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S5" i="8" s="1"/>
  <c r="R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U5" i="2"/>
  <c r="V5" i="2"/>
  <c r="W5" i="2"/>
  <c r="X5" i="2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Z117" i="2"/>
  <c r="AB117" i="2"/>
  <c r="AC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X146" i="2"/>
  <c r="AA146" i="2" s="1"/>
  <c r="Y146" i="2"/>
  <c r="Z146" i="2"/>
  <c r="AB146" i="2"/>
  <c r="U147" i="2"/>
  <c r="AA147" i="2" s="1"/>
  <c r="V147" i="2"/>
  <c r="W147" i="2"/>
  <c r="AC147" i="2" s="1"/>
  <c r="X147" i="2"/>
  <c r="Y147" i="2"/>
  <c r="Z147" i="2"/>
  <c r="U148" i="2"/>
  <c r="AA148" i="2" s="1"/>
  <c r="V148" i="2"/>
  <c r="W148" i="2"/>
  <c r="X148" i="2"/>
  <c r="Y148" i="2"/>
  <c r="Z148" i="2"/>
  <c r="AC148" i="2" s="1"/>
  <c r="AB148" i="2"/>
  <c r="U149" i="2"/>
  <c r="AA149" i="2" s="1"/>
  <c r="V149" i="2"/>
  <c r="W149" i="2"/>
  <c r="X149" i="2"/>
  <c r="Y149" i="2"/>
  <c r="AB149" i="2" s="1"/>
  <c r="Z149" i="2"/>
  <c r="AC149" i="2"/>
  <c r="U150" i="2"/>
  <c r="V150" i="2"/>
  <c r="AB150" i="2" s="1"/>
  <c r="W150" i="2"/>
  <c r="X150" i="2"/>
  <c r="AA150" i="2" s="1"/>
  <c r="Y150" i="2"/>
  <c r="Z150" i="2"/>
  <c r="U151" i="2"/>
  <c r="V151" i="2"/>
  <c r="W151" i="2"/>
  <c r="AC151" i="2" s="1"/>
  <c r="X151" i="2"/>
  <c r="Y151" i="2"/>
  <c r="Z151" i="2"/>
  <c r="AA151" i="2"/>
  <c r="U152" i="2"/>
  <c r="AA152" i="2" s="1"/>
  <c r="V152" i="2"/>
  <c r="W152" i="2"/>
  <c r="X152" i="2"/>
  <c r="Y152" i="2"/>
  <c r="Z152" i="2"/>
  <c r="AC152" i="2" s="1"/>
  <c r="AB152" i="2"/>
  <c r="U153" i="2"/>
  <c r="V153" i="2"/>
  <c r="W153" i="2"/>
  <c r="X153" i="2"/>
  <c r="Y153" i="2"/>
  <c r="AB153" i="2" s="1"/>
  <c r="Z153" i="2"/>
  <c r="AA153" i="2"/>
  <c r="AC153" i="2"/>
  <c r="U154" i="2"/>
  <c r="V154" i="2"/>
  <c r="AB154" i="2" s="1"/>
  <c r="W154" i="2"/>
  <c r="X154" i="2"/>
  <c r="AA154" i="2" s="1"/>
  <c r="Y154" i="2"/>
  <c r="Z154" i="2"/>
  <c r="U155" i="2"/>
  <c r="AA155" i="2" s="1"/>
  <c r="V155" i="2"/>
  <c r="W155" i="2"/>
  <c r="AC155" i="2" s="1"/>
  <c r="X155" i="2"/>
  <c r="Y155" i="2"/>
  <c r="Z155" i="2"/>
  <c r="U156" i="2"/>
  <c r="AA156" i="2" s="1"/>
  <c r="V156" i="2"/>
  <c r="W156" i="2"/>
  <c r="X156" i="2"/>
  <c r="Y156" i="2"/>
  <c r="Z156" i="2"/>
  <c r="AC156" i="2" s="1"/>
  <c r="AB156" i="2"/>
  <c r="U157" i="2"/>
  <c r="AA157" i="2" s="1"/>
  <c r="V157" i="2"/>
  <c r="W157" i="2"/>
  <c r="X157" i="2"/>
  <c r="Y157" i="2"/>
  <c r="AB157" i="2" s="1"/>
  <c r="Z157" i="2"/>
  <c r="AC157" i="2"/>
  <c r="U158" i="2"/>
  <c r="V158" i="2"/>
  <c r="AB158" i="2" s="1"/>
  <c r="W158" i="2"/>
  <c r="X158" i="2"/>
  <c r="AA158" i="2" s="1"/>
  <c r="Y158" i="2"/>
  <c r="Z158" i="2"/>
  <c r="U159" i="2"/>
  <c r="V159" i="2"/>
  <c r="W159" i="2"/>
  <c r="AC159" i="2" s="1"/>
  <c r="X159" i="2"/>
  <c r="Y159" i="2"/>
  <c r="Z159" i="2"/>
  <c r="AA159" i="2"/>
  <c r="U160" i="2"/>
  <c r="AA160" i="2" s="1"/>
  <c r="V160" i="2"/>
  <c r="W160" i="2"/>
  <c r="X160" i="2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AB162" i="2" s="1"/>
  <c r="W162" i="2"/>
  <c r="X162" i="2"/>
  <c r="AA162" i="2" s="1"/>
  <c r="Y162" i="2"/>
  <c r="Z162" i="2"/>
  <c r="U163" i="2"/>
  <c r="AA163" i="2" s="1"/>
  <c r="V163" i="2"/>
  <c r="W163" i="2"/>
  <c r="AC163" i="2" s="1"/>
  <c r="X163" i="2"/>
  <c r="Y163" i="2"/>
  <c r="Z163" i="2"/>
  <c r="U164" i="2"/>
  <c r="AA164" i="2" s="1"/>
  <c r="V164" i="2"/>
  <c r="W164" i="2"/>
  <c r="X164" i="2"/>
  <c r="Y164" i="2"/>
  <c r="Z164" i="2"/>
  <c r="AC164" i="2" s="1"/>
  <c r="AB164" i="2"/>
  <c r="U165" i="2"/>
  <c r="AA165" i="2" s="1"/>
  <c r="V165" i="2"/>
  <c r="W165" i="2"/>
  <c r="X165" i="2"/>
  <c r="Y165" i="2"/>
  <c r="AB165" i="2" s="1"/>
  <c r="Z165" i="2"/>
  <c r="AC165" i="2"/>
  <c r="U166" i="2"/>
  <c r="V166" i="2"/>
  <c r="AB166" i="2" s="1"/>
  <c r="W166" i="2"/>
  <c r="X166" i="2"/>
  <c r="AA166" i="2" s="1"/>
  <c r="Y166" i="2"/>
  <c r="Z166" i="2"/>
  <c r="U167" i="2"/>
  <c r="V167" i="2"/>
  <c r="W167" i="2"/>
  <c r="AC167" i="2" s="1"/>
  <c r="X167" i="2"/>
  <c r="Y167" i="2"/>
  <c r="Z167" i="2"/>
  <c r="AA167" i="2"/>
  <c r="U168" i="2"/>
  <c r="V168" i="2"/>
  <c r="AB168" i="2" s="1"/>
  <c r="W168" i="2"/>
  <c r="AC168" i="2" s="1"/>
  <c r="X168" i="2"/>
  <c r="Y168" i="2"/>
  <c r="Z168" i="2"/>
  <c r="AA168" i="2"/>
  <c r="U169" i="2"/>
  <c r="AA169" i="2" s="1"/>
  <c r="V169" i="2"/>
  <c r="AB169" i="2" s="1"/>
  <c r="W169" i="2"/>
  <c r="X169" i="2"/>
  <c r="Y169" i="2"/>
  <c r="Z169" i="2"/>
  <c r="AC169" i="2" s="1"/>
  <c r="U170" i="2"/>
  <c r="AA170" i="2" s="1"/>
  <c r="V170" i="2"/>
  <c r="W170" i="2"/>
  <c r="X170" i="2"/>
  <c r="Y170" i="2"/>
  <c r="AB170" i="2" s="1"/>
  <c r="Z170" i="2"/>
  <c r="AC170" i="2"/>
  <c r="U171" i="2"/>
  <c r="V171" i="2"/>
  <c r="W171" i="2"/>
  <c r="AC171" i="2" s="1"/>
  <c r="X171" i="2"/>
  <c r="AA171" i="2" s="1"/>
  <c r="Y171" i="2"/>
  <c r="Z171" i="2"/>
  <c r="AB171" i="2"/>
  <c r="U172" i="2"/>
  <c r="V172" i="2"/>
  <c r="AB172" i="2" s="1"/>
  <c r="W172" i="2"/>
  <c r="AC172" i="2" s="1"/>
  <c r="X172" i="2"/>
  <c r="Y172" i="2"/>
  <c r="Z172" i="2"/>
  <c r="AA172" i="2"/>
  <c r="U173" i="2"/>
  <c r="AA173" i="2" s="1"/>
  <c r="V173" i="2"/>
  <c r="AB173" i="2" s="1"/>
  <c r="W173" i="2"/>
  <c r="X173" i="2"/>
  <c r="Y173" i="2"/>
  <c r="Z173" i="2"/>
  <c r="AC173" i="2" s="1"/>
  <c r="U174" i="2"/>
  <c r="AA174" i="2" s="1"/>
  <c r="V174" i="2"/>
  <c r="W174" i="2"/>
  <c r="X174" i="2"/>
  <c r="Y174" i="2"/>
  <c r="AB174" i="2" s="1"/>
  <c r="Z174" i="2"/>
  <c r="AC174" i="2"/>
  <c r="U175" i="2"/>
  <c r="V175" i="2"/>
  <c r="W175" i="2"/>
  <c r="AC175" i="2" s="1"/>
  <c r="X175" i="2"/>
  <c r="AA175" i="2" s="1"/>
  <c r="Y175" i="2"/>
  <c r="Z175" i="2"/>
  <c r="AB175" i="2"/>
  <c r="U176" i="2"/>
  <c r="V176" i="2"/>
  <c r="AB176" i="2" s="1"/>
  <c r="W176" i="2"/>
  <c r="AC176" i="2" s="1"/>
  <c r="X176" i="2"/>
  <c r="Y176" i="2"/>
  <c r="Z176" i="2"/>
  <c r="AA176" i="2"/>
  <c r="U177" i="2"/>
  <c r="AA177" i="2" s="1"/>
  <c r="V177" i="2"/>
  <c r="AB177" i="2" s="1"/>
  <c r="W177" i="2"/>
  <c r="X177" i="2"/>
  <c r="Y177" i="2"/>
  <c r="Z177" i="2"/>
  <c r="AC177" i="2" s="1"/>
  <c r="U178" i="2"/>
  <c r="AA178" i="2" s="1"/>
  <c r="V178" i="2"/>
  <c r="W178" i="2"/>
  <c r="X178" i="2"/>
  <c r="Y178" i="2"/>
  <c r="AB178" i="2" s="1"/>
  <c r="Z178" i="2"/>
  <c r="AC178" i="2"/>
  <c r="U179" i="2"/>
  <c r="V179" i="2"/>
  <c r="W179" i="2"/>
  <c r="AC179" i="2" s="1"/>
  <c r="X179" i="2"/>
  <c r="AA179" i="2" s="1"/>
  <c r="Y179" i="2"/>
  <c r="Z179" i="2"/>
  <c r="AB179" i="2"/>
  <c r="U180" i="2"/>
  <c r="V180" i="2"/>
  <c r="AB180" i="2" s="1"/>
  <c r="W180" i="2"/>
  <c r="AC180" i="2" s="1"/>
  <c r="X180" i="2"/>
  <c r="Y180" i="2"/>
  <c r="Z180" i="2"/>
  <c r="AA180" i="2"/>
  <c r="U181" i="2"/>
  <c r="AA181" i="2" s="1"/>
  <c r="V181" i="2"/>
  <c r="AB181" i="2" s="1"/>
  <c r="W181" i="2"/>
  <c r="X181" i="2"/>
  <c r="Y181" i="2"/>
  <c r="Z181" i="2"/>
  <c r="AC181" i="2" s="1"/>
  <c r="U182" i="2"/>
  <c r="AA182" i="2" s="1"/>
  <c r="V182" i="2"/>
  <c r="W182" i="2"/>
  <c r="X182" i="2"/>
  <c r="Y182" i="2"/>
  <c r="AB182" i="2" s="1"/>
  <c r="Z182" i="2"/>
  <c r="AC182" i="2"/>
  <c r="U183" i="2"/>
  <c r="V183" i="2"/>
  <c r="W183" i="2"/>
  <c r="AC183" i="2" s="1"/>
  <c r="X183" i="2"/>
  <c r="AA183" i="2" s="1"/>
  <c r="Y183" i="2"/>
  <c r="Z183" i="2"/>
  <c r="AB183" i="2"/>
  <c r="U184" i="2"/>
  <c r="V184" i="2"/>
  <c r="AB184" i="2" s="1"/>
  <c r="W184" i="2"/>
  <c r="AC184" i="2" s="1"/>
  <c r="X184" i="2"/>
  <c r="Y184" i="2"/>
  <c r="Z184" i="2"/>
  <c r="AA184" i="2"/>
  <c r="U185" i="2"/>
  <c r="AA185" i="2" s="1"/>
  <c r="V185" i="2"/>
  <c r="AB185" i="2" s="1"/>
  <c r="W185" i="2"/>
  <c r="X185" i="2"/>
  <c r="Y185" i="2"/>
  <c r="Z185" i="2"/>
  <c r="AC185" i="2" s="1"/>
  <c r="U186" i="2"/>
  <c r="AA186" i="2" s="1"/>
  <c r="V186" i="2"/>
  <c r="W186" i="2"/>
  <c r="X186" i="2"/>
  <c r="Y186" i="2"/>
  <c r="AB186" i="2" s="1"/>
  <c r="Z186" i="2"/>
  <c r="AC186" i="2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W200" i="2"/>
  <c r="AC200" i="2" s="1"/>
  <c r="X200" i="2"/>
  <c r="Y200" i="2"/>
  <c r="AB200" i="2" s="1"/>
  <c r="Z200" i="2"/>
  <c r="AA20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N157" i="2" s="1"/>
  <c r="F157" i="2"/>
  <c r="O157" i="2" s="1"/>
  <c r="G157" i="2"/>
  <c r="H157" i="2"/>
  <c r="I157" i="2"/>
  <c r="J157" i="2"/>
  <c r="K157" i="2"/>
  <c r="L157" i="2"/>
  <c r="M157" i="2"/>
  <c r="P157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N175" i="2" s="1"/>
  <c r="F175" i="2"/>
  <c r="O175" i="2" s="1"/>
  <c r="G175" i="2"/>
  <c r="H175" i="2"/>
  <c r="I175" i="2"/>
  <c r="J175" i="2"/>
  <c r="K175" i="2"/>
  <c r="L175" i="2"/>
  <c r="M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N179" i="2" s="1"/>
  <c r="F179" i="2"/>
  <c r="O179" i="2" s="1"/>
  <c r="G179" i="2"/>
  <c r="H179" i="2"/>
  <c r="I179" i="2"/>
  <c r="J179" i="2"/>
  <c r="K179" i="2"/>
  <c r="L179" i="2"/>
  <c r="M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N183" i="2" s="1"/>
  <c r="F183" i="2"/>
  <c r="O183" i="2" s="1"/>
  <c r="G183" i="2"/>
  <c r="H183" i="2"/>
  <c r="I183" i="2"/>
  <c r="J183" i="2"/>
  <c r="K183" i="2"/>
  <c r="L183" i="2"/>
  <c r="M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N187" i="2" s="1"/>
  <c r="F187" i="2"/>
  <c r="O187" i="2" s="1"/>
  <c r="G187" i="2"/>
  <c r="H187" i="2"/>
  <c r="I187" i="2"/>
  <c r="J187" i="2"/>
  <c r="K187" i="2"/>
  <c r="L187" i="2"/>
  <c r="M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N199" i="2" s="1"/>
  <c r="F199" i="2"/>
  <c r="O199" i="2" s="1"/>
  <c r="G199" i="2"/>
  <c r="H199" i="2"/>
  <c r="I199" i="2"/>
  <c r="J199" i="2"/>
  <c r="K199" i="2"/>
  <c r="L199" i="2"/>
  <c r="M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167" i="2" l="1"/>
  <c r="AC162" i="2"/>
  <c r="AB159" i="2"/>
  <c r="AC154" i="2"/>
  <c r="AB151" i="2"/>
  <c r="AC146" i="2"/>
  <c r="AC166" i="2"/>
  <c r="AB163" i="2"/>
  <c r="AC158" i="2"/>
  <c r="AB155" i="2"/>
  <c r="AC150" i="2"/>
  <c r="AB147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C7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AA5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F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B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Z128" i="4" l="1"/>
  <c r="AG128" i="4"/>
  <c r="AJ128" i="4"/>
  <c r="AA128" i="4"/>
  <c r="AK128" i="4"/>
  <c r="AC128" i="4"/>
  <c r="AE128" i="4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Q124" i="4" l="1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L24" i="4" s="1"/>
  <c r="AR24" i="4" s="1"/>
  <c r="F24" i="4" s="1"/>
  <c r="J24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70" i="4" l="1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2" i="4" l="1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6" i="4" l="1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4" i="10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743" i="10"/>
  <c r="D254" i="3"/>
  <c r="D891" i="3"/>
  <c r="D346" i="3"/>
  <c r="D416" i="3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325" i="10"/>
  <c r="D402" i="3"/>
  <c r="D338" i="3"/>
  <c r="D577" i="10"/>
  <c r="D205" i="10"/>
  <c r="D225" i="3"/>
  <c r="D223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202" i="10"/>
  <c r="D202" i="3"/>
  <c r="D201" i="10"/>
  <c r="D200" i="10"/>
  <c r="D201" i="3"/>
  <c r="D200" i="3"/>
  <c r="D68" i="10"/>
  <c r="D94" i="10"/>
  <c r="D57" i="10"/>
  <c r="D189" i="10"/>
  <c r="D73" i="10"/>
  <c r="D179" i="10"/>
  <c r="D115" i="10"/>
  <c r="D146" i="10"/>
  <c r="D116" i="10"/>
  <c r="D128" i="10"/>
  <c r="D162" i="10"/>
  <c r="D157" i="10"/>
  <c r="D126" i="10"/>
  <c r="D105" i="10"/>
  <c r="D180" i="10"/>
  <c r="D196" i="10"/>
  <c r="D70" i="10"/>
  <c r="D185" i="10"/>
  <c r="D163" i="10"/>
  <c r="D122" i="10"/>
  <c r="D176" i="10"/>
  <c r="D111" i="10"/>
  <c r="D62" i="10"/>
  <c r="D76" i="10"/>
  <c r="D61" i="10"/>
  <c r="D173" i="10"/>
  <c r="D114" i="10"/>
  <c r="D99" i="10"/>
  <c r="D107" i="10"/>
  <c r="D123" i="10"/>
  <c r="D71" i="10"/>
  <c r="D66" i="10"/>
  <c r="D174" i="10"/>
  <c r="D96" i="10"/>
  <c r="D141" i="10"/>
  <c r="D171" i="10"/>
  <c r="D79" i="10"/>
  <c r="D83" i="10"/>
  <c r="D56" i="10"/>
  <c r="D136" i="10"/>
  <c r="D78" i="10"/>
  <c r="D151" i="10"/>
  <c r="D186" i="10"/>
  <c r="D181" i="10"/>
  <c r="D156" i="10"/>
  <c r="D75" i="10"/>
  <c r="D117" i="10"/>
  <c r="D87" i="10"/>
  <c r="D145" i="10"/>
  <c r="D165" i="10"/>
  <c r="D54" i="10"/>
  <c r="D69" i="10"/>
  <c r="D109" i="10"/>
  <c r="D127" i="10"/>
  <c r="D168" i="10"/>
  <c r="D53" i="10"/>
  <c r="D93" i="10"/>
  <c r="D192" i="10"/>
  <c r="D132" i="10"/>
  <c r="D191" i="10"/>
  <c r="D85" i="10"/>
  <c r="D152" i="10"/>
  <c r="D137" i="10"/>
  <c r="D177" i="10"/>
  <c r="D84" i="10"/>
  <c r="D2" i="10"/>
  <c r="D80" i="10"/>
  <c r="D97" i="10"/>
  <c r="D104" i="10"/>
  <c r="D159" i="10"/>
  <c r="D190" i="10"/>
  <c r="D102" i="10"/>
  <c r="D51" i="10"/>
  <c r="D65" i="10"/>
  <c r="D100" i="10"/>
  <c r="D166" i="10"/>
  <c r="D81" i="10"/>
  <c r="D193" i="10"/>
  <c r="D59" i="10"/>
  <c r="D106" i="10"/>
  <c r="D195" i="10"/>
  <c r="D170" i="10"/>
  <c r="D113" i="10"/>
  <c r="D149" i="10"/>
  <c r="D153" i="10"/>
  <c r="D121" i="10"/>
  <c r="D160" i="10"/>
  <c r="D60" i="10"/>
  <c r="D188" i="10"/>
  <c r="D88" i="10"/>
  <c r="D3" i="10"/>
  <c r="D167" i="10"/>
  <c r="D108" i="10"/>
  <c r="D197" i="10"/>
  <c r="D161" i="10"/>
  <c r="D101" i="10"/>
  <c r="D67" i="10"/>
  <c r="D50" i="10"/>
  <c r="D140" i="10"/>
  <c r="D119" i="10"/>
  <c r="D183" i="10"/>
  <c r="D129" i="10"/>
  <c r="D86" i="10"/>
  <c r="D118" i="10"/>
  <c r="D175" i="10"/>
  <c r="D72" i="10"/>
  <c r="D110" i="10"/>
  <c r="D164" i="10"/>
  <c r="D112" i="10"/>
  <c r="D55" i="10"/>
  <c r="D77" i="10"/>
  <c r="D98" i="10"/>
  <c r="D92" i="10"/>
  <c r="D133" i="10"/>
  <c r="D155" i="10"/>
  <c r="D91" i="10"/>
  <c r="D142" i="10"/>
  <c r="D90" i="10"/>
  <c r="D172" i="10"/>
  <c r="D147" i="10"/>
  <c r="D143" i="10"/>
  <c r="D58" i="10"/>
  <c r="D178" i="10"/>
  <c r="D89" i="10"/>
  <c r="D199" i="10"/>
  <c r="D144" i="10"/>
  <c r="D63" i="10"/>
  <c r="D120" i="10"/>
  <c r="D124" i="10"/>
  <c r="D134" i="10"/>
  <c r="D184" i="10"/>
  <c r="D103" i="10"/>
  <c r="D169" i="10"/>
  <c r="D150" i="10"/>
  <c r="D182" i="10"/>
  <c r="D138" i="10"/>
  <c r="D131" i="10"/>
  <c r="D139" i="10"/>
  <c r="D198" i="10"/>
  <c r="D64" i="10"/>
  <c r="D158" i="10"/>
  <c r="D154" i="10"/>
  <c r="D82" i="10"/>
  <c r="D52" i="10"/>
  <c r="D95" i="10"/>
  <c r="D74" i="10"/>
  <c r="D130" i="10"/>
  <c r="D194" i="10"/>
  <c r="D135" i="10"/>
  <c r="D125" i="10"/>
  <c r="D148" i="10"/>
  <c r="D187" i="10"/>
  <c r="D2" i="3"/>
  <c r="D94" i="3"/>
  <c r="D72" i="3"/>
  <c r="D170" i="3"/>
  <c r="D112" i="3"/>
  <c r="D68" i="3"/>
  <c r="D114" i="3"/>
  <c r="D104" i="3"/>
  <c r="D74" i="3"/>
  <c r="D185" i="3"/>
  <c r="D178" i="3"/>
  <c r="D179" i="3"/>
  <c r="D160" i="3"/>
  <c r="D65" i="3"/>
  <c r="D168" i="3"/>
  <c r="D73" i="3"/>
  <c r="D132" i="3"/>
  <c r="D84" i="3"/>
  <c r="D111" i="3"/>
  <c r="D118" i="3"/>
  <c r="D129" i="3"/>
  <c r="D95" i="3"/>
  <c r="D100" i="3"/>
  <c r="D189" i="3"/>
  <c r="D64" i="3"/>
  <c r="D55" i="3"/>
  <c r="D192" i="3"/>
  <c r="D108" i="3"/>
  <c r="D106" i="3"/>
  <c r="D146" i="3"/>
  <c r="D53" i="3"/>
  <c r="D182" i="3"/>
  <c r="D133" i="3"/>
  <c r="D105" i="3"/>
  <c r="D162" i="3"/>
  <c r="D161" i="3"/>
  <c r="D63" i="3"/>
  <c r="D71" i="3"/>
  <c r="D195" i="3"/>
  <c r="D3" i="3"/>
  <c r="D169" i="3"/>
  <c r="D149" i="3"/>
  <c r="D187" i="3"/>
  <c r="D66" i="3"/>
  <c r="D98" i="3"/>
  <c r="D54" i="3"/>
  <c r="D140" i="3"/>
  <c r="D199" i="3"/>
  <c r="D96" i="3"/>
  <c r="D183" i="3"/>
  <c r="D148" i="3"/>
  <c r="D88" i="3"/>
  <c r="D103" i="3"/>
  <c r="D172" i="3"/>
  <c r="D120" i="3"/>
  <c r="D186" i="3"/>
  <c r="D181" i="3"/>
  <c r="D80" i="3"/>
  <c r="D56" i="3"/>
  <c r="D144" i="3"/>
  <c r="D188" i="3"/>
  <c r="D197" i="3"/>
  <c r="D141" i="3"/>
  <c r="D124" i="3"/>
  <c r="D157" i="3"/>
  <c r="D135" i="3"/>
  <c r="D75" i="3"/>
  <c r="D81" i="3"/>
  <c r="D70" i="3"/>
  <c r="D159" i="3"/>
  <c r="D107" i="3"/>
  <c r="D119" i="3"/>
  <c r="D126" i="3"/>
  <c r="D92" i="3"/>
  <c r="D153" i="3"/>
  <c r="D101" i="3"/>
  <c r="D91" i="3"/>
  <c r="D60" i="3"/>
  <c r="D158" i="3"/>
  <c r="D167" i="3"/>
  <c r="D154" i="3"/>
  <c r="D123" i="3"/>
  <c r="D102" i="3"/>
  <c r="D176" i="3"/>
  <c r="D86" i="3"/>
  <c r="D164" i="3"/>
  <c r="D122" i="3"/>
  <c r="D99" i="3"/>
  <c r="D165" i="3"/>
  <c r="D147" i="3"/>
  <c r="D117" i="3"/>
  <c r="D173" i="3"/>
  <c r="D193" i="3"/>
  <c r="D61" i="3"/>
  <c r="D198" i="3"/>
  <c r="D137" i="3"/>
  <c r="D77" i="3"/>
  <c r="D145" i="3"/>
  <c r="D190" i="3"/>
  <c r="D131" i="3"/>
  <c r="D191" i="3"/>
  <c r="D128" i="3"/>
  <c r="D175" i="3"/>
  <c r="D171" i="3"/>
  <c r="D177" i="3"/>
  <c r="D82" i="3"/>
  <c r="D110" i="3"/>
  <c r="D152" i="3"/>
  <c r="D87" i="3"/>
  <c r="D90" i="3"/>
  <c r="D85" i="3"/>
  <c r="D184" i="3"/>
  <c r="D62" i="3"/>
  <c r="D109" i="3"/>
  <c r="D139" i="3"/>
  <c r="D151" i="3"/>
  <c r="D116" i="3"/>
  <c r="D57" i="3"/>
  <c r="D138" i="3"/>
  <c r="D121" i="3"/>
  <c r="D196" i="3"/>
  <c r="D113" i="3"/>
  <c r="D180" i="3"/>
  <c r="D142" i="3"/>
  <c r="D69" i="3"/>
  <c r="D143" i="3"/>
  <c r="D127" i="3"/>
  <c r="D67" i="3"/>
  <c r="D50" i="3"/>
  <c r="D134" i="3"/>
  <c r="D130" i="3"/>
  <c r="D115" i="3"/>
  <c r="D136" i="3"/>
  <c r="D163" i="3"/>
  <c r="D83" i="3"/>
  <c r="D59" i="3"/>
  <c r="D150" i="3"/>
  <c r="D125" i="3"/>
  <c r="D51" i="3"/>
  <c r="D97" i="3"/>
  <c r="D93" i="3"/>
  <c r="D156" i="3"/>
  <c r="D155" i="3"/>
  <c r="D89" i="3"/>
  <c r="D76" i="3"/>
  <c r="D166" i="3"/>
  <c r="D52" i="3"/>
  <c r="D58" i="3"/>
  <c r="D174" i="3"/>
  <c r="D79" i="3"/>
  <c r="D78" i="3"/>
  <c r="D194" i="3"/>
  <c r="D17" i="3"/>
  <c r="D8" i="3"/>
  <c r="D18" i="3"/>
  <c r="D27" i="3"/>
  <c r="D30" i="3"/>
  <c r="D16" i="3"/>
  <c r="D35" i="3"/>
  <c r="D31" i="3"/>
  <c r="D7" i="3"/>
  <c r="D15" i="3"/>
  <c r="D19" i="3"/>
  <c r="D47" i="3"/>
  <c r="D23" i="3"/>
  <c r="D49" i="3"/>
  <c r="D26" i="3"/>
  <c r="D10" i="3"/>
  <c r="D12" i="3"/>
  <c r="D37" i="3"/>
  <c r="D40" i="3"/>
  <c r="D22" i="3"/>
  <c r="D13" i="3"/>
  <c r="D46" i="3"/>
  <c r="D36" i="3"/>
  <c r="D44" i="3"/>
  <c r="D34" i="3"/>
  <c r="D42" i="3"/>
  <c r="D24" i="3"/>
  <c r="D32" i="3"/>
  <c r="D41" i="3"/>
  <c r="D6" i="3"/>
  <c r="D21" i="3"/>
  <c r="D38" i="3"/>
  <c r="D39" i="3"/>
  <c r="D9" i="3"/>
  <c r="D29" i="3"/>
  <c r="D45" i="3"/>
  <c r="D11" i="3"/>
  <c r="D43" i="3"/>
  <c r="D14" i="3"/>
  <c r="D48" i="3"/>
  <c r="D5" i="3"/>
  <c r="D33" i="3"/>
  <c r="D4" i="3"/>
  <c r="D28" i="3"/>
  <c r="D25" i="3"/>
  <c r="D20" i="3"/>
  <c r="D49" i="10"/>
  <c r="D17" i="10"/>
  <c r="D11" i="10"/>
  <c r="D5" i="10"/>
  <c r="D18" i="10"/>
  <c r="D47" i="10"/>
  <c r="D30" i="10"/>
  <c r="D4" i="10"/>
  <c r="D8" i="10"/>
  <c r="D13" i="10"/>
  <c r="D24" i="10"/>
  <c r="D45" i="10"/>
  <c r="D6" i="10"/>
  <c r="D15" i="10"/>
  <c r="D26" i="10"/>
  <c r="D16" i="10"/>
  <c r="D27" i="10"/>
  <c r="D38" i="10"/>
  <c r="D34" i="10"/>
  <c r="D37" i="10"/>
  <c r="D35" i="10"/>
  <c r="D25" i="10"/>
  <c r="D40" i="10"/>
  <c r="D36" i="10"/>
  <c r="D41" i="10"/>
  <c r="D48" i="10"/>
  <c r="D42" i="10"/>
  <c r="D28" i="10"/>
  <c r="D31" i="10"/>
  <c r="D19" i="10"/>
  <c r="D12" i="10"/>
  <c r="D29" i="10"/>
  <c r="D21" i="10"/>
  <c r="D23" i="10"/>
  <c r="D46" i="10"/>
  <c r="D9" i="10"/>
  <c r="D10" i="10"/>
  <c r="D14" i="10"/>
  <c r="D7" i="10"/>
  <c r="D33" i="10"/>
  <c r="D20" i="10"/>
  <c r="D32" i="10"/>
  <c r="D39" i="10"/>
  <c r="D22" i="10"/>
  <c r="D43" i="10"/>
  <c r="D44" i="10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<sst xmlns="http://schemas.openxmlformats.org/spreadsheetml/2006/main" count="1714" uniqueCount="490">
  <si>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</si>
  <si>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</si>
  <si>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</si>
  <si>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</si>
  <si>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</si>
  <si>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</si>
  <si>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</si>
  <si>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</si>
  <si>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</si>
  <si>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</si>
  <si>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</si>
  <si>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</si>
  <si>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</si>
  <si>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</si>
  <si>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</si>
  <si>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</si>
  <si>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</si>
  <si>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</si>
  <si>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</si>
  <si>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</si>
  <si>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</si>
  <si>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</si>
  <si>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</si>
  <si>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</si>
  <si>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</si>
  <si>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</si>
  <si>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</si>
  <si>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</si>
  <si>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</si>
  <si>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</si>
  <si>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</si>
  <si>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</si>
  <si>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</si>
  <si>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</si>
  <si>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</si>
  <si>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</si>
  <si>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</si>
  <si>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</si>
  <si>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</si>
  <si>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</si>
  <si>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</si>
  <si>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</si>
  <si>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</si>
  <si>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</si>
  <si>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</si>
  <si>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</si>
  <si>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</si>
  <si>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</si>
  <si>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</si>
  <si>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</si>
  <si>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</si>
  <si>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</si>
  <si>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</si>
  <si>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</si>
  <si>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</si>
  <si>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</si>
  <si>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</si>
  <si>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</si>
  <si>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</si>
  <si>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</si>
  <si>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</si>
  <si>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</si>
  <si>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</si>
  <si>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</si>
  <si>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</si>
  <si>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</si>
  <si>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</si>
  <si>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</si>
  <si>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</si>
  <si>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</si>
  <si>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Blackburn</t>
  </si>
  <si>
    <t>QPR</t>
  </si>
  <si>
    <t>Blackpool</t>
  </si>
  <si>
    <t>Reading</t>
  </si>
  <si>
    <t>Cardiff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</si>
  <si>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</si>
  <si>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</si>
  <si>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</si>
  <si>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</si>
  <si>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</si>
  <si>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</si>
  <si>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</si>
  <si>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</si>
  <si>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</si>
  <si>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</si>
  <si>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</si>
  <si>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Sunderland</t>
  </si>
  <si>
    <t>E1</t>
  </si>
  <si>
    <t>Gateshead</t>
  </si>
  <si>
    <t>Wrexham</t>
  </si>
  <si>
    <t>EC</t>
  </si>
  <si>
    <t>Wigan</t>
  </si>
  <si>
    <t>Huddersfield</t>
  </si>
  <si>
    <t>Coventry</t>
  </si>
  <si>
    <t>Accrington</t>
  </si>
  <si>
    <t>Ipswich</t>
  </si>
  <si>
    <t>Bolton</t>
  </si>
  <si>
    <t>Charlton</t>
  </si>
  <si>
    <t>Bristol Rvs</t>
  </si>
  <si>
    <t>Morecambe</t>
  </si>
  <si>
    <t>Cambridge</t>
  </si>
  <si>
    <t>Lincoln</t>
  </si>
  <si>
    <t>Derby</t>
  </si>
  <si>
    <t>Plymouth</t>
  </si>
  <si>
    <t>Exeter</t>
  </si>
  <si>
    <t>Milton Keynes Dons</t>
  </si>
  <si>
    <t>Fleetwood Town</t>
  </si>
  <si>
    <t>Wycombe</t>
  </si>
  <si>
    <t>Forest Green</t>
  </si>
  <si>
    <t>Shrewsbury</t>
  </si>
  <si>
    <t>Oxford</t>
  </si>
  <si>
    <t>Burton</t>
  </si>
  <si>
    <t>Port Vale</t>
  </si>
  <si>
    <t>Cheltenham</t>
  </si>
  <si>
    <t>Portsmouth</t>
  </si>
  <si>
    <t>Peterboro</t>
  </si>
  <si>
    <t>Sheffield Weds</t>
  </si>
  <si>
    <t>Barnsley</t>
  </si>
  <si>
    <t>Bradford</t>
  </si>
  <si>
    <t>Walsall</t>
  </si>
  <si>
    <t>Carlisle</t>
  </si>
  <si>
    <t>Rochdale</t>
  </si>
  <si>
    <t>Colchester</t>
  </si>
  <si>
    <t>Hartlepool</t>
  </si>
  <si>
    <t>Crewe</t>
  </si>
  <si>
    <t>Stevenage</t>
  </si>
  <si>
    <t>Doncaster</t>
  </si>
  <si>
    <t>Mansfield</t>
  </si>
  <si>
    <t>Gillingham</t>
  </si>
  <si>
    <t>Swindon</t>
  </si>
  <si>
    <t>Leyton Orient</t>
  </si>
  <si>
    <t>Newport County</t>
  </si>
  <si>
    <t>Grimsby</t>
  </si>
  <si>
    <t>Northampton</t>
  </si>
  <si>
    <t>Barrow</t>
  </si>
  <si>
    <t>Salford</t>
  </si>
  <si>
    <t>Crawley Town</t>
  </si>
  <si>
    <t>AFC Wimbledon</t>
  </si>
  <si>
    <t>Sutton</t>
  </si>
  <si>
    <t>Harrogate</t>
  </si>
  <si>
    <t>Aldershot</t>
  </si>
  <si>
    <t>Barnet</t>
  </si>
  <si>
    <t>Bromley</t>
  </si>
  <si>
    <t>Eastleigh</t>
  </si>
  <si>
    <t>Dag and Red</t>
  </si>
  <si>
    <t>Notts County</t>
  </si>
  <si>
    <t>Dorking</t>
  </si>
  <si>
    <t>Maidstone</t>
  </si>
  <si>
    <t>Maidenhead</t>
  </si>
  <si>
    <t>Halifax</t>
  </si>
  <si>
    <t>Oldham</t>
  </si>
  <si>
    <t>Chesterfield</t>
  </si>
  <si>
    <t>Scunthorpe</t>
  </si>
  <si>
    <t>Boreham Wood</t>
  </si>
  <si>
    <t>Solihull</t>
  </si>
  <si>
    <t>Altrincham</t>
  </si>
  <si>
    <t>Southend</t>
  </si>
  <si>
    <t>Torquay</t>
  </si>
  <si>
    <t>Yeovil</t>
  </si>
  <si>
    <t>York</t>
  </si>
  <si>
    <t>Wealdstone</t>
  </si>
  <si>
    <t>Woking</t>
  </si>
  <si>
    <t>E2</t>
  </si>
  <si>
    <t>E3</t>
  </si>
  <si>
    <t>Burnley</t>
  </si>
  <si>
    <t>Stockport</t>
  </si>
  <si>
    <t>Tranmere</t>
  </si>
  <si>
    <t>Norwich</t>
  </si>
  <si>
    <t>Antwerp</t>
  </si>
  <si>
    <t>Seraing</t>
  </si>
  <si>
    <t>Mainz</t>
  </si>
  <si>
    <t>Hertha</t>
  </si>
  <si>
    <t>Braunschweig</t>
  </si>
  <si>
    <t>Karlsruhe</t>
  </si>
  <si>
    <t>Sandhausen</t>
  </si>
  <si>
    <t>Hannover</t>
  </si>
  <si>
    <t>Aston Villa</t>
  </si>
  <si>
    <t>Southampton</t>
  </si>
  <si>
    <t>Nottm Forest</t>
  </si>
  <si>
    <t>Fulham</t>
  </si>
  <si>
    <t>Auxerre</t>
  </si>
  <si>
    <t>Lorient</t>
  </si>
  <si>
    <t>Salernitana</t>
  </si>
  <si>
    <t>Lecce</t>
  </si>
  <si>
    <t>Brescia</t>
  </si>
  <si>
    <t>Benevento</t>
  </si>
  <si>
    <t>Utrecht</t>
  </si>
  <si>
    <t>Nijmegen</t>
  </si>
  <si>
    <t>Portimonense</t>
  </si>
  <si>
    <t>Chaves</t>
  </si>
  <si>
    <t>Valladolid</t>
  </si>
  <si>
    <t>Cadiz</t>
  </si>
  <si>
    <t>Levante</t>
  </si>
  <si>
    <t>Cartagena</t>
  </si>
  <si>
    <t>Galatasaray</t>
  </si>
  <si>
    <t>Konyaspor</t>
  </si>
  <si>
    <t>Hatayspor</t>
  </si>
  <si>
    <t>Kayserispor</t>
  </si>
  <si>
    <t>Mechelen</t>
  </si>
  <si>
    <t>Oud-Heverlee Leuven</t>
  </si>
  <si>
    <t>Cercle Brugge</t>
  </si>
  <si>
    <t>Oostende</t>
  </si>
  <si>
    <t>Waregem</t>
  </si>
  <si>
    <t>St Truiden</t>
  </si>
  <si>
    <t>Charleroi</t>
  </si>
  <si>
    <t>Westerlo</t>
  </si>
  <si>
    <t>Augsburg</t>
  </si>
  <si>
    <t>Bayern Munich</t>
  </si>
  <si>
    <t>Dortmund</t>
  </si>
  <si>
    <t>Schalke 04</t>
  </si>
  <si>
    <t>Leverkusen</t>
  </si>
  <si>
    <t>Werder Bremen</t>
  </si>
  <si>
    <t>Stuttgart</t>
  </si>
  <si>
    <t>Ein Frankfurt</t>
  </si>
  <si>
    <t>Mgladbach</t>
  </si>
  <si>
    <t>RB Leipzig</t>
  </si>
  <si>
    <t>Bielefeld</t>
  </si>
  <si>
    <t>Holstein Kiel</t>
  </si>
  <si>
    <t>Darmstadt</t>
  </si>
  <si>
    <t>Nurnberg</t>
  </si>
  <si>
    <t>Hansa Rostock</t>
  </si>
  <si>
    <t>Magdeburg</t>
  </si>
  <si>
    <t>Hamburg</t>
  </si>
  <si>
    <t>Fortuna Dusseldorf</t>
  </si>
  <si>
    <t>Wolves</t>
  </si>
  <si>
    <t>Man City</t>
  </si>
  <si>
    <t>Newcastle</t>
  </si>
  <si>
    <t>Bournemouth</t>
  </si>
  <si>
    <t>Tottenham</t>
  </si>
  <si>
    <t>Leicester</t>
  </si>
  <si>
    <t>Montpellier</t>
  </si>
  <si>
    <t>Strasbourg</t>
  </si>
  <si>
    <t>Lille</t>
  </si>
  <si>
    <t>Toulouse</t>
  </si>
  <si>
    <t>Bordeaux</t>
  </si>
  <si>
    <t>Dijon</t>
  </si>
  <si>
    <t>Guingamp</t>
  </si>
  <si>
    <t>St Etienne</t>
  </si>
  <si>
    <t>Amiens</t>
  </si>
  <si>
    <t>Niort</t>
  </si>
  <si>
    <t>Bastia</t>
  </si>
  <si>
    <t>Metz</t>
  </si>
  <si>
    <t>Grenoble</t>
  </si>
  <si>
    <t>Caen</t>
  </si>
  <si>
    <t>Le Havre</t>
  </si>
  <si>
    <t>Annecy</t>
  </si>
  <si>
    <t>Paris FC</t>
  </si>
  <si>
    <t>Rodez</t>
  </si>
  <si>
    <t>Pau FC</t>
  </si>
  <si>
    <t>Valenciennes</t>
  </si>
  <si>
    <t>Quevilly Rouen</t>
  </si>
  <si>
    <t>Laval</t>
  </si>
  <si>
    <t>Sochaux</t>
  </si>
  <si>
    <t>Nimes</t>
  </si>
  <si>
    <t>Atromitos</t>
  </si>
  <si>
    <t>Lamia</t>
  </si>
  <si>
    <t>Panetolikos</t>
  </si>
  <si>
    <t>AEK</t>
  </si>
  <si>
    <t>Panathinaikos</t>
  </si>
  <si>
    <t>Giannina</t>
  </si>
  <si>
    <t>Bologna</t>
  </si>
  <si>
    <t>Empoli</t>
  </si>
  <si>
    <t>Spezia</t>
  </si>
  <si>
    <t>Sampdoria</t>
  </si>
  <si>
    <t>Torino</t>
  </si>
  <si>
    <t>Sassuolo</t>
  </si>
  <si>
    <t>Ascoli</t>
  </si>
  <si>
    <t>Parma</t>
  </si>
  <si>
    <t>Cagliari</t>
  </si>
  <si>
    <t>Bari</t>
  </si>
  <si>
    <t>Como</t>
  </si>
  <si>
    <t>Spal</t>
  </si>
  <si>
    <t>Frosinone</t>
  </si>
  <si>
    <t>Palermo</t>
  </si>
  <si>
    <t>Reggina</t>
  </si>
  <si>
    <t>Cittadella</t>
  </si>
  <si>
    <t>Sudtirol</t>
  </si>
  <si>
    <t>Cosenza</t>
  </si>
  <si>
    <t>Venezia</t>
  </si>
  <si>
    <t>Pisa</t>
  </si>
  <si>
    <t>Genoa</t>
  </si>
  <si>
    <t>Modena</t>
  </si>
  <si>
    <t>Sparta Rotterdam</t>
  </si>
  <si>
    <t>Groningen</t>
  </si>
  <si>
    <t>Vitesse</t>
  </si>
  <si>
    <t>Volendam</t>
  </si>
  <si>
    <t>Waalwijk</t>
  </si>
  <si>
    <t>Cambuur</t>
  </si>
  <si>
    <t>For Sittard</t>
  </si>
  <si>
    <t>Excelsior</t>
  </si>
  <si>
    <t>Gil Vicente</t>
  </si>
  <si>
    <t>Rio Ave</t>
  </si>
  <si>
    <t>Santa Clara</t>
  </si>
  <si>
    <t>Pacos Ferreira</t>
  </si>
  <si>
    <t>Estoril</t>
  </si>
  <si>
    <t>Porto</t>
  </si>
  <si>
    <t>Boavista</t>
  </si>
  <si>
    <t>Sp Lisbon</t>
  </si>
  <si>
    <t>Hibernian</t>
  </si>
  <si>
    <t>Aberdeen</t>
  </si>
  <si>
    <t>Livingston</t>
  </si>
  <si>
    <t>Kilmarnock</t>
  </si>
  <si>
    <t>Rangers</t>
  </si>
  <si>
    <t>Dundee United</t>
  </si>
  <si>
    <t>St Johnstone</t>
  </si>
  <si>
    <t>Ross County</t>
  </si>
  <si>
    <t>Dundee</t>
  </si>
  <si>
    <t>Inverness C</t>
  </si>
  <si>
    <t>Hamilton</t>
  </si>
  <si>
    <t>Queens Park</t>
  </si>
  <si>
    <t>Morton</t>
  </si>
  <si>
    <t>Arbroath</t>
  </si>
  <si>
    <t>Partick</t>
  </si>
  <si>
    <t>Cove Rangers</t>
  </si>
  <si>
    <t>Raith Rvs</t>
  </si>
  <si>
    <t>Ayr</t>
  </si>
  <si>
    <t>Airdrie Utd</t>
  </si>
  <si>
    <t>Clyde</t>
  </si>
  <si>
    <t>Alloa</t>
  </si>
  <si>
    <t>Montrose</t>
  </si>
  <si>
    <t>Dunfermline</t>
  </si>
  <si>
    <t>Falkirk</t>
  </si>
  <si>
    <t>Peterhead</t>
  </si>
  <si>
    <t>Kelty Hearts</t>
  </si>
  <si>
    <t>Queen of Sth</t>
  </si>
  <si>
    <t>FC Edinburgh</t>
  </si>
  <si>
    <t>Albion Rvs</t>
  </si>
  <si>
    <t>Forfar</t>
  </si>
  <si>
    <t>Annan Athletic</t>
  </si>
  <si>
    <t>East Fife</t>
  </si>
  <si>
    <t>Dumbarton</t>
  </si>
  <si>
    <t>Bonnyrigg Rose</t>
  </si>
  <si>
    <t>Stenhousemuir</t>
  </si>
  <si>
    <t>Elgin</t>
  </si>
  <si>
    <t>Stirling</t>
  </si>
  <si>
    <t>Stranraer</t>
  </si>
  <si>
    <t>Mallorca</t>
  </si>
  <si>
    <t>Almeria</t>
  </si>
  <si>
    <t>Barcelona</t>
  </si>
  <si>
    <t>Elche</t>
  </si>
  <si>
    <t>Valencia</t>
  </si>
  <si>
    <t>Celta</t>
  </si>
  <si>
    <t>Ath Bilbao</t>
  </si>
  <si>
    <t>Vallecano</t>
  </si>
  <si>
    <t>Villarreal B</t>
  </si>
  <si>
    <t>Lugo</t>
  </si>
  <si>
    <t>Oviedo</t>
  </si>
  <si>
    <t>Ibiza</t>
  </si>
  <si>
    <t>Andorra</t>
  </si>
  <si>
    <t>Eibar</t>
  </si>
  <si>
    <t>Granada</t>
  </si>
  <si>
    <t>Mirandes</t>
  </si>
  <si>
    <t>Zaragoza</t>
  </si>
  <si>
    <t>Sp Gijon</t>
  </si>
  <si>
    <t>Umraniyespor</t>
  </si>
  <si>
    <t>Kasimpasa</t>
  </si>
  <si>
    <t>Antalyaspor</t>
  </si>
  <si>
    <t>Ad. Demirspor</t>
  </si>
  <si>
    <t>Istanbulspor</t>
  </si>
  <si>
    <t>Besiktas</t>
  </si>
  <si>
    <t>Genk</t>
  </si>
  <si>
    <t>Gent</t>
  </si>
  <si>
    <t>Eupen</t>
  </si>
  <si>
    <t>St. Gilloise</t>
  </si>
  <si>
    <t>Standard</t>
  </si>
  <si>
    <t>Club Brugge</t>
  </si>
  <si>
    <t>Anderlecht</t>
  </si>
  <si>
    <t>Kortrijk</t>
  </si>
  <si>
    <t>Union Berlin</t>
  </si>
  <si>
    <t>Wolfsburg</t>
  </si>
  <si>
    <t>Bochum</t>
  </si>
  <si>
    <t>FC Koln</t>
  </si>
  <si>
    <t>Hoffenheim</t>
  </si>
  <si>
    <t>Freiburg</t>
  </si>
  <si>
    <t>Greuther Furth</t>
  </si>
  <si>
    <t>Paderborn</t>
  </si>
  <si>
    <t>Heidenheim</t>
  </si>
  <si>
    <t>Kaiserslautern</t>
  </si>
  <si>
    <t>Regensburg</t>
  </si>
  <si>
    <t>St Pauli</t>
  </si>
  <si>
    <t>Brentford</t>
  </si>
  <si>
    <t>Arsenal</t>
  </si>
  <si>
    <t>Everton</t>
  </si>
  <si>
    <t>West Ham</t>
  </si>
  <si>
    <t>Reims</t>
  </si>
  <si>
    <t>Monaco</t>
  </si>
  <si>
    <t>Brest</t>
  </si>
  <si>
    <t>Ajaccio</t>
  </si>
  <si>
    <t>Clermont</t>
  </si>
  <si>
    <t>Troyes</t>
  </si>
  <si>
    <t>Marseille</t>
  </si>
  <si>
    <t>Rennes</t>
  </si>
  <si>
    <t>Nice</t>
  </si>
  <si>
    <t>Angers</t>
  </si>
  <si>
    <t>Nantes</t>
  </si>
  <si>
    <t>Lens</t>
  </si>
  <si>
    <t>Lyon</t>
  </si>
  <si>
    <t>Paris SG</t>
  </si>
  <si>
    <t>Levadeiakos</t>
  </si>
  <si>
    <t>Asteras Tripolis</t>
  </si>
  <si>
    <t>OFI Crete</t>
  </si>
  <si>
    <t>PAOK</t>
  </si>
  <si>
    <t>Aris</t>
  </si>
  <si>
    <t>Olympiakos</t>
  </si>
  <si>
    <t>Volos NFC</t>
  </si>
  <si>
    <t>Ionikos</t>
  </si>
  <si>
    <t>Udinese</t>
  </si>
  <si>
    <t>Inter</t>
  </si>
  <si>
    <t>Cremonese</t>
  </si>
  <si>
    <t>Lazio</t>
  </si>
  <si>
    <t>Fiorentina</t>
  </si>
  <si>
    <t>Verona</t>
  </si>
  <si>
    <t>Monza</t>
  </si>
  <si>
    <t>Juventus</t>
  </si>
  <si>
    <t>Roma</t>
  </si>
  <si>
    <t>Atalanta</t>
  </si>
  <si>
    <t>Milan</t>
  </si>
  <si>
    <t>Napoli</t>
  </si>
  <si>
    <t>Ternana</t>
  </si>
  <si>
    <t>Perugia</t>
  </si>
  <si>
    <t>Go Ahead Eagles</t>
  </si>
  <si>
    <t>FC Emmen</t>
  </si>
  <si>
    <t>Heerenveen</t>
  </si>
  <si>
    <t>Twente</t>
  </si>
  <si>
    <t>PSV Eindhoven</t>
  </si>
  <si>
    <t>Feyenoord</t>
  </si>
  <si>
    <t>AZ Alkmaar</t>
  </si>
  <si>
    <t>Ajax</t>
  </si>
  <si>
    <t>Arouca</t>
  </si>
  <si>
    <t>Guimaraes</t>
  </si>
  <si>
    <t>Benfica</t>
  </si>
  <si>
    <t>Maritimo</t>
  </si>
  <si>
    <t>Casa Pia</t>
  </si>
  <si>
    <t>Famalicao</t>
  </si>
  <si>
    <t>Sp Braga</t>
  </si>
  <si>
    <t>Vizela</t>
  </si>
  <si>
    <t>St Mirren</t>
  </si>
  <si>
    <t>Celtic</t>
  </si>
  <si>
    <t>Motherwell</t>
  </si>
  <si>
    <t>Hearts</t>
  </si>
  <si>
    <t>Osasuna</t>
  </si>
  <si>
    <t>Getafe</t>
  </si>
  <si>
    <t>Villarreal</t>
  </si>
  <si>
    <t>Sevilla</t>
  </si>
  <si>
    <t>Betis</t>
  </si>
  <si>
    <t>Girona</t>
  </si>
  <si>
    <t>Sociedad</t>
  </si>
  <si>
    <t>Espanol</t>
  </si>
  <si>
    <t>Ath Madrid</t>
  </si>
  <si>
    <t>Real Madrid</t>
  </si>
  <si>
    <t>Leganes</t>
  </si>
  <si>
    <t>Burgos</t>
  </si>
  <si>
    <t>Alaves</t>
  </si>
  <si>
    <t>Huesca</t>
  </si>
  <si>
    <t>Santander</t>
  </si>
  <si>
    <t>Las Palmas</t>
  </si>
  <si>
    <t>Albacete</t>
  </si>
  <si>
    <t>Ponferradina</t>
  </si>
  <si>
    <t>Buyuksehyr</t>
  </si>
  <si>
    <t>Karagumruk</t>
  </si>
  <si>
    <t>Trabzonspor</t>
  </si>
  <si>
    <t>Gaziantep</t>
  </si>
  <si>
    <t>Ankaragucu</t>
  </si>
  <si>
    <t>Sivasspor</t>
  </si>
  <si>
    <t>Fenerbahce</t>
  </si>
  <si>
    <t>Alanyaspor</t>
  </si>
  <si>
    <t>Tenerife</t>
  </si>
  <si>
    <t>Malaga</t>
  </si>
  <si>
    <t>16/09/2022</t>
  </si>
  <si>
    <t>17/09/2022</t>
  </si>
  <si>
    <t>18/09/2022</t>
  </si>
  <si>
    <t>19/09/2022</t>
  </si>
  <si>
    <t>B1</t>
  </si>
  <si>
    <t>D1</t>
  </si>
  <si>
    <t>D2</t>
  </si>
  <si>
    <t>E0</t>
  </si>
  <si>
    <t>F1</t>
  </si>
  <si>
    <t>I1</t>
  </si>
  <si>
    <t>I2</t>
  </si>
  <si>
    <t>N1</t>
  </si>
  <si>
    <t>P1</t>
  </si>
  <si>
    <t>SP1</t>
  </si>
  <si>
    <t>SP2</t>
  </si>
  <si>
    <t>T1</t>
  </si>
  <si>
    <t>F2</t>
  </si>
  <si>
    <t>G1</t>
  </si>
  <si>
    <t>SC0</t>
  </si>
  <si>
    <t>SC1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</si>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</sst>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1.0569028949649302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1.0401197761406094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1.050305669221034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1.0466503691020506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1.0362637658896696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1.037952243407696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1.038077229388916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1.0349578533419834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1.044303665417317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1.0511368361869355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1.0513686083765104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1.0459944258216356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1.0512018249471584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1.0424343751332963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1.0421804198806015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1.0669537957107238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1.0500631329117833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1.0503245504598744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1.0584574108458336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1.0473883193011779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1.0523717905370724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1.0558828310536696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1.043360692319973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1.0429171817048493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1.0543300667589199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1.0538424813225786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1.0524934496338532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1.0510694237812139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1.0429171817048493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1.0475615653703467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1.0461286947489423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1.0424343751332963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1.0475615653703467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1.050186013602848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1.0513686083765104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1.0499964535568072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1.0484438729518561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1.04299513543169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1.0512150176064545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1.0437075600663159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1.0497253316960662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1.050186013602848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1.0420112422030368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1.0581003177923753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1.049459408292031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1.0501502456550436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1.0502857379813271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1.0509354515449301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1.0593568958392465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1.049459408292031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1.0518980699471303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1.0532159430726011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1.0641040710540368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1.0512018249471584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1.0575635508862022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1.0580097445486314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1.055162882031925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1.0593568958392465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1.0485981343437822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1.0512018249471584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1.0555202493807025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1.0629444687848131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1.0575751071698982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1.0550761118040843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1.0608381246291672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1.0475117579190587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1.0512018249471584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1.0895689534873163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1.0633504678478547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1.079003012155004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1.0682468217514451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1.0637206832523536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1.0682468217514451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1.0648207184922545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1.078416101440848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1.0741642971961383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1.0730279423458573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1.0633092374354824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1.0648207184922545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1.0369265649091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1.0425381099894757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1.0557821208912506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1.0567609363032806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1.0709171136039117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1.0567687035951574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1.058250703018615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1.0583691873379317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1.0567687035951574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1.057702745646198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1.0605174007793741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1.0581003177923753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1.0768397914241212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1.0662939096981978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1.0671330848711666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1.0347781293381613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1.042708496600167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1.0439719885779606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1.0449864577049268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1.0424343751332963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1.0460060256260135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1.0518428764688503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1.0509930436304777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1.050305669221034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1.0420112422030368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1.0509442098096211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1.0597708827029848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1.0518428764688503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1.0558399741144113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1.051738571938915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1.047073470420135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1.052267086616911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1.0427733349764023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1.0513686083765104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1.050186013602848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1.0710230963426288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1.047592923283859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1.0608952469083379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1.06243870990235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1.0717876217555127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1.0669478732554383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1.0730165337508553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1.1304444213594222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1.083062374338202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1.0719067123302282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1.0887955014239501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1.0813672763420747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1.0734654343413303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1.086976930295475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1.0719901214070431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1.0719901214070431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1.0858375829061273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1.0452436950640556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1.0643473699403869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1.0448679076073528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1.0376740753093197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1.0502085589023142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1.0529232824658912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1.0512150176064545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1.04299513543169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1.0706648459867645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1.0522085198267568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1.0509442098096211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1.0509444270006065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1.0764091542742731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1.0744841031203913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1.0720963920751123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1.0696244407207609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1.038506964435719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1.041979455975633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1.0434322558420379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1.0615765272904456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1.044303665417317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1.0479830465041664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1.0417906511603616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1.0359060590701679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1.0451911230503124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1.0425703649827001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1.0342024872400046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1.0415257892008067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1.0347781293381613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1.0439719885779606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1.0571938366452731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1.0859251315395799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1.0890483563847753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1.0873987439628201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1.0798489879783906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1.041979455975633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1.0451911230503124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1.0450375961866025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1.0347781293381613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1.0399586640868308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1.0342024872400046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1.04299513543169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1.0470376731981623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1.0460060256260135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1.0629592441321463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1.0509930436304777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1.050186013602848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1.0804554249391569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1.0510869493716231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1.048153965543114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1.0656089460421265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1.0449864577049268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1.0420396523677629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1.0342024872400046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1.0438817895444492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1.0362637658896696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1.0342024872400046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1.0706648459867645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1.066245568108602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1.0688060519478177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1.0643058963539642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1.04299513543169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1.0535792336879053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1.0459631209894389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1.054302385067432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1.0656540480886731</v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1.0518411751199324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52.62602218334267</v>
      </c>
      <c r="I2" s="6">
        <f>IF('Log_working_3-way'!$D2="","",'True_Odds_Calculator_3-way'!O3/'True_Odds_Calculator_3-way'!B3-1)</f>
        <v>2.2064469814724448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3.8519892624660157E-2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1.0244615871431944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29.47327625023183</v>
      </c>
      <c r="I3" s="6">
        <f>IF('Log_working_3-way'!$D3="","",'True_Odds_Calculator_3-way'!O4/'True_Odds_Calculator_3-way'!B4-1)</f>
        <v>5.1024640270854889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2.4176459256405325E-2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1.0264358723146909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9.3194407626760434</v>
      </c>
      <c r="I4" s="6">
        <f>IF('Log_working_3-way'!$D4="","",'True_Odds_Calculator_3-way'!O5/'True_Odds_Calculator_3-way'!B5-1)</f>
        <v>6.0661864738083446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2.8175110898975397E-2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1.0256695758901035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9.460787292524012</v>
      </c>
      <c r="I5" s="6">
        <f>IF('Log_working_3-way'!$D5="","",'True_Odds_Calculator_3-way'!O6/'True_Odds_Calculator_3-way'!B6-1)</f>
        <v>7.3686478262746782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2.7628049464476057E-2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1.0202024813411215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20.38034050784411</v>
      </c>
      <c r="I6" s="6">
        <f>IF('Log_working_3-way'!$D6="","",'True_Odds_Calculator_3-way'!O7/'True_Odds_Calculator_3-way'!B7-1)</f>
        <v>6.4717962966425704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2.1310591326598072E-2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1.0190915195164914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11.319957782744991</v>
      </c>
      <c r="I7" s="6">
        <f>IF('Log_working_3-way'!$D7="","",'True_Odds_Calculator_3-way'!O8/'True_Odds_Calculator_3-way'!B8-1)</f>
        <v>7.3275873378865306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2.0686953788379814E-2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1.0203897908545447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11.390643676424274</v>
      </c>
      <c r="I8" s="6">
        <f>IF('Log_working_3-way'!$D8="","",'True_Odds_Calculator_3-way'!O9/'True_Odds_Calculator_3-way'!B9-1)</f>
        <v>7.5639299686122428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2.2100244657047297E-2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1.0208573518773867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17.491103021175991</v>
      </c>
      <c r="I9" s="6">
        <f>IF('Log_working_3-way'!$D9="","",'True_Odds_Calculator_3-way'!O10/'True_Odds_Calculator_3-way'!B10-1)</f>
        <v>7.7162339034993082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2.230741242268186E-2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1.0260662094141646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17.882260633402559</v>
      </c>
      <c r="I10" s="6">
        <f>IF('Log_working_3-way'!$D10="","",'True_Odds_Calculator_3-way'!O11/'True_Odds_Calculator_3-way'!B11-1)</f>
        <v>7.9890522831330149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2.7766121122558385E-2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1.031623117054483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31.800555650422133</v>
      </c>
      <c r="I11" s="6">
        <f>IF('Log_working_3-way'!$D11="","",'True_Odds_Calculator_3-way'!O12/'True_Odds_Calculator_3-way'!B12-1)</f>
        <v>4.9453217721429787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3.0533004538263242E-2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1.0268931875957348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19.089561452603217</v>
      </c>
      <c r="I12" s="6">
        <f>IF('Log_working_3-way'!$D12="","",'True_Odds_Calculator_3-way'!O13/'True_Odds_Calculator_3-way'!B13-1)</f>
        <v>8.0932747365634778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2.8452366844279542E-2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1.0218931861862459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22.267394858615418</v>
      </c>
      <c r="I13" s="6">
        <f>IF('Log_working_3-way'!$D13="","",'True_Odds_Calculator_3-way'!O14/'True_Odds_Calculator_3-way'!B14-1)</f>
        <v>8.3146268569321826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2.269119724882529E-2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1.0342227582187258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33.315045213571139</v>
      </c>
      <c r="I14" s="6">
        <f>IF('Log_working_3-way'!$D14="","",'True_Odds_Calculator_3-way'!O15/'True_Odds_Calculator_3-way'!B15-1)</f>
        <v>4.9339025347259566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3.251616839645477E-2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1.0298157128493799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30.731894127384752</v>
      </c>
      <c r="I15" s="6">
        <f>IF('Log_working_3-way'!$D15="","",'True_Odds_Calculator_3-way'!O16/'True_Odds_Calculator_3-way'!B16-1)</f>
        <v>5.4885874757203306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2.9029691496104792E-2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1.0268150072522353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17.702043028581027</v>
      </c>
      <c r="I16" s="6">
        <f>IF('Log_working_3-way'!$D16="","",'True_Odds_Calculator_3-way'!O17/'True_Odds_Calculator_3-way'!B17-1)</f>
        <v>7.5604963044295168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2.858752823738997E-2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1.0351383492141213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25.467016329999513</v>
      </c>
      <c r="I17" s="6">
        <f>IF('Log_working_3-way'!$D17="","",'True_Odds_Calculator_3-way'!O18/'True_Odds_Calculator_3-way'!B18-1)</f>
        <v>4.7159454581414515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3.5686416158249079E-2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1.0370715727242661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28.115167691570111</v>
      </c>
      <c r="I18" s="6">
        <f>IF('Log_working_3-way'!$D18="","",'True_Odds_Calculator_3-way'!O19/'True_Odds_Calculator_3-way'!B19-1)</f>
        <v>5.2125461530545003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3.6902515862618168E-2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1.0302934403905926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10.595852941196375</v>
      </c>
      <c r="I19" s="6">
        <f>IF('Log_working_3-way'!$D19="","",'True_Odds_Calculator_3-way'!O20/'True_Odds_Calculator_3-way'!B20-1)</f>
        <v>6.8611150356057387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3.2527471848770695E-2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1.0309744253191484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19.006364541779622</v>
      </c>
      <c r="I20" s="6">
        <f>IF('Log_working_3-way'!$D20="","",'True_Odds_Calculator_3-way'!O21/'True_Odds_Calculator_3-way'!B21-1)</f>
        <v>6.0350262190926669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3.2729208829837653E-2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1.049110895669032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-0.54862523832534282</v>
      </c>
      <c r="I21" s="6">
        <f>IF('Log_working_3-way'!$D21="","",'True_Odds_Calculator_3-way'!O22/'True_Odds_Calculator_3-way'!B22-1)</f>
        <v>0.20252979268914162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2.6642257630708155E-2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1.0296505397185183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48.125254651499056</v>
      </c>
      <c r="I22" s="6">
        <f>IF('Log_working_3-way'!$D22="","",'True_Odds_Calculator_3-way'!O23/'True_Odds_Calculator_3-way'!B23-1)</f>
        <v>2.1032539542212074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2.3898625607446489E-2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1.0244387104068298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34.04229198354971</v>
      </c>
      <c r="I23" s="6">
        <f>IF('Log_working_3-way'!$D23="","",'True_Odds_Calculator_3-way'!O24/'True_Odds_Calculator_3-way'!B24-1)</f>
        <v>3.6185939561872313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2.3233037031527015E-2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1.019897420310286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16.431401947928695</v>
      </c>
      <c r="I24" s="6">
        <f>IF('Log_working_3-way'!$D24="","",'True_Odds_Calculator_3-way'!O25/'True_Odds_Calculator_3-way'!B25-1)</f>
        <v>6.3896903756581844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2.1341527670641458E-2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1.0204294575797805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8.8004217636713093</v>
      </c>
      <c r="I25" s="6">
        <f>IF('Log_working_3-way'!$D25="","",'True_Odds_Calculator_3-way'!O26/'True_Odds_Calculator_3-way'!B26-1)</f>
        <v>6.2658562735870227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2.1835693135662027E-2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1.0253641936419653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17.89632365390186</v>
      </c>
      <c r="I26" s="6">
        <f>IF('Log_working_3-way'!$D26="","",'True_Odds_Calculator_3-way'!O27/'True_Odds_Calculator_3-way'!B27-1)</f>
        <v>6.3087533237898956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2.7001237100959585E-2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1.0302893476211596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31.457786832167749</v>
      </c>
      <c r="I27" s="6">
        <f>IF('Log_working_3-way'!$D27="","",'True_Odds_Calculator_3-way'!O28/'True_Odds_Calculator_3-way'!B28-1)</f>
        <v>4.2538080156838749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2.9411202359791E-2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1.0270044031010863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19.087098530212302</v>
      </c>
      <c r="I28" s="6">
        <f>IF('Log_working_3-way'!$D28="","",'True_Odds_Calculator_3-way'!O29/'True_Odds_Calculator_3-way'!B29-1)</f>
        <v>6.1401911623906669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2.857846760285776E-2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1.0270145261835566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22.839564249782736</v>
      </c>
      <c r="I29" s="6">
        <f>IF('Log_working_3-way'!$D29="","",'True_Odds_Calculator_3-way'!O30/'True_Odds_Calculator_3-way'!B30-1)</f>
        <v>5.5626552851957145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2.8013808406601726E-2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1.0316452797263749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0.12912611125790718</v>
      </c>
      <c r="I30" s="6">
        <f>IF('Log_working_3-way'!$D30="","",'True_Odds_Calculator_3-way'!O31/'True_Odds_Calculator_3-way'!B31-1)</f>
        <v>2.205015928989984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2.3980419657343877E-2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1.0278622463179641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42.997094339264365</v>
      </c>
      <c r="I31" s="6">
        <f>IF('Log_working_3-way'!$D31="","",'True_Odds_Calculator_3-way'!O32/'True_Odds_Calculator_3-way'!B32-1)</f>
        <v>3.6975006320502866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2.3772518544683985E-2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1.0276972923912446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41.261698634290724</v>
      </c>
      <c r="I32" s="6">
        <f>IF('Log_working_3-way'!$D32="","",'True_Odds_Calculator_3-way'!O33/'True_Odds_Calculator_3-way'!B33-1)</f>
        <v>3.9086764526063913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2.4155438024331177E-2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1.0297221941942822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28.322487563803339</v>
      </c>
      <c r="I33" s="6">
        <f>IF('Log_working_3-way'!$D33="","",'True_Odds_Calculator_3-way'!O34/'True_Odds_Calculator_3-way'!B34-1)</f>
        <v>5.6560543712029681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2.957126551630318E-2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1.0265284809805542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10.247110326764993</v>
      </c>
      <c r="I34" s="6">
        <f>IF('Log_working_3-way'!$D34="","",'True_Odds_Calculator_3-way'!O35/'True_Odds_Calculator_3-way'!B35-1)</f>
        <v>7.7145041791051945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2.8642310392317905E-2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1.0312377095739274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33.825331957574498</v>
      </c>
      <c r="I35" s="6">
        <f>IF('Log_working_3-way'!$D35="","",'True_Odds_Calculator_3-way'!O36/'True_Odds_Calculator_3-way'!B36-1)</f>
        <v>4.558730815256034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2.9607726196400064E-2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1.0254718753950698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12.448920347209222</v>
      </c>
      <c r="I36" s="6">
        <f>IF('Log_working_3-way'!$D36="","",'True_Odds_Calculator_3-way'!O37/'True_Odds_Calculator_3-way'!B37-1)</f>
        <v>7.8290873606873888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2.7561960251033524E-2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1.0250383965218195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17.572860064059402</v>
      </c>
      <c r="I37" s="6">
        <f>IF('Log_working_3-way'!$D37="","",'True_Odds_Calculator_3-way'!O38/'True_Odds_Calculator_3-way'!B38-1)</f>
        <v>8.1646218771814834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2.6715807945262293E-2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1.0282544896292805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23.291931647576799</v>
      </c>
      <c r="I38" s="6">
        <f>IF('Log_working_3-way'!$D38="","",'True_Odds_Calculator_3-way'!O39/'True_Odds_Calculator_3-way'!B39-1)</f>
        <v>7.0698059605434125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2.9148293462032404E-2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1.0266278837029814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19.84771106510237</v>
      </c>
      <c r="I39" s="6">
        <f>IF('Log_working_3-way'!$D39="","",'True_Odds_Calculator_3-way'!O40/'True_Odds_Calculator_3-way'!B40-1)</f>
        <v>6.5051759834368532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2.8097062579821142E-2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1.0252950557953655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7.9400173269779781</v>
      </c>
      <c r="I40" s="6">
        <f>IF('Log_working_3-way'!$D40="","",'True_Odds_Calculator_3-way'!O41/'True_Odds_Calculator_3-way'!B41-1)</f>
        <v>7.9944465305004737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2.7149738038348747E-2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1.025544463243687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16.039547758148597</v>
      </c>
      <c r="I41" s="6">
        <f>IF('Log_working_3-way'!$D41="","",'True_Odds_Calculator_3-way'!O42/'True_Odds_Calculator_3-way'!B42-1)</f>
        <v>7.2730495583745398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2.7415548805694634E-2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1.027706141919331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22.588288326504991</v>
      </c>
      <c r="I42" s="6">
        <f>IF('Log_working_3-way'!$D42="","",'True_Odds_Calculator_3-way'!O43/'True_Odds_Calculator_3-way'!B43-1)</f>
        <v>6.7131503562542694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2.8753904492145654E-2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1.0265786721806502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21.708603076962572</v>
      </c>
      <c r="I43" s="6">
        <f>IF('Log_working_3-way'!$D43="","",'True_Odds_Calculator_3-way'!O44/'True_Odds_Calculator_3-way'!B44-1)</f>
        <v>7.5172169500785095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2.7705994510766718E-2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1.0341242940051292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35.03277575796379</v>
      </c>
      <c r="I44" s="6">
        <f>IF('Log_working_3-way'!$D44="","",'True_Odds_Calculator_3-way'!O45/'True_Odds_Calculator_3-way'!B45-1)</f>
        <v>4.8219046567798092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3.1845287219139706E-2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1.0349998265791585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26.32740107894746</v>
      </c>
      <c r="I45" s="6">
        <f>IF('Log_working_3-way'!$D45="","",'True_Odds_Calculator_3-way'!O46/'True_Odds_Calculator_3-way'!B46-1)</f>
        <v>5.4157964696986856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3.5347098080153572E-2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1.0312169947361851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19.184299917695771</v>
      </c>
      <c r="I46" s="6">
        <f>IF('Log_working_3-way'!$D46="","",'True_Odds_Calculator_3-way'!O47/'True_Odds_Calculator_3-way'!B47-1)</f>
        <v>6.9936187768579652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3.2994667445752857E-2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1.0301169649618307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13.11109406720351</v>
      </c>
      <c r="I47" s="6">
        <f>IF('Log_working_3-way'!$D47="","",'True_Odds_Calculator_3-way'!O48/'True_Odds_Calculator_3-way'!B48-1)</f>
        <v>6.6861094318517598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3.2373220194947816E-2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1.0308423278433108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11.705125773052249</v>
      </c>
      <c r="I48" s="6">
        <f>IF('Log_working_3-way'!$D48="","",'True_Odds_Calculator_3-way'!O49/'True_Odds_Calculator_3-way'!B49-1)</f>
        <v>7.4216606267612377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3.3243940941233507E-2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1.0342645351050632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23.146381874162948</v>
      </c>
      <c r="I49" s="6">
        <f>IF('Log_working_3-way'!$D49="","",'True_Odds_Calculator_3-way'!O50/'True_Odds_Calculator_3-way'!B50-1)</f>
        <v>6.6210017277373288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3.5351802613145855E-2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1.0382896971279711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35.343292957766728</v>
      </c>
      <c r="I50" s="6">
        <f>IF('Log_working_3-way'!$D50="","",'True_Odds_Calculator_3-way'!O51/'True_Odds_Calculator_3-way'!B51-1)</f>
        <v>4.6066479930027802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3.562020822687928E-2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1.0310641831905509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8.8166999628221063</v>
      </c>
      <c r="I51" s="6">
        <f>IF('Log_working_3-way'!$D51="","",'True_Odds_Calculator_3-way'!O52/'True_Odds_Calculator_3-way'!B52-1)</f>
        <v>6.9921996757696565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3.3178086769125592E-2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1.0342132808791504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26.349864368146424</v>
      </c>
      <c r="I52" s="6">
        <f>IF('Log_working_3-way'!$D52="","",'True_Odds_Calculator_3-way'!O53/'True_Odds_Calculator_3-way'!B53-1)</f>
        <v>6.2162023815862444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3.4496735498005915E-2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1.0346725184977974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23.88104465447325</v>
      </c>
      <c r="I53" s="6">
        <f>IF('Log_working_3-way'!$D53="","",'True_Odds_Calculator_3-way'!O54/'True_Odds_Calculator_3-way'!B54-1)</f>
        <v>6.0533854053721852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3.5616442231126255E-2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1.0308020796796662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16.833229490198764</v>
      </c>
      <c r="I54" s="6">
        <f>IF('Log_working_3-way'!$D54="","",'True_Odds_Calculator_3-way'!O55/'True_Odds_Calculator_3-way'!B55-1)</f>
        <v>8.2797610999185327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3.2899719634861047E-2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1.0338221639219853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24.418793587816204</v>
      </c>
      <c r="I55" s="6">
        <f>IF('Log_working_3-way'!$D55="","",'True_Odds_Calculator_3-way'!O56/'True_Odds_Calculator_3-way'!B56-1)</f>
        <v>6.3351822217419196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3.4608025203636483E-2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1.0307874803703994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10.507772342951087</v>
      </c>
      <c r="I56" s="6">
        <f>IF('Log_working_3-way'!$D56="","",'True_Odds_Calculator_3-way'!O57/'True_Odds_Calculator_3-way'!B57-1)</f>
        <v>8.4512075590057254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3.3267435830956593E-2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1.0307549950958317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13.31761253416558</v>
      </c>
      <c r="I57" s="6">
        <f>IF('Log_working_3-way'!$D57="","",'True_Odds_Calculator_3-way'!O58/'True_Odds_Calculator_3-way'!B58-1)</f>
        <v>8.2771003969135446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3.3195958682656457E-2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1.0321789498284504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19.539323870525223</v>
      </c>
      <c r="I58" s="6">
        <f>IF('Log_working_3-way'!$D58="","",'True_Odds_Calculator_3-way'!O59/'True_Odds_Calculator_3-way'!B59-1)</f>
        <v>7.0789219631391145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3.3937743218929173E-2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1.0307594477164048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9.2052415100633542</v>
      </c>
      <c r="I59" s="6">
        <f>IF('Log_working_3-way'!$D59="","",'True_Odds_Calculator_3-way'!O60/'True_Odds_Calculator_3-way'!B60-1)</f>
        <v>7.133669654363791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3.2940438980096909E-2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1.0329181576203756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20.305009408971383</v>
      </c>
      <c r="I60" s="6">
        <f>IF('Log_working_3-way'!$D60="","",'True_Odds_Calculator_3-way'!O61/'True_Odds_Calculator_3-way'!B61-1)</f>
        <v>6.935788473621912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3.4568051397941835E-2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1.0312491934887267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12.672497310802614</v>
      </c>
      <c r="I61" s="6">
        <f>IF('Log_working_3-way'!$D61="","",'True_Odds_Calculator_3-way'!O62/'True_Odds_Calculator_3-way'!B62-1)</f>
        <v>7.5182683630493319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3.3686584993480206E-2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1.032702063445454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5.5584476020021105</v>
      </c>
      <c r="I62" s="6">
        <f>IF('Log_working_3-way'!$D62="","",'True_Odds_Calculator_3-way'!O63/'True_Odds_Calculator_3-way'!B63-1)</f>
        <v>7.0316458869421954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3.4037997910896012E-2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1.0359797528202219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28.152754356905426</v>
      </c>
      <c r="I63" s="6">
        <f>IF('Log_working_3-way'!$D63="","",'True_Odds_Calculator_3-way'!O64/'True_Odds_Calculator_3-way'!B64-1)</f>
        <v>6.8829047781072275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3.5565636768041475E-2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1.0316101239621251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16.515806640404101</v>
      </c>
      <c r="I64" s="6">
        <f>IF('Log_working_3-way'!$D64="","",'True_Odds_Calculator_3-way'!O65/'True_Odds_Calculator_3-way'!B65-1)</f>
        <v>8.3876264954369297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3.3794299688906237E-2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1.0363530344511438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29.134059758363204</v>
      </c>
      <c r="I65" s="6">
        <f>IF('Log_working_3-way'!$D65="","",'True_Odds_Calculator_3-way'!O66/'True_Odds_Calculator_3-way'!B66-1)</f>
        <v>6.3679482366053799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3.570552465115262E-2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1.0370876474552166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29.458400965822324</v>
      </c>
      <c r="I66" s="6">
        <f>IF('Log_working_3-way'!$D66="","",'True_Odds_Calculator_3-way'!O67/'True_Odds_Calculator_3-way'!B67-1)</f>
        <v>6.700883974920318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3.622220816971411E-2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1.0381547947044478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36.742377127917685</v>
      </c>
      <c r="I67" s="6">
        <f>IF('Log_working_3-way'!$D67="","",'True_Odds_Calculator_3-way'!O68/'True_Odds_Calculator_3-way'!B68-1)</f>
        <v>4.4255567848582293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3.4977205267387124E-2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1.0407942888455346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35.721680999695529</v>
      </c>
      <c r="I68" s="6">
        <f>IF('Log_working_3-way'!$D68="","",'True_Odds_Calculator_3-way'!O69/'True_Odds_Calculator_3-way'!B69-1)</f>
        <v>5.0232737259750593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3.7641701894967072E-2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1.0540699771231097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22.214064300710515</v>
      </c>
      <c r="I69" s="6">
        <f>IF('Log_working_3-way'!$D69="","",'True_Odds_Calculator_3-way'!O70/'True_Odds_Calculator_3-way'!B70-1)</f>
        <v>6.0326951698074227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5.5713507023538389E-2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1.0460731064394786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23.858944525943958</v>
      </c>
      <c r="I70" s="6">
        <f>IF('Log_working_3-way'!$D70="","",'True_Odds_Calculator_3-way'!O71/'True_Odds_Calculator_3-way'!B71-1)</f>
        <v>5.7909775140171602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4.7141018569589965E-2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1.0502328971272612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3.1790701378251027</v>
      </c>
      <c r="I71" s="6">
        <f>IF('Log_working_3-way'!$D71="","",'True_Odds_Calculator_3-way'!O72/'True_Odds_Calculator_3-way'!B72-1)</f>
        <v>4.1402106005611028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4.7284188466027111E-2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1.0406199488657639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13.176722365971031</v>
      </c>
      <c r="I72" s="6">
        <f>IF('Log_working_3-way'!$D72="","",'True_Odds_Calculator_3-way'!O73/'True_Odds_Calculator_3-way'!B73-1)</f>
        <v>6.8232361790991165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4.3463998687879091E-2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1.0427205830832429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8.0585513279850574</v>
      </c>
      <c r="I73" s="6">
        <f>IF('Log_working_3-way'!$D73="","",'True_Odds_Calculator_3-way'!O74/'True_Odds_Calculator_3-way'!B74-1)</f>
        <v>6.9923275420029212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4.5140142006312667E-2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1.0415922692999358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19.160679969660666</v>
      </c>
      <c r="I74" s="6">
        <f>IF('Log_working_3-way'!$D74="","",'True_Odds_Calculator_3-way'!O75/'True_Odds_Calculator_3-way'!B75-1)</f>
        <v>5.960979322136235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4.3714788555227813E-2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1.0419687028146156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10.782659615998865</v>
      </c>
      <c r="I75" s="6">
        <f>IF('Log_working_3-way'!$D75="","",'True_Odds_Calculator_3-way'!O76/'True_Odds_Calculator_3-way'!B76-1)</f>
        <v>7.1824025111103218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4.4881279503980798E-2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1.0615898931132228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46.224957853656079</v>
      </c>
      <c r="I76" s="6">
        <f>IF('Log_working_3-way'!$D76="","",'True_Odds_Calculator_3-way'!O77/'True_Odds_Calculator_3-way'!B77-1)</f>
        <v>2.9660310294090833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5.0150956396943114E-2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1.0512639432209723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3.0186777249812788</v>
      </c>
      <c r="I77" s="6">
        <f>IF('Log_working_3-way'!$D77="","",'True_Odds_Calculator_3-way'!O78/'True_Odds_Calculator_3-way'!B78-1)</f>
        <v>5.396854797149488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4.9201488185287801E-2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1.0430186045484338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20.091259127209639</v>
      </c>
      <c r="I78" s="6">
        <f>IF('Log_working_3-way'!$D78="","",'True_Odds_Calculator_3-way'!O79/'True_Odds_Calculator_3-way'!B79-1)</f>
        <v>6.8113415129989718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4.5052926253171144E-2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1.0523514883489844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2.4316824193736255</v>
      </c>
      <c r="I79" s="6">
        <f>IF('Log_working_3-way'!$D79="","",'True_Odds_Calculator_3-way'!O80/'True_Odds_Calculator_3-way'!B80-1)</f>
        <v>5.2983837448220497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4.9232367977688707E-2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1.0415599371697553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9.7103274423145791</v>
      </c>
      <c r="I80" s="6">
        <f>IF('Log_working_3-way'!$D80="","",'True_Odds_Calculator_3-way'!O81/'True_Odds_Calculator_3-way'!B81-1)</f>
        <v>7.3319322288386441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4.4371170608679567E-2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1.0197265814408245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14.05829242659277</v>
      </c>
      <c r="I81" s="6">
        <f>IF('Log_working_3-way'!$D81="","",'True_Odds_Calculator_3-way'!O82/'True_Odds_Calculator_3-way'!B82-1)</f>
        <v>6.513489499307056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2.1277849050743702E-2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1.0237614229676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29.493204817129484</v>
      </c>
      <c r="I82" s="6">
        <f>IF('Log_working_3-way'!$D82="","",'True_Odds_Calculator_3-way'!O83/'True_Odds_Calculator_3-way'!B83-1)</f>
        <v>4.7280794021518906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2.3507117702911806E-2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1.0328316346646869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22.467675005453764</v>
      </c>
      <c r="I83" s="6">
        <f>IF('Log_working_3-way'!$D83="","",'True_Odds_Calculator_3-way'!O84/'True_Odds_Calculator_3-way'!B84-1)</f>
        <v>6.6737109248144719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3.4041238023753806E-2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1.0305454535975223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16.094664563431628</v>
      </c>
      <c r="I84" s="6">
        <f>IF('Log_working_3-way'!$D84="","",'True_Odds_Calculator_3-way'!O85/'True_Odds_Calculator_3-way'!B85-1)</f>
        <v>8.0556367265290163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3.2726931038076224E-2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1.0455426885860124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23.874072127216742</v>
      </c>
      <c r="I85" s="6">
        <f>IF('Log_working_3-way'!$D85="","",'True_Odds_Calculator_3-way'!O86/'True_Odds_Calculator_3-way'!B86-1)</f>
        <v>7.1697133719705075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4.6504181475756745E-2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1.0308037291263821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14.001861746245645</v>
      </c>
      <c r="I86" s="6">
        <f>IF('Log_working_3-way'!$D86="","",'True_Odds_Calculator_3-way'!O87/'True_Odds_Calculator_3-way'!B87-1)</f>
        <v>8.3347103933180033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3.3207162033807469E-2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1.0304308341600465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7.2312160521582296</v>
      </c>
      <c r="I87" s="6">
        <f>IF('Log_working_3-way'!$D87="","",'True_Odds_Calculator_3-way'!O88/'True_Odds_Calculator_3-way'!B88-1)</f>
        <v>9.4100439378700766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3.2637182459257286E-2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1.0340122663812383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25.225506355643752</v>
      </c>
      <c r="I88" s="6">
        <f>IF('Log_working_3-way'!$D88="","",'True_Odds_Calculator_3-way'!O89/'True_Odds_Calculator_3-way'!B89-1)</f>
        <v>7.824098596165161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3.4364627444968932E-2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1.0386478496331684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30.116523656024039</v>
      </c>
      <c r="I89" s="6">
        <f>IF('Log_working_3-way'!$D89="","",'True_Odds_Calculator_3-way'!O90/'True_Odds_Calculator_3-way'!B90-1)</f>
        <v>6.6482081870184553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3.748921981488107E-2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1.0304878574571055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12.68199991426793</v>
      </c>
      <c r="I90" s="6">
        <f>IF('Log_working_3-way'!$D90="","",'True_Odds_Calculator_3-way'!O91/'True_Odds_Calculator_3-way'!B91-1)</f>
        <v>9.0737105716331072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3.2968655320467555E-2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1.031110951389784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15.523587435362689</v>
      </c>
      <c r="I91" s="6">
        <f>IF('Log_working_3-way'!$D91="","",'True_Odds_Calculator_3-way'!O92/'True_Odds_Calculator_3-way'!B92-1)</f>
        <v>8.3912847756192228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3.3391595555288589E-2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1.0406417157619279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36.198390535545862</v>
      </c>
      <c r="I92" s="6">
        <f>IF('Log_working_3-way'!$D92="","",'True_Odds_Calculator_3-way'!O93/'True_Odds_Calculator_3-way'!B93-1)</f>
        <v>5.5051069729929791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3.7108272162619915E-2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1.0464857239743437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26.925672947877224</v>
      </c>
      <c r="I93" s="6">
        <f>IF('Log_working_3-way'!$D93="","",'True_Odds_Calculator_3-way'!O94/'True_Odds_Calculator_3-way'!B94-1)</f>
        <v>7.0766305827567102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4.6291978400005318E-2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1.0651962816955269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2.2108520345721097</v>
      </c>
      <c r="I94" s="6">
        <f>IF('Log_working_3-way'!$D94="","",'True_Odds_Calculator_3-way'!O95/'True_Odds_Calculator_3-way'!B95-1)</f>
        <v>5.2979170394677206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6.018372845227149E-2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1.0807377008829258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58.859140189272516</v>
      </c>
      <c r="I95" s="6">
        <f>IF('Log_working_3-way'!$D95="","",'True_Odds_Calculator_3-way'!O96/'True_Odds_Calculator_3-way'!B96-1)</f>
        <v>2.2230860869288711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5.2273020078255295E-2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1.0221515029997135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19.750257309397096</v>
      </c>
      <c r="I96" s="6">
        <f>IF('Log_working_3-way'!$D96="","",'True_Odds_Calculator_3-way'!O97/'True_Odds_Calculator_3-way'!B97-1)</f>
        <v>6.6666656187353359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2.3427413611699421E-2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1.0211488380833718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11.648819659462013</v>
      </c>
      <c r="I97" s="6">
        <f>IF('Log_working_3-way'!$D97="","",'True_Odds_Calculator_3-way'!O98/'True_Odds_Calculator_3-way'!B98-1)</f>
        <v>8.3121416186734294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2.2964134602483588E-2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1.0256432427641473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27.485618441844043</v>
      </c>
      <c r="I98" s="6">
        <f>IF('Log_working_3-way'!$D98="","",'True_Odds_Calculator_3-way'!O99/'True_Odds_Calculator_3-way'!B99-1)</f>
        <v>5.7161309936698741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2.5724881362080287E-2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1.0250098654674105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8.1628613768424731</v>
      </c>
      <c r="I99" s="6">
        <f>IF('Log_working_3-way'!$D99="","",'True_Odds_Calculator_3-way'!O100/'True_Odds_Calculator_3-way'!B100-1)</f>
        <v>8.276332263425072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2.6913075311166601E-2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1.0284421739790479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26.506664604523476</v>
      </c>
      <c r="I100" s="6">
        <f>IF('Log_working_3-way'!$D100="","",'True_Odds_Calculator_3-way'!O101/'True_Odds_Calculator_3-way'!B101-1)</f>
        <v>6.9362902349573679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2.859964346632804E-2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1.025453805048032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14.572402174745388</v>
      </c>
      <c r="I101" s="6">
        <f>IF('Log_working_3-way'!$D101="","",'True_Odds_Calculator_3-way'!O102/'True_Odds_Calculator_3-way'!B102-1)</f>
        <v>8.0466531819005329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2.7458693941778023E-2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1.0286149235109323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25.923342229957392</v>
      </c>
      <c r="I102" s="6">
        <f>IF('Log_working_3-way'!$D102="","",'True_Odds_Calculator_3-way'!O103/'True_Odds_Calculator_3-way'!B103-1)</f>
        <v>7.2133303010196546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2.8877870671949912E-2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1.0259900422187744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16.921724313693197</v>
      </c>
      <c r="I103" s="6">
        <f>IF('Log_working_3-way'!$D103="","",'True_Odds_Calculator_3-way'!O104/'True_Odds_Calculator_3-way'!B104-1)</f>
        <v>8.3258105729575664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2.7799413616499846E-2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1.0265761105553217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19.097022363013789</v>
      </c>
      <c r="I104" s="6">
        <f>IF('Log_working_3-way'!$D104="","",'True_Odds_Calculator_3-way'!O105/'True_Odds_Calculator_3-way'!B105-1)</f>
        <v>8.7409858433130445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2.8070559488345914E-2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1.0253259207244825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16.187134511982975</v>
      </c>
      <c r="I105" s="6">
        <f>IF('Log_working_3-way'!$D105="","",'True_Odds_Calculator_3-way'!O106/'True_Odds_Calculator_3-way'!B106-1)</f>
        <v>8.6881056364056128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2.7170669980475237E-2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1.0368317146123307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39.312183160688484</v>
      </c>
      <c r="I106" s="6">
        <f>IF('Log_working_3-way'!$D106="","",'True_Odds_Calculator_3-way'!O107/'True_Odds_Calculator_3-way'!B107-1)</f>
        <v>4.9045889372689588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3.2524308771741506E-2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1.0262921094516906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19.66257700471947</v>
      </c>
      <c r="I107" s="6">
        <f>IF('Log_working_3-way'!$D107="","",'True_Odds_Calculator_3-way'!O108/'True_Odds_Calculator_3-way'!B108-1)</f>
        <v>7.2221816571054873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2.7770261428814225E-2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1.0375811678103113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43.230680289252597</v>
      </c>
      <c r="I108" s="6">
        <f>IF('Log_working_3-way'!$D108="","",'True_Odds_Calculator_3-way'!O109/'True_Odds_Calculator_3-way'!B109-1)</f>
        <v>2.7989562633302176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3.2174083044146151E-2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1.0273778475468489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19.079547269638315</v>
      </c>
      <c r="I109" s="6">
        <f>IF('Log_working_3-way'!$D109="","",'True_Odds_Calculator_3-way'!O110/'True_Odds_Calculator_3-way'!B110-1)</f>
        <v>6.0607601503221753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2.8965282301683493E-2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1.0288789975774613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27.706481672418342</v>
      </c>
      <c r="I110" s="6">
        <f>IF('Log_working_3-way'!$D110="","",'True_Odds_Calculator_3-way'!O111/'True_Odds_Calculator_3-way'!B111-1)</f>
        <v>4.330400778271124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2.8926579747326375E-2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1.0271660532758196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22.60177251891735</v>
      </c>
      <c r="I111" s="6">
        <f>IF('Log_working_3-way'!$D111="","",'True_Odds_Calculator_3-way'!O112/'True_Odds_Calculator_3-way'!B112-1)</f>
        <v>7.1714383006264626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2.8166155602437515E-2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1.0266255461838241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21.930772214033272</v>
      </c>
      <c r="I112" s="6">
        <f>IF('Log_working_3-way'!$D112="","",'True_Odds_Calculator_3-way'!O113/'True_Odds_Calculator_3-way'!B113-1)</f>
        <v>8.1003399421552231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2.7653910142743099E-2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1.0421215514817543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-0.28464860475842546</v>
      </c>
      <c r="I113" s="6">
        <f>IF('Log_working_3-way'!$D113="","",'True_Odds_Calculator_3-way'!O114/'True_Odds_Calculator_3-way'!B114-1)</f>
        <v>2.3794163420540002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2.9979831626106623E-2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1.0393886838426618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0.5508128360761988</v>
      </c>
      <c r="I114" s="6">
        <f>IF('Log_working_3-way'!$D114="","",'True_Odds_Calculator_3-way'!O115/'True_Odds_Calculator_3-way'!B115-1)</f>
        <v>4.1622350697649235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3.3204836373778246E-2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1.0252950557953655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16.18748476286812</v>
      </c>
      <c r="I115" s="6">
        <f>IF('Log_working_3-way'!$D115="","",'True_Odds_Calculator_3-way'!O116/'True_Odds_Calculator_3-way'!B116-1)</f>
        <v>7.9944465305004737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2.7149738038348747E-2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1.0265830464598222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22.615604398159697</v>
      </c>
      <c r="I116" s="6">
        <f>IF('Log_working_3-way'!$D116="","",'True_Odds_Calculator_3-way'!O117/'True_Odds_Calculator_3-way'!B117-1)</f>
        <v>7.176227192974272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2.7563949117878073E-2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1.0778622843941561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74.684043752574055</v>
      </c>
      <c r="I117" s="6">
        <f>IF('Log_working_3-way'!$D117="","",'True_Odds_Calculator_3-way'!O118/'True_Odds_Calculator_3-way'!B118-1)</f>
        <v>0.11496658787903224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3.4757981397050886E-2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1.0250541123065708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15.490508823443353</v>
      </c>
      <c r="I118" s="6">
        <f>IF('Log_working_3-way'!$D118="","",'True_Odds_Calculator_3-way'!O119/'True_Odds_Calculator_3-way'!B119-1)</f>
        <v>8.3914977770485955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2.6959688736523768E-2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1.0479589924350521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27.501230158170291</v>
      </c>
      <c r="I119" s="6">
        <f>IF('Log_working_3-way'!$D119="","",'True_Odds_Calculator_3-way'!O120/'True_Odds_Calculator_3-way'!B120-1)</f>
        <v>6.1644038038428599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4.7693417444147235E-2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1.0420107849138336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18.081774178230013</v>
      </c>
      <c r="I120" s="6">
        <f>IF('Log_working_3-way'!$D120="","",'True_Odds_Calculator_3-way'!O121/'True_Odds_Calculator_3-way'!B121-1)</f>
        <v>7.331350242052098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4.4444125196337447E-2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1.0404291437030504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11.310807013487445</v>
      </c>
      <c r="I121" s="6">
        <f>IF('Log_working_3-way'!$D121="","",'True_Odds_Calculator_3-way'!O122/'True_Odds_Calculator_3-way'!B122-1)</f>
        <v>8.6577024816011718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4.3530315351947291E-2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1.0476360169949137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28.477237814020661</v>
      </c>
      <c r="I122" s="6">
        <f>IF('Log_working_3-way'!$D122="","",'True_Odds_Calculator_3-way'!O123/'True_Odds_Calculator_3-way'!B123-1)</f>
        <v>5.7196877848593131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4.7051888836878719E-2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1.0407525681542866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11.577218324239064</v>
      </c>
      <c r="I123" s="6">
        <f>IF('Log_working_3-way'!$D123="","",'True_Odds_Calculator_3-way'!O124/'True_Odds_Calculator_3-way'!B124-1)</f>
        <v>7.6921376748007226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4.3751796738948023E-2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1.1227704124779081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38.605510359195939</v>
      </c>
      <c r="I124" s="6">
        <f>IF('Log_working_3-way'!$D124="","",'True_Odds_Calculator_3-way'!O125/'True_Odds_Calculator_3-way'!B125-1)</f>
        <v>4.4784467088501714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0.10736423140600504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1.061263867474227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16.760147343033694</v>
      </c>
      <c r="I125" s="6">
        <f>IF('Log_working_3-way'!$D125="","",'True_Odds_Calculator_3-way'!O126/'True_Odds_Calculator_3-way'!B126-1)</f>
        <v>6.169437703721516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6.4382593077668249E-2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1.0639514109988697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23.438195018895502</v>
      </c>
      <c r="I126" s="6">
        <f>IF('Log_working_3-way'!$D126="","",'True_Odds_Calculator_3-way'!O127/'True_Odds_Calculator_3-way'!B127-1)</f>
        <v>6.4916028268209125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6.5169521371565287E-2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1.0609135589483278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8.9151719360778579</v>
      </c>
      <c r="I127" s="6">
        <f>IF('Log_working_3-way'!$D127="","",'True_Odds_Calculator_3-way'!O128/'True_Odds_Calculator_3-way'!B128-1)</f>
        <v>5.5829125062574532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6.3159238514688854E-2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1.064121611937584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24.473742311177954</v>
      </c>
      <c r="I128" s="6">
        <f>IF('Log_working_3-way'!$D128="","",'True_Odds_Calculator_3-way'!O129/'True_Odds_Calculator_3-way'!B129-1)</f>
        <v>6.4096076612743342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6.4890104474669918E-2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1.0614944845924799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8.8402035347454042</v>
      </c>
      <c r="I129" s="6">
        <f>IF('Log_working_3-way'!$D129="","",'True_Odds_Calculator_3-way'!O130/'True_Odds_Calculator_3-way'!B130-1)</f>
        <v>6.5829067156913883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6.4336509126374786E-2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1.0619163368078186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21.366324348265977</v>
      </c>
      <c r="I130" s="6">
        <f>IF('Log_working_3-way'!$D130="","",'True_Odds_Calculator_3-way'!O131/'True_Odds_Calculator_3-way'!B131-1)</f>
        <v>6.0553183016391623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6.389228441388406E-2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1.0612373785427824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19.145750579818319</v>
      </c>
      <c r="I131" s="6">
        <f>IF('Log_working_3-way'!$D131="","",'True_Odds_Calculator_3-way'!O132/'True_Odds_Calculator_3-way'!B132-1)</f>
        <v>6.5004001009608015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6.3920176248795313E-2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1.061693972182675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22.045051899604065</v>
      </c>
      <c r="I132" s="6">
        <f>IF('Log_working_3-way'!$D132="","",'True_Odds_Calculator_3-way'!O133/'True_Odds_Calculator_3-way'!B133-1)</f>
        <v>6.9002755531312276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6.3456109447689313E-2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1.0626342884311795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23.218400583754192</v>
      </c>
      <c r="I133" s="6">
        <f>IF('Log_working_3-way'!$D133="","",'True_Odds_Calculator_3-way'!O134/'True_Odds_Calculator_3-way'!B134-1)</f>
        <v>6.2121293441188783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6.3952132385824534E-2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1.0222326565688888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22.487721428242434</v>
      </c>
      <c r="I134" s="6">
        <f>IF('Log_working_3-way'!$D134="","",'True_Odds_Calculator_3-way'!O135/'True_Odds_Calculator_3-way'!B135-1)</f>
        <v>7.8148059316770535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2.3054518266556467E-2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1.0742764913855241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77.78144989892067</v>
      </c>
      <c r="I135" s="6">
        <f>IF('Log_working_3-way'!$D135="","",'True_Odds_Calculator_3-way'!O136/'True_Odds_Calculator_3-way'!B136-1)</f>
        <v>-0.25571765191754892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3.0220228601268939E-2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1.0198642501444166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15.717560620626461</v>
      </c>
      <c r="I136" s="6">
        <f>IF('Log_working_3-way'!$D136="","",'True_Odds_Calculator_3-way'!O137/'True_Odds_Calculator_3-way'!B137-1)</f>
        <v>8.4426065756179138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2.1401194326095441E-2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1.027157052371934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39.120558162106825</v>
      </c>
      <c r="I137" s="6">
        <f>IF('Log_working_3-way'!$D137="","",'True_Odds_Calculator_3-way'!O138/'True_Odds_Calculator_3-way'!B138-1)</f>
        <v>4.5614510251880063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2.4197796032745744E-2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1.0294735561602397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27.075584041284934</v>
      </c>
      <c r="I138" s="6">
        <f>IF('Log_working_3-way'!$D138="","",'True_Odds_Calculator_3-way'!O139/'True_Odds_Calculator_3-way'!B139-1)</f>
        <v>6.4946211843541182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2.9544948692562079E-2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1.0301750145798905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28.31959916349307</v>
      </c>
      <c r="I139" s="6">
        <f>IF('Log_working_3-way'!$D139="","",'True_Odds_Calculator_3-way'!O140/'True_Odds_Calculator_3-way'!B140-1)</f>
        <v>7.5514744577441437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2.9672693027169794E-2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1.0262772794227581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7.2186166551174065</v>
      </c>
      <c r="I140" s="6">
        <f>IF('Log_working_3-way'!$D140="","",'True_Odds_Calculator_3-way'!O141/'True_Odds_Calculator_3-way'!B141-1)</f>
        <v>9.1202728459934796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2.8216078915994647E-2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1.0353908343624665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40.988507436028513</v>
      </c>
      <c r="I141" s="6">
        <f>IF('Log_working_3-way'!$D141="","",'True_Odds_Calculator_3-way'!O142/'True_Odds_Calculator_3-way'!B142-1)</f>
        <v>4.1981657010995512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3.0818934023728151E-2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1.036141038507173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15.715022566086397</v>
      </c>
      <c r="I142" s="6">
        <f>IF('Log_working_3-way'!$D142="","",'True_Odds_Calculator_3-way'!O143/'True_Odds_Calculator_3-way'!B143-1)</f>
        <v>9.3497479151472884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3.8653166184506649E-2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1.0259061502871252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14.947205256794504</v>
      </c>
      <c r="I143" s="6">
        <f>IF('Log_working_3-way'!$D143="","",'True_Odds_Calculator_3-way'!O144/'True_Odds_Calculator_3-way'!B144-1)</f>
        <v>6.5912350231872914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2.7830520217537957E-2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1.0267661321992674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18.909706830045359</v>
      </c>
      <c r="I144" s="6">
        <f>IF('Log_working_3-way'!$D144="","",'True_Odds_Calculator_3-way'!O145/'True_Odds_Calculator_3-way'!B145-1)</f>
        <v>6.6727211785620897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2.8372814924762846E-2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1.0367244611407969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1.9688975042712586</v>
      </c>
      <c r="I145" s="6">
        <f>IF('Log_working_3-way'!$D145="","",'True_Odds_Calculator_3-way'!O146/'True_Odds_Calculator_3-way'!B146-1)</f>
        <v>3.5547607586549343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3.307672923333671E-2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1.0422777600832791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19.910332164128157</v>
      </c>
      <c r="I146" s="6">
        <f>IF('Log_working_3-way'!$D146="","",'True_Odds_Calculator_3-way'!O147/'True_Odds_Calculator_3-way'!B147-1)</f>
        <v>5.8461320869084972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4.4266921990367525E-2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1.0455448092408943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5.0073137278508657</v>
      </c>
      <c r="I147" s="6">
        <f>IF('Log_working_3-way'!$D147="","",'True_Odds_Calculator_3-way'!O148/'True_Odds_Calculator_3-way'!B148-1)</f>
        <v>5.1921433792875682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4.5620033165231888E-2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1.0452096154434642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5.6897004840155985</v>
      </c>
      <c r="I148" s="6">
        <f>IF('Log_working_3-way'!$D148="","",'True_Odds_Calculator_3-way'!O149/'True_Odds_Calculator_3-way'!B149-1)</f>
        <v>5.9072375705145435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4.6187981671852896E-2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1.0646803196244274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52.130103946274374</v>
      </c>
      <c r="I149" s="6">
        <f>IF('Log_working_3-way'!$D149="","",'True_Odds_Calculator_3-way'!O150/'True_Odds_Calculator_3-way'!B150-1)</f>
        <v>2.3455517206697487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4.8213473401983009E-2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1.0224115265827634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21.804302006120679</v>
      </c>
      <c r="I150" s="6">
        <f>IF('Log_working_3-way'!$D150="","",'True_Odds_Calculator_3-way'!O151/'True_Odds_Calculator_3-way'!B151-1)</f>
        <v>7.3055660197729235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2.3393195849459314E-2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1.0217295672497737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9.2359000078590441</v>
      </c>
      <c r="I151" s="6">
        <f>IF('Log_working_3-way'!$D151="","",'True_Odds_Calculator_3-way'!O152/'True_Odds_Calculator_3-way'!B152-1)</f>
        <v>5.9499304437361022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2.319169503635532E-2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1.0204760972271232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18.505013163154686</v>
      </c>
      <c r="I152" s="6">
        <f>IF('Log_working_3-way'!$D152="","",'True_Odds_Calculator_3-way'!O153/'True_Odds_Calculator_3-way'!B153-1)</f>
        <v>6.1104070769207546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2.1780747957829583E-2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1.0265450046853342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7.7225355141886531</v>
      </c>
      <c r="I153" s="6">
        <f>IF('Log_working_3-way'!$D153="","",'True_Odds_Calculator_3-way'!O154/'True_Odds_Calculator_3-way'!B154-1)</f>
        <v>4.961738872542087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2.7695180849268697E-2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1.0285476190880749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24.032433326658023</v>
      </c>
      <c r="I154" s="6">
        <f>IF('Log_working_3-way'!$D154="","",'True_Odds_Calculator_3-way'!O155/'True_Odds_Calculator_3-way'!B155-1)</f>
        <v>6.1736450331866655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2.9353343632751994E-2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1.0271976343769003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8.1471710047831287</v>
      </c>
      <c r="I155" s="6">
        <f>IF('Log_working_3-way'!$D155="","",'True_Odds_Calculator_3-way'!O156/'True_Odds_Calculator_3-way'!B156-1)</f>
        <v>5.627114137422244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2.8674565089351622E-2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1.0219261551676326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3.9194159758834211</v>
      </c>
      <c r="I156" s="6">
        <f>IF('Log_working_3-way'!$D156="","",'True_Odds_Calculator_3-way'!O157/'True_Odds_Calculator_3-way'!B157-1)</f>
        <v>5.1775621086514629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2.1919615475500365E-2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1.0202641869022997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10.168535186801934</v>
      </c>
      <c r="I157" s="6">
        <f>IF('Log_working_3-way'!$D157="","",'True_Odds_Calculator_3-way'!O158/'True_Odds_Calculator_3-way'!B158-1)</f>
        <v>7.5149135399695268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2.1928146941059712E-2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1.0200700203397679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8.5012464562047718</v>
      </c>
      <c r="I158" s="6">
        <f>IF('Log_working_3-way'!$D158="","",'True_Odds_Calculator_3-way'!O159/'True_Odds_Calculator_3-way'!B159-1)</f>
        <v>6.3085038079204807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2.1431746174049415E-2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1.0211337596397341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20.563350884343684</v>
      </c>
      <c r="I159" s="6">
        <f>IF('Log_working_3-way'!$D159="","",'True_Odds_Calculator_3-way'!O160/'True_Odds_Calculator_3-way'!B160-1)</f>
        <v>8.4354738076442715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2.2173324891624491E-2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1.0203601217154132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16.57048490315686</v>
      </c>
      <c r="I160" s="6">
        <f>IF('Log_working_3-way'!$D160="","",'True_Odds_Calculator_3-way'!O161/'True_Odds_Calculator_3-way'!B161-1)</f>
        <v>7.4158695501949943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2.1861994304619214E-2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1.0223997440191401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20.944870165427151</v>
      </c>
      <c r="I161" s="6">
        <f>IF('Log_working_3-way'!$D161="","",'True_Odds_Calculator_3-way'!O162/'True_Odds_Calculator_3-way'!B162-1)</f>
        <v>6.6231044960752001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2.3533528497917233E-2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1.0258569373989441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34.000302691661375</v>
      </c>
      <c r="I162" s="6">
        <f>IF('Log_working_3-way'!$D162="","",'True_Odds_Calculator_3-way'!O163/'True_Odds_Calculator_3-way'!B163-1)</f>
        <v>4.8352319855078809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2.4460593005548592E-2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1.0212755028824276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8.0338254551673494</v>
      </c>
      <c r="I163" s="6">
        <f>IF('Log_working_3-way'!$D163="","",'True_Odds_Calculator_3-way'!O164/'True_Odds_Calculator_3-way'!B164-1)</f>
        <v>6.4618471741763752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2.2672337810001775E-2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1.0248668519882296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3.7605666238971942</v>
      </c>
      <c r="I164" s="6">
        <f>IF('Log_working_3-way'!$D164="","",'True_Odds_Calculator_3-way'!O165/'True_Odds_Calculator_3-way'!B165-1)</f>
        <v>3.0687676648201565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2.3634579739021833E-2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1.0519015637293472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10.663432571871585</v>
      </c>
      <c r="I165" s="6">
        <f>IF('Log_working_3-way'!$D165="","",'True_Odds_Calculator_3-way'!O166/'True_Odds_Calculator_3-way'!B166-1)</f>
        <v>8.7947944153831106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5.5562363794692038E-2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1.0603833297854244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4.1975673511799254</v>
      </c>
      <c r="I166" s="6">
        <f>IF('Log_working_3-way'!$D166="","",'True_Odds_Calculator_3-way'!O167/'True_Odds_Calculator_3-way'!B167-1)</f>
        <v>6.656055816289868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6.0182609478383942E-2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1.0547269379033908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5.5892748302156834</v>
      </c>
      <c r="I167" s="6">
        <f>IF('Log_working_3-way'!$D167="","",'True_Odds_Calculator_3-way'!O168/'True_Odds_Calculator_3-way'!B168-1)</f>
        <v>7.7976839110556497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5.6535169573331601E-2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1.0567273718899588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22.865551210905455</v>
      </c>
      <c r="I168" s="6">
        <f>IF('Log_working_3-way'!$D168="","",'True_Odds_Calculator_3-way'!O169/'True_Odds_Calculator_3-way'!B169-1)</f>
        <v>7.4214719848791884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5.8089434240997218E-2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1.0231330586588501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4.8976587073516242</v>
      </c>
      <c r="I169" s="6">
        <f>IF('Log_working_3-way'!$D169="","",'True_Odds_Calculator_3-way'!O170/'True_Odds_Calculator_3-way'!B170-1)</f>
        <v>5.4560851911769639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2.3602987773938988E-2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1.0250935029242523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4.4001868973493155</v>
      </c>
      <c r="I170" s="6">
        <f>IF('Log_working_3-way'!$D170="","",'True_Odds_Calculator_3-way'!O171/'True_Odds_Calculator_3-way'!B171-1)</f>
        <v>5.0659371417697665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2.5211216791090507E-2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1.023267629906468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27.86443129783996</v>
      </c>
      <c r="I171" s="6">
        <f>IF('Log_working_3-way'!$D171="","",'True_Odds_Calculator_3-way'!O172/'True_Odds_Calculator_3-way'!B172-1)</f>
        <v>5.5587947731460563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2.3296170258898297E-2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1.0250335221581297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3.5704104902210174</v>
      </c>
      <c r="I172" s="6">
        <f>IF('Log_working_3-way'!$D172="","",'True_Odds_Calculator_3-way'!O173/'True_Odds_Calculator_3-way'!B173-1)</f>
        <v>6.0116704402010726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2.5087271736065286E-2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1.0210413717606681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20.767994409503842</v>
      </c>
      <c r="I173" s="6">
        <f>IF('Log_working_3-way'!$D173="","",'True_Odds_Calculator_3-way'!O174/'True_Odds_Calculator_3-way'!B174-1)</f>
        <v>6.7195172700790682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2.2138768587782742E-2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1.0201216977016445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19.602880001502438</v>
      </c>
      <c r="I174" s="6">
        <f>IF('Log_working_3-way'!$D174="","",'True_Odds_Calculator_3-way'!O175/'True_Odds_Calculator_3-way'!B175-1)</f>
        <v>6.6825339484138926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2.131351685441718E-2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1.0307574241837445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13.428367457326866</v>
      </c>
      <c r="I175" s="6">
        <f>IF('Log_working_3-way'!$D175="","",'True_Odds_Calculator_3-way'!O176/'True_Odds_Calculator_3-way'!B176-1)</f>
        <v>8.3930505080981685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3.3197335649822524E-2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1.0256638889494849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14.323212885752977</v>
      </c>
      <c r="I176" s="6">
        <f>IF('Log_working_3-way'!$D176="","",'True_Odds_Calculator_3-way'!O177/'True_Odds_Calculator_3-way'!B177-1)</f>
        <v>7.2230708414756037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2.7659125665770112E-2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1.0249968520928399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10.114008119311704</v>
      </c>
      <c r="I177" s="6">
        <f>IF('Log_working_3-way'!$D177="","",'True_Odds_Calculator_3-way'!O178/'True_Odds_Calculator_3-way'!B178-1)</f>
        <v>7.2288140158668064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2.6941886758434563E-2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1.029517401062813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26.181921017151495</v>
      </c>
      <c r="I178" s="6">
        <f>IF('Log_working_3-way'!$D178="","",'True_Odds_Calculator_3-way'!O179/'True_Odds_Calculator_3-way'!B179-1)</f>
        <v>4.8615832311312976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2.9902815617101286E-2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1.030311075331956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2.8877114062026905</v>
      </c>
      <c r="I179" s="6">
        <f>IF('Log_working_3-way'!$D179="","",'True_Odds_Calculator_3-way'!O180/'True_Odds_Calculator_3-way'!B180-1)</f>
        <v>4.305746416448339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2.8882955051179326E-2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1.024908205746635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9.1338337234646794</v>
      </c>
      <c r="I180" s="6">
        <f>IF('Log_working_3-way'!$D180="","",'True_Odds_Calculator_3-way'!O181/'True_Odds_Calculator_3-way'!B181-1)</f>
        <v>7.7297986735357647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2.6840142361222563E-2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1.0732055611097671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76.321207993159717</v>
      </c>
      <c r="I181" s="6">
        <f>IF('Log_working_3-way'!$D181="","",'True_Odds_Calculator_3-way'!O182/'True_Odds_Calculator_3-way'!B182-1)</f>
        <v>-3.3950827819216101E-2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3.1015808265107081E-2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1.0249238658668833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14.96251379883892</v>
      </c>
      <c r="I182" s="6">
        <f>IF('Log_working_3-way'!$D182="","",'True_Odds_Calculator_3-way'!O183/'True_Odds_Calculator_3-way'!B183-1)</f>
        <v>9.4687665074266487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2.6844799112981654E-2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1.0421788946985098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53.844705059157164</v>
      </c>
      <c r="I183" s="6">
        <f>IF('Log_working_3-way'!$D183="","",'True_Odds_Calculator_3-way'!O184/'True_Odds_Calculator_3-way'!B184-1)</f>
        <v>2.1046623244019038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3.0770575813415579E-2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1.0650132263673793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-0.68187236746854762</v>
      </c>
      <c r="I184" s="6">
        <f>IF('Log_working_3-way'!$D184="","",'True_Odds_Calculator_3-way'!O185/'True_Odds_Calculator_3-way'!B185-1)</f>
        <v>0.84170710044941921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3.5862962700985879E-2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1.0249923500921134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11.244381153912828</v>
      </c>
      <c r="I185" s="6">
        <f>IF('Log_working_3-way'!$D185="","",'True_Odds_Calculator_3-way'!O186/'True_Odds_Calculator_3-way'!B186-1)</f>
        <v>7.2284526000858893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2.6986992809595822E-2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1.0231820460897416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26.654703180919299</v>
      </c>
      <c r="I186" s="6">
        <f>IF('Log_working_3-way'!$D186="","",'True_Odds_Calculator_3-way'!O187/'True_Odds_Calculator_3-way'!B187-1)</f>
        <v>8.2537545962263827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2.3093439841439078E-2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1.0269238742104507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31.946669195248866</v>
      </c>
      <c r="I187" s="6">
        <f>IF('Log_working_3-way'!$D187="","",'True_Odds_Calculator_3-way'!O188/'True_Odds_Calculator_3-way'!B188-1)</f>
        <v>5.1842550962968001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2.5962744963260675E-2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1.0229684256261111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29.868216055213953</v>
      </c>
      <c r="I188" s="6">
        <f>IF('Log_working_3-way'!$D188="","",'True_Odds_Calculator_3-way'!O189/'True_Odds_Calculator_3-way'!B189-1)</f>
        <v>6.4222962722142451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2.2465031658085888E-2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1.0228027862599258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30.579638233915155</v>
      </c>
      <c r="I189" s="6">
        <f>IF('Log_working_3-way'!$D189="","",'True_Odds_Calculator_3-way'!O190/'True_Odds_Calculator_3-way'!B190-1)</f>
        <v>5.5314642812181134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2.2274467241017115E-2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1.0198494284562618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8.3854533029320901</v>
      </c>
      <c r="I190" s="6">
        <f>IF('Log_working_3-way'!$D190="","",'True_Odds_Calculator_3-way'!O191/'True_Odds_Calculator_3-way'!B191-1)</f>
        <v>6.8136467621181804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2.1267948282252203E-2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1.0424910086040988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25.849298776980188</v>
      </c>
      <c r="I191" s="6">
        <f>IF('Log_working_3-way'!$D191="","",'True_Odds_Calculator_3-way'!O192/'True_Odds_Calculator_3-way'!B192-1)</f>
        <v>7.5460797648697628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4.2661755227956455E-2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1.0405103701724001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23.742489123080137</v>
      </c>
      <c r="I192" s="6">
        <f>IF('Log_working_3-way'!$D192="","",'True_Odds_Calculator_3-way'!O193/'True_Odds_Calculator_3-way'!B193-1)</f>
        <v>7.5563043918700536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4.1415793531595524E-2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1.0358305351782748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8.1170314129448045</v>
      </c>
      <c r="I193" s="6">
        <f>IF('Log_working_3-way'!$D193="","",'True_Odds_Calculator_3-way'!O194/'True_Odds_Calculator_3-way'!B194-1)</f>
        <v>9.0206705826461508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3.8436218159720426E-2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1.0389715409940099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20.17714504733431</v>
      </c>
      <c r="I194" s="6">
        <f>IF('Log_working_3-way'!$D194="","",'True_Odds_Calculator_3-way'!O195/'True_Odds_Calculator_3-way'!B195-1)</f>
        <v>7.8763582529033389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4.0814615000657417E-2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1.0376481073666082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39.80426615637883</v>
      </c>
      <c r="I195" s="6">
        <f>IF('Log_working_3-way'!$D195="","",'True_Odds_Calculator_3-way'!O196/'True_Odds_Calculator_3-way'!B196-1)</f>
        <v>3.998522604156407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3.3363188535602273E-2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1.0341062785189601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35.030582166171001</v>
      </c>
      <c r="I196" s="6">
        <f>IF('Log_working_3-way'!$D196="","",'True_Odds_Calculator_3-way'!O197/'True_Odds_Calculator_3-way'!B197-1)</f>
        <v>4.4416934589369905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3.1908107390710594E-2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1.0265190004700206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16.311447813132428</v>
      </c>
      <c r="I197" s="6">
        <f>IF('Log_working_3-way'!$D197="","",'True_Odds_Calculator_3-way'!O198/'True_Odds_Calculator_3-way'!B198-1)</f>
        <v>7.122278661297031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2.8418586770821985E-2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1.0377437525282422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41.456332200115071</v>
      </c>
      <c r="I198" s="6">
        <f>IF('Log_working_3-way'!$D198="","",'True_Odds_Calculator_3-way'!O199/'True_Odds_Calculator_3-way'!B199-1)</f>
        <v>2.9991358917262536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3.3007875754154536E-2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1.0379740438117715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21.236300906025676</v>
      </c>
      <c r="I199" s="6">
        <f>IF('Log_working_3-way'!$D199="","",'True_Odds_Calculator_3-way'!O200/'True_Odds_Calculator_3-way'!B200-1)</f>
        <v>8.2784935226099954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3.9467194796787952E-2</v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1.34</v>
      </c>
      <c r="B2" s="4">
        <f>IF('True_Odds_Calculator_3-way'!B3="","",'True_Odds_Calculator_3-way'!B3)</f>
        <v>5.48</v>
      </c>
      <c r="C2" s="4">
        <f>IF('True_Odds_Calculator_3-way'!C3="","",'True_Odds_Calculator_3-way'!C3)</f>
        <v>9.11</v>
      </c>
      <c r="D2" s="9">
        <f>(K2/(AR2+K2-(AR2*K2)))</f>
        <v>0.72905138171134531</v>
      </c>
      <c r="E2" s="9">
        <f>(L2/(AR2+L2-(AR2*L2)))</f>
        <v>0.16957846598455914</v>
      </c>
      <c r="F2" s="9">
        <f>(M2/(AR2+M2-(AR2*M2)))</f>
        <v>0.10137015230409548</v>
      </c>
      <c r="G2" s="9">
        <f>AR2</f>
        <v>1.0930748104178276</v>
      </c>
      <c r="H2" s="9">
        <f>IF(A2="","",1/D2)</f>
        <v>1.3716454355420615</v>
      </c>
      <c r="I2" s="9">
        <f>IF(B2="","",1/E2)</f>
        <v>5.8969751506718691</v>
      </c>
      <c r="J2" s="9">
        <f>IF(C2="","",1/F2)</f>
        <v>9.8648367124885805</v>
      </c>
      <c r="K2" s="11">
        <f>1/A2</f>
        <v>0.74626865671641784</v>
      </c>
      <c r="L2" s="11">
        <f>1/B2</f>
        <v>0.18248175182481752</v>
      </c>
      <c r="M2" s="11">
        <f>1/C2</f>
        <v>0.10976948408342481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-0.18466051882614221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0.19328350435759378</v>
      </c>
      <c r="Q2" s="11">
        <f>2*'OddsRatio_working_3-way'!K2*'OddsRatio_working_3-way'!L2*'OddsRatio_working_3-way'!M2</f>
        <v>2.9896907093208629E-2</v>
      </c>
      <c r="R2" s="11">
        <f>O2/N2</f>
        <v>0</v>
      </c>
      <c r="S2" s="11">
        <f>P2/N2</f>
        <v>-1.0466964220953485</v>
      </c>
      <c r="T2" s="11">
        <f>Q2/N2</f>
        <v>-0.16190199877731609</v>
      </c>
      <c r="U2" s="11">
        <f>'OddsRatio_working_3-way'!S2-'OddsRatio_working_3-way'!R2^2/3</f>
        <v>-1.0466964220953485</v>
      </c>
      <c r="V2" s="11">
        <f>'OddsRatio_working_3-way'!S2*'OddsRatio_working_3-way'!R2/3-2*'OddsRatio_working_3-way'!R2^3/27-'OddsRatio_working_3-way'!T2</f>
        <v>0.16190199877731609</v>
      </c>
      <c r="W2" s="11">
        <f>'OddsRatio_working_3-way'!V2^2+4*'OddsRatio_working_3-way'!U2^3/27</f>
        <v>-0.14367407730321519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0.20608634993086347</v>
      </c>
      <c r="Y2" s="11">
        <f>IF('OddsRatio_working_3-way'!W2&gt;=0,IF('OddsRatio_working_3-way'!V2+SQRT('OddsRatio_working_3-way'!W2)&gt;0,0,PI()),ACOS('OddsRatio_working_3-way'!V2/(2*'OddsRatio_working_3-way'!X2)))</f>
        <v>1.1671205003819023</v>
      </c>
      <c r="Z2" s="11">
        <f>'OddsRatio_working_3-way'!X2^(1/3)*COS('OddsRatio_working_3-way'!Y2/3)</f>
        <v>0.54653740520891381</v>
      </c>
      <c r="AA2" s="11">
        <f>'OddsRatio_working_3-way'!X2^(1/3)*COS(('OddsRatio_working_3-way'!Y2+2*PI())/3)</f>
        <v>-0.46729641726003845</v>
      </c>
      <c r="AB2" s="11">
        <f>'OddsRatio_working_3-way'!X2^(1/3)*COS(('OddsRatio_working_3-way'!Y2+4*PI())/3)</f>
        <v>-7.9240987948875533E-2</v>
      </c>
      <c r="AC2" s="11">
        <f>'OddsRatio_working_3-way'!X2^(1/3)*SIN('OddsRatio_working_3-way'!Y2/3)</f>
        <v>0.22404390657329584</v>
      </c>
      <c r="AD2" s="11">
        <f>'OddsRatio_working_3-way'!X2^(1/3)*SIN(('OddsRatio_working_3-way'!Y2+2*PI())/3)</f>
        <v>0.36129332374270107</v>
      </c>
      <c r="AE2" s="11">
        <f>'OddsRatio_working_3-way'!X2^(1/3)*SIN(('OddsRatio_working_3-way'!Y2+4*PI())/3)</f>
        <v>-0.58533723031599683</v>
      </c>
      <c r="AF2" s="11">
        <f>-'OddsRatio_working_3-way'!U2/(3*'OddsRatio_working_3-way'!X2^(1/3))*COS(('OddsRatio_working_3-way'!Y2)/3)</f>
        <v>0.54653740520891381</v>
      </c>
      <c r="AG2" s="11">
        <f>-'OddsRatio_working_3-way'!U2/(3*'OddsRatio_working_3-way'!X2^(1/3))*COS(('OddsRatio_working_3-way'!Y2+2*PI())/3)</f>
        <v>-0.46729641726003845</v>
      </c>
      <c r="AH2" s="11">
        <f>-'OddsRatio_working_3-way'!U2/(3*'OddsRatio_working_3-way'!X2^(1/3))*COS(('OddsRatio_working_3-way'!Y2+4*PI())/3)</f>
        <v>-7.9240987948875533E-2</v>
      </c>
      <c r="AI2" s="11">
        <f>'OddsRatio_working_3-way'!U2/(3*'OddsRatio_working_3-way'!X2^(1/3))*SIN(('OddsRatio_working_3-way'!Y2)/3)</f>
        <v>-0.22404390657329584</v>
      </c>
      <c r="AJ2" s="11">
        <f>'OddsRatio_working_3-way'!U2/(3*'OddsRatio_working_3-way'!X2^(1/3))*SIN(('OddsRatio_working_3-way'!Y2+2*PI())/3)</f>
        <v>-0.36129332374270107</v>
      </c>
      <c r="AK2" s="11">
        <f>'OddsRatio_working_3-way'!U2/(3*'OddsRatio_working_3-way'!X2^(1/3))*SIN(('OddsRatio_working_3-way'!Y2+4*PI())/3)</f>
        <v>0.58533723031599683</v>
      </c>
      <c r="AL2" s="11">
        <f>'OddsRatio_working_3-way'!Z2+'OddsRatio_working_3-way'!AF2</f>
        <v>1.0930748104178276</v>
      </c>
      <c r="AM2" s="11">
        <f>'OddsRatio_working_3-way'!AA2+'OddsRatio_working_3-way'!AG2</f>
        <v>-0.93459283452007691</v>
      </c>
      <c r="AN2" s="11">
        <f>'OddsRatio_working_3-way'!AB2+'OddsRatio_working_3-way'!AH2</f>
        <v>-0.15848197589775107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1.0930748104178276</v>
      </c>
      <c r="AS2" s="11">
        <f>IF(('OddsRatio_working_3-way'!X2=0),IF(Q2&gt;0,-Q2^(1/3),(-Q2)^(1/3)),'OddsRatio_working_3-way'!AM2-'OddsRatio_working_3-way'!R2/3)</f>
        <v>-0.93459283452007691</v>
      </c>
      <c r="AT2" s="11">
        <f>IF(('OddsRatio_working_3-way'!X2=0),IF(Q2&gt;0,-Q2^(1/3),(-Q2)^(1/3)),'OddsRatio_working_3-way'!AN2-'OddsRatio_working_3-way'!R2/3)</f>
        <v>-0.15848197589775107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1.79</v>
      </c>
      <c r="B3" s="4">
        <f>IF('True_Odds_Calculator_3-way'!B4="","",'True_Odds_Calculator_3-way'!B4)</f>
        <v>4</v>
      </c>
      <c r="C3" s="4">
        <f>IF('True_Odds_Calculator_3-way'!C4="","",'True_Odds_Calculator_3-way'!C4)</f>
        <v>4.6399999999999997</v>
      </c>
      <c r="D3" s="9">
        <f t="shared" ref="D3" si="0">(K3/(AR3+K3-(AR3*K3)))</f>
        <v>0.54869957871795128</v>
      </c>
      <c r="E3" s="9">
        <f t="shared" ref="E3" si="1">(L3/(AR3+L3-(AR3*L3)))</f>
        <v>0.24251929585689974</v>
      </c>
      <c r="F3" s="9">
        <f t="shared" ref="F3" si="2">(M3/(AR3+M3-(AR3*M3)))</f>
        <v>0.20878112542514918</v>
      </c>
      <c r="G3" s="9">
        <f t="shared" ref="G3" si="3">AR3</f>
        <v>1.0411277467863247</v>
      </c>
      <c r="H3" s="9">
        <f t="shared" ref="H3" si="4">IF(A3="","",1/D3)</f>
        <v>1.8224909199611965</v>
      </c>
      <c r="I3" s="9">
        <f t="shared" ref="I3" si="5">IF(B3="","",1/E3)</f>
        <v>4.1233832403589741</v>
      </c>
      <c r="J3" s="9">
        <f t="shared" ref="J3" si="6">IF(C3="","",1/F3)</f>
        <v>4.7897049983022217</v>
      </c>
      <c r="K3" s="11">
        <f t="shared" ref="K3" si="7">1/A3</f>
        <v>0.55865921787709494</v>
      </c>
      <c r="L3" s="11">
        <f t="shared" ref="L3" si="8">1/B3</f>
        <v>0.25</v>
      </c>
      <c r="M3" s="11">
        <f t="shared" ref="M3" si="9">1/C3</f>
        <v>0.21551724137931036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-0.25966817568869205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0.22364428819109999</v>
      </c>
      <c r="Q3" s="11">
        <f>2*'OddsRatio_working_3-way'!K3*'OddsRatio_working_3-way'!L3*'OddsRatio_working_3-way'!M3</f>
        <v>6.0200346753997304E-2</v>
      </c>
      <c r="R3" s="11">
        <f t="shared" ref="R3" si="10">O3/N3</f>
        <v>0</v>
      </c>
      <c r="S3" s="11">
        <f t="shared" ref="S3" si="11">P3/N3</f>
        <v>-0.86126953215560786</v>
      </c>
      <c r="T3" s="11">
        <f t="shared" ref="T3" si="12">Q3/N3</f>
        <v>-0.23183567487364948</v>
      </c>
      <c r="U3" s="11">
        <f>'OddsRatio_working_3-way'!S3-'OddsRatio_working_3-way'!R3^2/3</f>
        <v>-0.86126953215560786</v>
      </c>
      <c r="V3" s="11">
        <f>'OddsRatio_working_3-way'!S3*'OddsRatio_working_3-way'!R3/3-2*'OddsRatio_working_3-way'!R3^3/27-'OddsRatio_working_3-way'!T3</f>
        <v>0.23183567487364948</v>
      </c>
      <c r="W3" s="11">
        <f>'OddsRatio_working_3-way'!V3^2+4*'OddsRatio_working_3-way'!U3^3/27</f>
        <v>-4.0900664035089802E-2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0.15382493635559411</v>
      </c>
      <c r="Y3" s="11">
        <f>IF('OddsRatio_working_3-way'!W3&gt;=0,IF('OddsRatio_working_3-way'!V3+SQRT('OddsRatio_working_3-way'!W3)&gt;0,0,PI()),ACOS('OddsRatio_working_3-way'!V3/(2*'OddsRatio_working_3-way'!X3)))</f>
        <v>0.71732046720181275</v>
      </c>
      <c r="Z3" s="11">
        <f>'OddsRatio_working_3-way'!X3^(1/3)*COS('OddsRatio_working_3-way'!Y3/3)</f>
        <v>0.52056387339316246</v>
      </c>
      <c r="AA3" s="11">
        <f>'OddsRatio_working_3-way'!X3^(1/3)*COS(('OddsRatio_working_3-way'!Y3+2*PI())/3)</f>
        <v>-0.37017881257270696</v>
      </c>
      <c r="AB3" s="11">
        <f>'OddsRatio_working_3-way'!X3^(1/3)*COS(('OddsRatio_working_3-way'!Y3+4*PI())/3)</f>
        <v>-0.15038506082045563</v>
      </c>
      <c r="AC3" s="11">
        <f>'OddsRatio_working_3-way'!X3^(1/3)*SIN('OddsRatio_working_3-way'!Y3/3)</f>
        <v>0.12689798174036035</v>
      </c>
      <c r="AD3" s="11">
        <f>'OddsRatio_working_3-way'!X3^(1/3)*SIN(('OddsRatio_working_3-way'!Y3+2*PI())/3)</f>
        <v>0.38737254778072489</v>
      </c>
      <c r="AE3" s="11">
        <f>'OddsRatio_working_3-way'!X3^(1/3)*SIN(('OddsRatio_working_3-way'!Y3+4*PI())/3)</f>
        <v>-0.51427052952108498</v>
      </c>
      <c r="AF3" s="11">
        <f>-'OddsRatio_working_3-way'!U3/(3*'OddsRatio_working_3-way'!X3^(1/3))*COS(('OddsRatio_working_3-way'!Y3)/3)</f>
        <v>0.52056387339316235</v>
      </c>
      <c r="AG3" s="11">
        <f>-'OddsRatio_working_3-way'!U3/(3*'OddsRatio_working_3-way'!X3^(1/3))*COS(('OddsRatio_working_3-way'!Y3+2*PI())/3)</f>
        <v>-0.37017881257270691</v>
      </c>
      <c r="AH3" s="11">
        <f>-'OddsRatio_working_3-way'!U3/(3*'OddsRatio_working_3-way'!X3^(1/3))*COS(('OddsRatio_working_3-way'!Y3+4*PI())/3)</f>
        <v>-0.15038506082045561</v>
      </c>
      <c r="AI3" s="11">
        <f>'OddsRatio_working_3-way'!U3/(3*'OddsRatio_working_3-way'!X3^(1/3))*SIN(('OddsRatio_working_3-way'!Y3)/3)</f>
        <v>-0.12689798174036032</v>
      </c>
      <c r="AJ3" s="11">
        <f>'OddsRatio_working_3-way'!U3/(3*'OddsRatio_working_3-way'!X3^(1/3))*SIN(('OddsRatio_working_3-way'!Y3+2*PI())/3)</f>
        <v>-0.38737254778072483</v>
      </c>
      <c r="AK3" s="11">
        <f>'OddsRatio_working_3-way'!U3/(3*'OddsRatio_working_3-way'!X3^(1/3))*SIN(('OddsRatio_working_3-way'!Y3+4*PI())/3)</f>
        <v>0.51427052952108487</v>
      </c>
      <c r="AL3" s="11">
        <f>'OddsRatio_working_3-way'!Z3+'OddsRatio_working_3-way'!AF3</f>
        <v>1.0411277467863247</v>
      </c>
      <c r="AM3" s="11">
        <f>'OddsRatio_working_3-way'!AA3+'OddsRatio_working_3-way'!AG3</f>
        <v>-0.74035762514541381</v>
      </c>
      <c r="AN3" s="11">
        <f>'OddsRatio_working_3-way'!AB3+'OddsRatio_working_3-way'!AH3</f>
        <v>-0.30077012164091121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1.0411277467863247</v>
      </c>
      <c r="AS3" s="11">
        <f>IF(('OddsRatio_working_3-way'!X3=0),IF(Q3&gt;0,-Q3^(1/3),(-Q3)^(1/3)),'OddsRatio_working_3-way'!AM3-'OddsRatio_working_3-way'!R3/3)</f>
        <v>-0.74035762514541381</v>
      </c>
      <c r="AT3" s="11">
        <f>IF(('OddsRatio_working_3-way'!X3=0),IF(Q3&gt;0,-Q3^(1/3),(-Q3)^(1/3)),'OddsRatio_working_3-way'!AN3-'OddsRatio_working_3-way'!R3/3)</f>
        <v>-0.30077012164091121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3.07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2.31</v>
      </c>
      <c r="D4" s="9">
        <f t="shared" ref="D4:D67" si="13">(K4/(AR4+K4-(AR4*K4)))</f>
        <v>0.3163947554671489</v>
      </c>
      <c r="E4" s="9">
        <f t="shared" ref="E4:E67" si="14">(L4/(AR4+L4-(AR4*L4)))</f>
        <v>0.26119051739528976</v>
      </c>
      <c r="F4" s="9">
        <f t="shared" ref="F4:F67" si="15">(M4/(AR4+M4-(AR4*M4)))</f>
        <v>0.42241472713756145</v>
      </c>
      <c r="G4" s="9">
        <f t="shared" ref="G4:G67" si="16">AR4</f>
        <v>1.04377229324447</v>
      </c>
      <c r="H4" s="9">
        <f t="shared" ref="H4:H67" si="17">IF(A4="","",1/D4)</f>
        <v>3.1606086470160517</v>
      </c>
      <c r="I4" s="9">
        <f t="shared" ref="I4:I67" si="18">IF(B4="","",1/E4)</f>
        <v>3.8286229146925139</v>
      </c>
      <c r="J4" s="9">
        <f t="shared" ref="J4:J67" si="19">IF(C4="","",1/F4)</f>
        <v>2.3673417041502556</v>
      </c>
      <c r="K4" s="11">
        <f t="shared" ref="K4:K67" si="20">1/A4</f>
        <v>0.32573289902280134</v>
      </c>
      <c r="L4" s="11">
        <f t="shared" ref="L4:L67" si="21">1/B4</f>
        <v>0.26954177897574122</v>
      </c>
      <c r="M4" s="11">
        <f t="shared" ref="M4:M67" si="22">1/C4</f>
        <v>0.4329004329004329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-0.27931011717239629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0.23146910246658267</v>
      </c>
      <c r="Q4" s="11">
        <f>2*'OddsRatio_working_3-way'!K4*'OddsRatio_working_3-way'!L4*'OddsRatio_working_3-way'!M4</f>
        <v>7.6016125604789056E-2</v>
      </c>
      <c r="R4" s="11">
        <f t="shared" ref="R4:R67" si="23">O4/N4</f>
        <v>0</v>
      </c>
      <c r="S4" s="11">
        <f t="shared" ref="S4:S67" si="24">P4/N4</f>
        <v>-0.82871721515091024</v>
      </c>
      <c r="T4" s="11">
        <f t="shared" ref="T4:T67" si="25">Q4/N4</f>
        <v>-0.2721567209034188</v>
      </c>
      <c r="U4" s="11">
        <f>'OddsRatio_working_3-way'!S4-'OddsRatio_working_3-way'!R4^2/3</f>
        <v>-0.82871721515091024</v>
      </c>
      <c r="V4" s="11">
        <f>'OddsRatio_working_3-way'!S4*'OddsRatio_working_3-way'!R4/3-2*'OddsRatio_working_3-way'!R4^3/27-'OddsRatio_working_3-way'!T4</f>
        <v>0.2721567209034188</v>
      </c>
      <c r="W4" s="11">
        <f>'OddsRatio_working_3-way'!V4^2+4*'OddsRatio_working_3-way'!U4^3/27</f>
        <v>-1.0247750945405157E-2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0.14518697572295056</v>
      </c>
      <c r="Y4" s="11">
        <f>IF('OddsRatio_working_3-way'!W4&gt;=0,IF('OddsRatio_working_3-way'!V4+SQRT('OddsRatio_working_3-way'!W4)&gt;0,0,PI()),ACOS('OddsRatio_working_3-way'!V4/(2*'OddsRatio_working_3-way'!X4)))</f>
        <v>0.35610203601872281</v>
      </c>
      <c r="Z4" s="11">
        <f>'OddsRatio_working_3-way'!X4^(1/3)*COS('OddsRatio_working_3-way'!Y4/3)</f>
        <v>0.52188614662223498</v>
      </c>
      <c r="AA4" s="11">
        <f>'OddsRatio_working_3-way'!X4^(1/3)*COS(('OddsRatio_working_3-way'!Y4+2*PI())/3)</f>
        <v>-0.31484521854276687</v>
      </c>
      <c r="AB4" s="11">
        <f>'OddsRatio_working_3-way'!X4^(1/3)*COS(('OddsRatio_working_3-way'!Y4+4*PI())/3)</f>
        <v>-0.20704092807946825</v>
      </c>
      <c r="AC4" s="11">
        <f>'OddsRatio_working_3-way'!X4^(1/3)*SIN('OddsRatio_working_3-way'!Y4/3)</f>
        <v>6.2240836118782228E-2</v>
      </c>
      <c r="AD4" s="11">
        <f>'OddsRatio_working_3-way'!X4^(1/3)*SIN(('OddsRatio_working_3-way'!Y4+2*PI())/3)</f>
        <v>0.4208462427986347</v>
      </c>
      <c r="AE4" s="11">
        <f>'OddsRatio_working_3-way'!X4^(1/3)*SIN(('OddsRatio_working_3-way'!Y4+4*PI())/3)</f>
        <v>-0.48308707891741681</v>
      </c>
      <c r="AF4" s="11">
        <f>-'OddsRatio_working_3-way'!U4/(3*'OddsRatio_working_3-way'!X4^(1/3))*COS(('OddsRatio_working_3-way'!Y4)/3)</f>
        <v>0.52188614662223498</v>
      </c>
      <c r="AG4" s="11">
        <f>-'OddsRatio_working_3-way'!U4/(3*'OddsRatio_working_3-way'!X4^(1/3))*COS(('OddsRatio_working_3-way'!Y4+2*PI())/3)</f>
        <v>-0.31484521854276687</v>
      </c>
      <c r="AH4" s="11">
        <f>-'OddsRatio_working_3-way'!U4/(3*'OddsRatio_working_3-way'!X4^(1/3))*COS(('OddsRatio_working_3-way'!Y4+4*PI())/3)</f>
        <v>-0.20704092807946825</v>
      </c>
      <c r="AI4" s="11">
        <f>'OddsRatio_working_3-way'!U4/(3*'OddsRatio_working_3-way'!X4^(1/3))*SIN(('OddsRatio_working_3-way'!Y4)/3)</f>
        <v>-6.2240836118782228E-2</v>
      </c>
      <c r="AJ4" s="11">
        <f>'OddsRatio_working_3-way'!U4/(3*'OddsRatio_working_3-way'!X4^(1/3))*SIN(('OddsRatio_working_3-way'!Y4+2*PI())/3)</f>
        <v>-0.4208462427986347</v>
      </c>
      <c r="AK4" s="11">
        <f>'OddsRatio_working_3-way'!U4/(3*'OddsRatio_working_3-way'!X4^(1/3))*SIN(('OddsRatio_working_3-way'!Y4+4*PI())/3)</f>
        <v>0.48308707891741681</v>
      </c>
      <c r="AL4" s="11">
        <f>'OddsRatio_working_3-way'!Z4+'OddsRatio_working_3-way'!AF4</f>
        <v>1.04377229324447</v>
      </c>
      <c r="AM4" s="11">
        <f>'OddsRatio_working_3-way'!AA4+'OddsRatio_working_3-way'!AG4</f>
        <v>-0.62969043708553374</v>
      </c>
      <c r="AN4" s="11">
        <f>'OddsRatio_working_3-way'!AB4+'OddsRatio_working_3-way'!AH4</f>
        <v>-0.4140818561589365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1.04377229324447</v>
      </c>
      <c r="AS4" s="11">
        <f>IF(('OddsRatio_working_3-way'!X4=0),IF(Q4&gt;0,-Q4^(1/3),(-Q4)^(1/3)),'OddsRatio_working_3-way'!AM4-'OddsRatio_working_3-way'!R4/3)</f>
        <v>-0.62969043708553374</v>
      </c>
      <c r="AT4" s="11">
        <f>IF(('OddsRatio_working_3-way'!X4=0),IF(Q4&gt;0,-Q4^(1/3),(-Q4)^(1/3)),'OddsRatio_working_3-way'!AN4-'OddsRatio_working_3-way'!R4/3)</f>
        <v>-0.4140818561589365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3.05</v>
      </c>
      <c r="B5" s="4">
        <f>IF('True_Odds_Calculator_3-way'!B6="","",'True_Odds_Calculator_3-way'!B6)</f>
        <v>3.41</v>
      </c>
      <c r="C5" s="4">
        <f>IF('True_Odds_Calculator_3-way'!C6="","",'True_Odds_Calculator_3-way'!C6)</f>
        <v>2.46</v>
      </c>
      <c r="D5" s="9">
        <f t="shared" si="13"/>
        <v>0.31877318923715492</v>
      </c>
      <c r="E5" s="9">
        <f t="shared" si="14"/>
        <v>0.28471295708773736</v>
      </c>
      <c r="F5" s="9">
        <f t="shared" si="15"/>
        <v>0.39651385367510783</v>
      </c>
      <c r="G5" s="9">
        <f t="shared" si="16"/>
        <v>1.0424520397808825</v>
      </c>
      <c r="H5" s="9">
        <f t="shared" si="17"/>
        <v>3.1370266815508083</v>
      </c>
      <c r="I5" s="9">
        <f t="shared" si="18"/>
        <v>3.5123094158719277</v>
      </c>
      <c r="J5" s="9">
        <f t="shared" si="19"/>
        <v>2.5219799780800889</v>
      </c>
      <c r="K5" s="11">
        <f t="shared" si="20"/>
        <v>0.32786885245901642</v>
      </c>
      <c r="L5" s="11">
        <f t="shared" si="21"/>
        <v>0.29325513196480935</v>
      </c>
      <c r="M5" s="11">
        <f t="shared" si="22"/>
        <v>0.4065040650406504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-0.28192554845119633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0.23138349743191683</v>
      </c>
      <c r="Q5" s="11">
        <f>2*'OddsRatio_working_3-way'!K5*'OddsRatio_working_3-way'!L5*'OddsRatio_working_3-way'!M5</f>
        <v>7.8170100483755667E-2</v>
      </c>
      <c r="R5" s="11">
        <f t="shared" si="23"/>
        <v>0</v>
      </c>
      <c r="S5" s="11">
        <f t="shared" si="24"/>
        <v>-0.82072553801193104</v>
      </c>
      <c r="T5" s="11">
        <f t="shared" si="25"/>
        <v>-0.2772721412202469</v>
      </c>
      <c r="U5" s="11">
        <f>'OddsRatio_working_3-way'!S5-'OddsRatio_working_3-way'!R5^2/3</f>
        <v>-0.82072553801193104</v>
      </c>
      <c r="V5" s="11">
        <f>'OddsRatio_working_3-way'!S5*'OddsRatio_working_3-way'!R5/3-2*'OddsRatio_working_3-way'!R5^3/27-'OddsRatio_working_3-way'!T5</f>
        <v>0.2772721412202469</v>
      </c>
      <c r="W5" s="11">
        <f>'OddsRatio_working_3-way'!V5^2+4*'OddsRatio_working_3-way'!U5^3/27</f>
        <v>-5.0213227574942704E-3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0.14309189621913851</v>
      </c>
      <c r="Y5" s="11">
        <f>IF('OddsRatio_working_3-way'!W5&gt;=0,IF('OddsRatio_working_3-way'!V5+SQRT('OddsRatio_working_3-way'!W5)&gt;0,0,PI()),ACOS('OddsRatio_working_3-way'!V5/(2*'OddsRatio_working_3-way'!X5)))</f>
        <v>0.25021021761809492</v>
      </c>
      <c r="Z5" s="11">
        <f>'OddsRatio_working_3-way'!X5^(1/3)*COS('OddsRatio_working_3-way'!Y5/3)</f>
        <v>0.52122601989044126</v>
      </c>
      <c r="AA5" s="11">
        <f>'OddsRatio_working_3-way'!X5^(1/3)*COS(('OddsRatio_working_3-way'!Y5+2*PI())/3)</f>
        <v>-0.29834842626543201</v>
      </c>
      <c r="AB5" s="11">
        <f>'OddsRatio_working_3-way'!X5^(1/3)*COS(('OddsRatio_working_3-way'!Y5+4*PI())/3)</f>
        <v>-0.22287759362500942</v>
      </c>
      <c r="AC5" s="11">
        <f>'OddsRatio_working_3-way'!X5^(1/3)*SIN('OddsRatio_working_3-way'!Y5/3)</f>
        <v>4.3573105540913162E-2</v>
      </c>
      <c r="AD5" s="11">
        <f>'OddsRatio_working_3-way'!X5^(1/3)*SIN(('OddsRatio_working_3-way'!Y5+2*PI())/3)</f>
        <v>0.42960842156811868</v>
      </c>
      <c r="AE5" s="11">
        <f>'OddsRatio_working_3-way'!X5^(1/3)*SIN(('OddsRatio_working_3-way'!Y5+4*PI())/3)</f>
        <v>-0.47318152710903183</v>
      </c>
      <c r="AF5" s="11">
        <f>-'OddsRatio_working_3-way'!U5/(3*'OddsRatio_working_3-way'!X5^(1/3))*COS(('OddsRatio_working_3-way'!Y5)/3)</f>
        <v>0.52122601989044137</v>
      </c>
      <c r="AG5" s="11">
        <f>-'OddsRatio_working_3-way'!U5/(3*'OddsRatio_working_3-way'!X5^(1/3))*COS(('OddsRatio_working_3-way'!Y5+2*PI())/3)</f>
        <v>-0.29834842626543207</v>
      </c>
      <c r="AH5" s="11">
        <f>-'OddsRatio_working_3-way'!U5/(3*'OddsRatio_working_3-way'!X5^(1/3))*COS(('OddsRatio_working_3-way'!Y5+4*PI())/3)</f>
        <v>-0.22287759362500947</v>
      </c>
      <c r="AI5" s="11">
        <f>'OddsRatio_working_3-way'!U5/(3*'OddsRatio_working_3-way'!X5^(1/3))*SIN(('OddsRatio_working_3-way'!Y5)/3)</f>
        <v>-4.3573105540913176E-2</v>
      </c>
      <c r="AJ5" s="11">
        <f>'OddsRatio_working_3-way'!U5/(3*'OddsRatio_working_3-way'!X5^(1/3))*SIN(('OddsRatio_working_3-way'!Y5+2*PI())/3)</f>
        <v>-0.42960842156811874</v>
      </c>
      <c r="AK5" s="11">
        <f>'OddsRatio_working_3-way'!U5/(3*'OddsRatio_working_3-way'!X5^(1/3))*SIN(('OddsRatio_working_3-way'!Y5+4*PI())/3)</f>
        <v>0.47318152710903194</v>
      </c>
      <c r="AL5" s="11">
        <f>'OddsRatio_working_3-way'!Z5+'OddsRatio_working_3-way'!AF5</f>
        <v>1.0424520397808825</v>
      </c>
      <c r="AM5" s="11">
        <f>'OddsRatio_working_3-way'!AA5+'OddsRatio_working_3-way'!AG5</f>
        <v>-0.59669685253086402</v>
      </c>
      <c r="AN5" s="11">
        <f>'OddsRatio_working_3-way'!AB5+'OddsRatio_working_3-way'!AH5</f>
        <v>-0.44575518725001889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1.0424520397808825</v>
      </c>
      <c r="AS5" s="11">
        <f>IF(('OddsRatio_working_3-way'!X5=0),IF(Q5&gt;0,-Q5^(1/3),(-Q5)^(1/3)),'OddsRatio_working_3-way'!AM5-'OddsRatio_working_3-way'!R5/3)</f>
        <v>-0.59669685253086402</v>
      </c>
      <c r="AT5" s="11">
        <f>IF(('OddsRatio_working_3-way'!X5=0),IF(Q5&gt;0,-Q5^(1/3),(-Q5)^(1/3)),'OddsRatio_working_3-way'!AN5-'OddsRatio_working_3-way'!R5/3)</f>
        <v>-0.44575518725001889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2.14</v>
      </c>
      <c r="B6" s="4">
        <f>IF('True_Odds_Calculator_3-way'!B7="","",'True_Odds_Calculator_3-way'!B7)</f>
        <v>3.62</v>
      </c>
      <c r="C6" s="4">
        <f>IF('True_Odds_Calculator_3-way'!C7="","",'True_Odds_Calculator_3-way'!C7)</f>
        <v>3.6</v>
      </c>
      <c r="D6" s="9">
        <f t="shared" si="13"/>
        <v>0.45909039020215081</v>
      </c>
      <c r="E6" s="9">
        <f t="shared" si="14"/>
        <v>0.2696988295161476</v>
      </c>
      <c r="F6" s="9">
        <f t="shared" si="15"/>
        <v>0.27121078028170154</v>
      </c>
      <c r="G6" s="9">
        <f t="shared" si="16"/>
        <v>1.0335265646680911</v>
      </c>
      <c r="H6" s="9">
        <f t="shared" si="17"/>
        <v>2.178220283721624</v>
      </c>
      <c r="I6" s="9">
        <f t="shared" si="18"/>
        <v>3.7078395994303985</v>
      </c>
      <c r="J6" s="9">
        <f t="shared" si="19"/>
        <v>3.6871690681370364</v>
      </c>
      <c r="K6" s="11">
        <f t="shared" si="20"/>
        <v>0.46728971962616822</v>
      </c>
      <c r="L6" s="11">
        <f t="shared" si="21"/>
        <v>0.27624309392265195</v>
      </c>
      <c r="M6" s="11">
        <f t="shared" si="22"/>
        <v>0.27777777777777779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-0.27845475981480516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0.22805115230374692</v>
      </c>
      <c r="Q6" s="11">
        <f>2*'OddsRatio_working_3-way'!K6*'OddsRatio_working_3-way'!L6*'OddsRatio_working_3-way'!M6</f>
        <v>7.1714198837656271E-2</v>
      </c>
      <c r="R6" s="11">
        <f t="shared" si="23"/>
        <v>0</v>
      </c>
      <c r="S6" s="11">
        <f t="shared" si="24"/>
        <v>-0.8189881633031495</v>
      </c>
      <c r="T6" s="11">
        <f t="shared" si="25"/>
        <v>-0.25754344757960679</v>
      </c>
      <c r="U6" s="11">
        <f>'OddsRatio_working_3-way'!S6-'OddsRatio_working_3-way'!R6^2/3</f>
        <v>-0.8189881633031495</v>
      </c>
      <c r="V6" s="11">
        <f>'OddsRatio_working_3-way'!S6*'OddsRatio_working_3-way'!R6/3-2*'OddsRatio_working_3-way'!R6^3/27-'OddsRatio_working_3-way'!T6</f>
        <v>0.25754344757960679</v>
      </c>
      <c r="W6" s="11">
        <f>'OddsRatio_working_3-way'!V6^2+4*'OddsRatio_working_3-way'!U6^3/27</f>
        <v>-1.5053511951090892E-2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0.14263777492505322</v>
      </c>
      <c r="Y6" s="11">
        <f>IF('OddsRatio_working_3-way'!W6&gt;=0,IF('OddsRatio_working_3-way'!V6+SQRT('OddsRatio_working_3-way'!W6)&gt;0,0,PI()),ACOS('OddsRatio_working_3-way'!V6/(2*'OddsRatio_working_3-way'!X6)))</f>
        <v>0.44458700295102571</v>
      </c>
      <c r="Z6" s="11">
        <f>'OddsRatio_working_3-way'!X6^(1/3)*COS('OddsRatio_working_3-way'!Y6/3)</f>
        <v>0.51676328233404556</v>
      </c>
      <c r="AA6" s="11">
        <f>'OddsRatio_working_3-way'!X6^(1/3)*COS(('OddsRatio_working_3-way'!Y6+2*PI())/3)</f>
        <v>-0.32519349153277</v>
      </c>
      <c r="AB6" s="11">
        <f>'OddsRatio_working_3-way'!X6^(1/3)*COS(('OddsRatio_working_3-way'!Y6+4*PI())/3)</f>
        <v>-0.19156979080127542</v>
      </c>
      <c r="AC6" s="11">
        <f>'OddsRatio_working_3-way'!X6^(1/3)*SIN('OddsRatio_working_3-way'!Y6/3)</f>
        <v>7.7147679587442425E-2</v>
      </c>
      <c r="AD6" s="11">
        <f>'OddsRatio_working_3-way'!X6^(1/3)*SIN(('OddsRatio_working_3-way'!Y6+2*PI())/3)</f>
        <v>0.40895629045059251</v>
      </c>
      <c r="AE6" s="11">
        <f>'OddsRatio_working_3-way'!X6^(1/3)*SIN(('OddsRatio_working_3-way'!Y6+4*PI())/3)</f>
        <v>-0.4861039700380349</v>
      </c>
      <c r="AF6" s="11">
        <f>-'OddsRatio_working_3-way'!U6/(3*'OddsRatio_working_3-way'!X6^(1/3))*COS(('OddsRatio_working_3-way'!Y6)/3)</f>
        <v>0.51676328233404556</v>
      </c>
      <c r="AG6" s="11">
        <f>-'OddsRatio_working_3-way'!U6/(3*'OddsRatio_working_3-way'!X6^(1/3))*COS(('OddsRatio_working_3-way'!Y6+2*PI())/3)</f>
        <v>-0.32519349153277</v>
      </c>
      <c r="AH6" s="11">
        <f>-'OddsRatio_working_3-way'!U6/(3*'OddsRatio_working_3-way'!X6^(1/3))*COS(('OddsRatio_working_3-way'!Y6+4*PI())/3)</f>
        <v>-0.19156979080127542</v>
      </c>
      <c r="AI6" s="11">
        <f>'OddsRatio_working_3-way'!U6/(3*'OddsRatio_working_3-way'!X6^(1/3))*SIN(('OddsRatio_working_3-way'!Y6)/3)</f>
        <v>-7.7147679587442425E-2</v>
      </c>
      <c r="AJ6" s="11">
        <f>'OddsRatio_working_3-way'!U6/(3*'OddsRatio_working_3-way'!X6^(1/3))*SIN(('OddsRatio_working_3-way'!Y6+2*PI())/3)</f>
        <v>-0.40895629045059251</v>
      </c>
      <c r="AK6" s="11">
        <f>'OddsRatio_working_3-way'!U6/(3*'OddsRatio_working_3-way'!X6^(1/3))*SIN(('OddsRatio_working_3-way'!Y6+4*PI())/3)</f>
        <v>0.4861039700380349</v>
      </c>
      <c r="AL6" s="11">
        <f>'OddsRatio_working_3-way'!Z6+'OddsRatio_working_3-way'!AF6</f>
        <v>1.0335265646680911</v>
      </c>
      <c r="AM6" s="11">
        <f>'OddsRatio_working_3-way'!AA6+'OddsRatio_working_3-way'!AG6</f>
        <v>-0.65038698306553999</v>
      </c>
      <c r="AN6" s="11">
        <f>'OddsRatio_working_3-way'!AB6+'OddsRatio_working_3-way'!AH6</f>
        <v>-0.38313958160255085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1.0335265646680911</v>
      </c>
      <c r="AS6" s="11">
        <f>IF(('OddsRatio_working_3-way'!X6=0),IF(Q6&gt;0,-Q6^(1/3),(-Q6)^(1/3)),'OddsRatio_working_3-way'!AM6-'OddsRatio_working_3-way'!R6/3)</f>
        <v>-0.65038698306553999</v>
      </c>
      <c r="AT6" s="11">
        <f>IF(('OddsRatio_working_3-way'!X6=0),IF(Q6&gt;0,-Q6^(1/3),(-Q6)^(1/3)),'OddsRatio_working_3-way'!AN6-'OddsRatio_working_3-way'!R6/3)</f>
        <v>-0.38313958160255085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2.82</v>
      </c>
      <c r="B7" s="4">
        <f>IF('True_Odds_Calculator_3-way'!B8="","",'True_Odds_Calculator_3-way'!B8)</f>
        <v>3.43</v>
      </c>
      <c r="C7" s="4">
        <f>IF('True_Odds_Calculator_3-way'!C8="","",'True_Odds_Calculator_3-way'!C8)</f>
        <v>2.67</v>
      </c>
      <c r="D7" s="9">
        <f t="shared" si="13"/>
        <v>0.34753734008665882</v>
      </c>
      <c r="E7" s="9">
        <f t="shared" si="14"/>
        <v>0.28517462810805477</v>
      </c>
      <c r="F7" s="9">
        <f t="shared" si="15"/>
        <v>0.36728803180528635</v>
      </c>
      <c r="G7" s="9">
        <f t="shared" si="16"/>
        <v>1.0315322287267343</v>
      </c>
      <c r="H7" s="9">
        <f t="shared" si="17"/>
        <v>2.8773886562826569</v>
      </c>
      <c r="I7" s="9">
        <f t="shared" si="18"/>
        <v>3.5066233158059652</v>
      </c>
      <c r="J7" s="9">
        <f t="shared" si="19"/>
        <v>2.7226588219736461</v>
      </c>
      <c r="K7" s="11">
        <f t="shared" si="20"/>
        <v>0.3546099290780142</v>
      </c>
      <c r="L7" s="11">
        <f t="shared" si="21"/>
        <v>0.29154518950437314</v>
      </c>
      <c r="M7" s="11">
        <f t="shared" si="22"/>
        <v>0.37453183520599254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-0.28598262159274435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0.22922776341619377</v>
      </c>
      <c r="Q7" s="11">
        <f>2*'OddsRatio_working_3-way'!K7*'OddsRatio_working_3-way'!L7*'OddsRatio_working_3-way'!M7</f>
        <v>7.7441811964930315E-2</v>
      </c>
      <c r="R7" s="11">
        <f t="shared" si="23"/>
        <v>0</v>
      </c>
      <c r="S7" s="11">
        <f t="shared" si="24"/>
        <v>-0.80154438105203207</v>
      </c>
      <c r="T7" s="11">
        <f t="shared" si="25"/>
        <v>-0.27079202062568647</v>
      </c>
      <c r="U7" s="11">
        <f>'OddsRatio_working_3-way'!S7-'OddsRatio_working_3-way'!R7^2/3</f>
        <v>-0.80154438105203207</v>
      </c>
      <c r="V7" s="11">
        <f>'OddsRatio_working_3-way'!S7*'OddsRatio_working_3-way'!R7/3-2*'OddsRatio_working_3-way'!R7^3/27-'OddsRatio_working_3-way'!T7</f>
        <v>0.27079202062568647</v>
      </c>
      <c r="W7" s="11">
        <f>'OddsRatio_working_3-way'!V7^2+4*'OddsRatio_working_3-way'!U7^3/27</f>
        <v>-2.9636726134912722E-3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0.13810502439089017</v>
      </c>
      <c r="Y7" s="11">
        <f>IF('OddsRatio_working_3-way'!W7&gt;=0,IF('OddsRatio_working_3-way'!V7+SQRT('OddsRatio_working_3-way'!W7)&gt;0,0,PI()),ACOS('OddsRatio_working_3-way'!V7/(2*'OddsRatio_working_3-way'!X7)))</f>
        <v>0.19839392465127936</v>
      </c>
      <c r="Z7" s="11">
        <f>'OddsRatio_working_3-way'!X7^(1/3)*COS('OddsRatio_working_3-way'!Y7/3)</f>
        <v>0.51576611436336706</v>
      </c>
      <c r="AA7" s="11">
        <f>'OddsRatio_working_3-way'!X7^(1/3)*COS(('OddsRatio_working_3-way'!Y7+2*PI())/3)</f>
        <v>-0.28746483736634493</v>
      </c>
      <c r="AB7" s="11">
        <f>'OddsRatio_working_3-way'!X7^(1/3)*COS(('OddsRatio_working_3-way'!Y7+4*PI())/3)</f>
        <v>-0.22830127699702224</v>
      </c>
      <c r="AC7" s="11">
        <f>'OddsRatio_working_3-way'!X7^(1/3)*SIN('OddsRatio_working_3-way'!Y7/3)</f>
        <v>3.4158097505445295E-2</v>
      </c>
      <c r="AD7" s="11">
        <f>'OddsRatio_working_3-way'!X7^(1/3)*SIN(('OddsRatio_working_3-way'!Y7+2*PI())/3)</f>
        <v>0.42958750869714335</v>
      </c>
      <c r="AE7" s="11">
        <f>'OddsRatio_working_3-way'!X7^(1/3)*SIN(('OddsRatio_working_3-way'!Y7+4*PI())/3)</f>
        <v>-0.46374560620258842</v>
      </c>
      <c r="AF7" s="11">
        <f>-'OddsRatio_working_3-way'!U7/(3*'OddsRatio_working_3-way'!X7^(1/3))*COS(('OddsRatio_working_3-way'!Y7)/3)</f>
        <v>0.51576611436336717</v>
      </c>
      <c r="AG7" s="11">
        <f>-'OddsRatio_working_3-way'!U7/(3*'OddsRatio_working_3-way'!X7^(1/3))*COS(('OddsRatio_working_3-way'!Y7+2*PI())/3)</f>
        <v>-0.28746483736634498</v>
      </c>
      <c r="AH7" s="11">
        <f>-'OddsRatio_working_3-way'!U7/(3*'OddsRatio_working_3-way'!X7^(1/3))*COS(('OddsRatio_working_3-way'!Y7+4*PI())/3)</f>
        <v>-0.2283012769970223</v>
      </c>
      <c r="AI7" s="11">
        <f>'OddsRatio_working_3-way'!U7/(3*'OddsRatio_working_3-way'!X7^(1/3))*SIN(('OddsRatio_working_3-way'!Y7)/3)</f>
        <v>-3.4158097505445309E-2</v>
      </c>
      <c r="AJ7" s="11">
        <f>'OddsRatio_working_3-way'!U7/(3*'OddsRatio_working_3-way'!X7^(1/3))*SIN(('OddsRatio_working_3-way'!Y7+2*PI())/3)</f>
        <v>-0.42958750869714346</v>
      </c>
      <c r="AK7" s="11">
        <f>'OddsRatio_working_3-way'!U7/(3*'OddsRatio_working_3-way'!X7^(1/3))*SIN(('OddsRatio_working_3-way'!Y7+4*PI())/3)</f>
        <v>0.46374560620258853</v>
      </c>
      <c r="AL7" s="11">
        <f>'OddsRatio_working_3-way'!Z7+'OddsRatio_working_3-way'!AF7</f>
        <v>1.0315322287267343</v>
      </c>
      <c r="AM7" s="11">
        <f>'OddsRatio_working_3-way'!AA7+'OddsRatio_working_3-way'!AG7</f>
        <v>-0.57492967473268997</v>
      </c>
      <c r="AN7" s="11">
        <f>'OddsRatio_working_3-way'!AB7+'OddsRatio_working_3-way'!AH7</f>
        <v>-0.45660255399404454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1.0315322287267343</v>
      </c>
      <c r="AS7" s="11">
        <f>IF(('OddsRatio_working_3-way'!X7=0),IF(Q7&gt;0,-Q7^(1/3),(-Q7)^(1/3)),'OddsRatio_working_3-way'!AM7-'OddsRatio_working_3-way'!R7/3)</f>
        <v>-0.57492967473268997</v>
      </c>
      <c r="AT7" s="11">
        <f>IF(('OddsRatio_working_3-way'!X7=0),IF(Q7&gt;0,-Q7^(1/3),(-Q7)^(1/3)),'OddsRatio_working_3-way'!AN7-'OddsRatio_working_3-way'!R7/3)</f>
        <v>-0.45660255399404454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2.81</v>
      </c>
      <c r="B8" s="4">
        <f>IF('True_Odds_Calculator_3-way'!B9="","",'True_Odds_Calculator_3-way'!B9)</f>
        <v>3.38</v>
      </c>
      <c r="C8" s="4">
        <f>IF('True_Odds_Calculator_3-way'!C9="","",'True_Odds_Calculator_3-way'!C9)</f>
        <v>2.7</v>
      </c>
      <c r="D8" s="9">
        <f t="shared" si="13"/>
        <v>0.34831579894913117</v>
      </c>
      <c r="E8" s="9">
        <f t="shared" si="14"/>
        <v>0.28900442715376023</v>
      </c>
      <c r="F8" s="9">
        <f t="shared" si="15"/>
        <v>0.36267977389710859</v>
      </c>
      <c r="G8" s="9">
        <f t="shared" si="16"/>
        <v>1.0336784062160473</v>
      </c>
      <c r="H8" s="9">
        <f t="shared" si="17"/>
        <v>2.8709579152510458</v>
      </c>
      <c r="I8" s="9">
        <f t="shared" si="18"/>
        <v>3.460154606794192</v>
      </c>
      <c r="J8" s="9">
        <f t="shared" si="19"/>
        <v>2.7572532905672804</v>
      </c>
      <c r="K8" s="11">
        <f t="shared" si="20"/>
        <v>0.35587188612099646</v>
      </c>
      <c r="L8" s="11">
        <f t="shared" si="21"/>
        <v>0.29585798816568049</v>
      </c>
      <c r="M8" s="11">
        <f t="shared" si="22"/>
        <v>0.37037037037037035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-0.28557334525032307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0.22968281933515988</v>
      </c>
      <c r="Q8" s="11">
        <f>2*'OddsRatio_working_3-way'!K8*'OddsRatio_working_3-way'!L8*'OddsRatio_working_3-way'!M8</f>
        <v>7.7990770572210488E-2</v>
      </c>
      <c r="R8" s="11">
        <f t="shared" si="23"/>
        <v>0</v>
      </c>
      <c r="S8" s="11">
        <f t="shared" si="24"/>
        <v>-0.80428661552368752</v>
      </c>
      <c r="T8" s="11">
        <f t="shared" si="25"/>
        <v>-0.27310241613707559</v>
      </c>
      <c r="U8" s="11">
        <f>'OddsRatio_working_3-way'!S8-'OddsRatio_working_3-way'!R8^2/3</f>
        <v>-0.80428661552368752</v>
      </c>
      <c r="V8" s="11">
        <f>'OddsRatio_working_3-way'!S8*'OddsRatio_working_3-way'!R8/3-2*'OddsRatio_working_3-way'!R8^3/27-'OddsRatio_working_3-way'!T8</f>
        <v>0.27310241613707559</v>
      </c>
      <c r="W8" s="11">
        <f>'OddsRatio_working_3-way'!V8^2+4*'OddsRatio_working_3-way'!U8^3/27</f>
        <v>-2.4927711514555473E-3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0.13881435521170349</v>
      </c>
      <c r="Y8" s="11">
        <f>IF('OddsRatio_working_3-way'!W8&gt;=0,IF('OddsRatio_working_3-way'!V8+SQRT('OddsRatio_working_3-way'!W8)&gt;0,0,PI()),ACOS('OddsRatio_working_3-way'!V8/(2*'OddsRatio_working_3-way'!X8)))</f>
        <v>0.18081981270978109</v>
      </c>
      <c r="Z8" s="11">
        <f>'OddsRatio_working_3-way'!X8^(1/3)*COS('OddsRatio_working_3-way'!Y8/3)</f>
        <v>0.51683920310802367</v>
      </c>
      <c r="AA8" s="11">
        <f>'OddsRatio_working_3-way'!X8^(1/3)*COS(('OddsRatio_working_3-way'!Y8+2*PI())/3)</f>
        <v>-0.28543038604686172</v>
      </c>
      <c r="AB8" s="11">
        <f>'OddsRatio_working_3-way'!X8^(1/3)*COS(('OddsRatio_working_3-way'!Y8+4*PI())/3)</f>
        <v>-0.23140881706116165</v>
      </c>
      <c r="AC8" s="11">
        <f>'OddsRatio_working_3-way'!X8^(1/3)*SIN('OddsRatio_working_3-way'!Y8/3)</f>
        <v>3.1189367395939856E-2</v>
      </c>
      <c r="AD8" s="11">
        <f>'OddsRatio_working_3-way'!X8^(1/3)*SIN(('OddsRatio_working_3-way'!Y8+2*PI())/3)</f>
        <v>0.43200119586528385</v>
      </c>
      <c r="AE8" s="11">
        <f>'OddsRatio_working_3-way'!X8^(1/3)*SIN(('OddsRatio_working_3-way'!Y8+4*PI())/3)</f>
        <v>-0.46319056326122371</v>
      </c>
      <c r="AF8" s="11">
        <f>-'OddsRatio_working_3-way'!U8/(3*'OddsRatio_working_3-way'!X8^(1/3))*COS(('OddsRatio_working_3-way'!Y8)/3)</f>
        <v>0.51683920310802367</v>
      </c>
      <c r="AG8" s="11">
        <f>-'OddsRatio_working_3-way'!U8/(3*'OddsRatio_working_3-way'!X8^(1/3))*COS(('OddsRatio_working_3-way'!Y8+2*PI())/3)</f>
        <v>-0.28543038604686172</v>
      </c>
      <c r="AH8" s="11">
        <f>-'OddsRatio_working_3-way'!U8/(3*'OddsRatio_working_3-way'!X8^(1/3))*COS(('OddsRatio_working_3-way'!Y8+4*PI())/3)</f>
        <v>-0.23140881706116165</v>
      </c>
      <c r="AI8" s="11">
        <f>'OddsRatio_working_3-way'!U8/(3*'OddsRatio_working_3-way'!X8^(1/3))*SIN(('OddsRatio_working_3-way'!Y8)/3)</f>
        <v>-3.1189367395939856E-2</v>
      </c>
      <c r="AJ8" s="11">
        <f>'OddsRatio_working_3-way'!U8/(3*'OddsRatio_working_3-way'!X8^(1/3))*SIN(('OddsRatio_working_3-way'!Y8+2*PI())/3)</f>
        <v>-0.43200119586528385</v>
      </c>
      <c r="AK8" s="11">
        <f>'OddsRatio_working_3-way'!U8/(3*'OddsRatio_working_3-way'!X8^(1/3))*SIN(('OddsRatio_working_3-way'!Y8+4*PI())/3)</f>
        <v>0.46319056326122371</v>
      </c>
      <c r="AL8" s="11">
        <f>'OddsRatio_working_3-way'!Z8+'OddsRatio_working_3-way'!AF8</f>
        <v>1.0336784062160473</v>
      </c>
      <c r="AM8" s="11">
        <f>'OddsRatio_working_3-way'!AA8+'OddsRatio_working_3-way'!AG8</f>
        <v>-0.57086077209372343</v>
      </c>
      <c r="AN8" s="11">
        <f>'OddsRatio_working_3-way'!AB8+'OddsRatio_working_3-way'!AH8</f>
        <v>-0.4628176341223233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1.0336784062160473</v>
      </c>
      <c r="AS8" s="11">
        <f>IF(('OddsRatio_working_3-way'!X8=0),IF(Q8&gt;0,-Q8^(1/3),(-Q8)^(1/3)),'OddsRatio_working_3-way'!AM8-'OddsRatio_working_3-way'!R8/3)</f>
        <v>-0.57086077209372343</v>
      </c>
      <c r="AT8" s="11">
        <f>IF(('OddsRatio_working_3-way'!X8=0),IF(Q8&gt;0,-Q8^(1/3),(-Q8)^(1/3)),'OddsRatio_working_3-way'!AN8-'OddsRatio_working_3-way'!R8/3)</f>
        <v>-0.4628176341223233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2.2999999999999998</v>
      </c>
      <c r="B9" s="4">
        <f>IF('True_Odds_Calculator_3-way'!B10="","",'True_Odds_Calculator_3-way'!B10)</f>
        <v>3.35</v>
      </c>
      <c r="C9" s="4">
        <f>IF('True_Odds_Calculator_3-way'!C10="","",'True_Odds_Calculator_3-way'!C10)</f>
        <v>3.46</v>
      </c>
      <c r="D9" s="9">
        <f t="shared" si="13"/>
        <v>0.42645972034877488</v>
      </c>
      <c r="E9" s="9">
        <f t="shared" si="14"/>
        <v>0.29144811074361915</v>
      </c>
      <c r="F9" s="9">
        <f t="shared" si="15"/>
        <v>0.28209216890760619</v>
      </c>
      <c r="G9" s="9">
        <f t="shared" si="16"/>
        <v>1.0345287244012749</v>
      </c>
      <c r="H9" s="9">
        <f t="shared" si="17"/>
        <v>2.3448873417216571</v>
      </c>
      <c r="I9" s="9">
        <f t="shared" si="18"/>
        <v>3.431142502342996</v>
      </c>
      <c r="J9" s="9">
        <f t="shared" si="19"/>
        <v>3.5449406620271353</v>
      </c>
      <c r="K9" s="11">
        <f t="shared" si="20"/>
        <v>0.43478260869565222</v>
      </c>
      <c r="L9" s="11">
        <f t="shared" si="21"/>
        <v>0.29850746268656714</v>
      </c>
      <c r="M9" s="11">
        <f t="shared" si="22"/>
        <v>0.28901734104046245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-0.28190162532399576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0.22918831327154127</v>
      </c>
      <c r="Q9" s="11">
        <f>2*'OddsRatio_working_3-way'!K9*'OddsRatio_working_3-way'!L9*'OddsRatio_working_3-way'!M9</f>
        <v>7.5020724475136261E-2</v>
      </c>
      <c r="R9" s="11">
        <f t="shared" si="23"/>
        <v>0</v>
      </c>
      <c r="S9" s="11">
        <f t="shared" si="24"/>
        <v>-0.81300813008130079</v>
      </c>
      <c r="T9" s="11">
        <f t="shared" si="25"/>
        <v>-0.26612377416736527</v>
      </c>
      <c r="U9" s="11">
        <f>'OddsRatio_working_3-way'!S9-'OddsRatio_working_3-way'!R9^2/3</f>
        <v>-0.81300813008130079</v>
      </c>
      <c r="V9" s="11">
        <f>'OddsRatio_working_3-way'!S9*'OddsRatio_working_3-way'!R9/3-2*'OddsRatio_working_3-way'!R9^3/27-'OddsRatio_working_3-way'!T9</f>
        <v>0.26612377416736527</v>
      </c>
      <c r="W9" s="11">
        <f>'OddsRatio_working_3-way'!V9^2+4*'OddsRatio_working_3-way'!U9^3/27</f>
        <v>-8.7905691720039925E-3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0.14107837568979772</v>
      </c>
      <c r="Y9" s="11">
        <f>IF('OddsRatio_working_3-way'!W9&gt;=0,IF('OddsRatio_working_3-way'!V9+SQRT('OddsRatio_working_3-way'!W9)&gt;0,0,PI()),ACOS('OddsRatio_working_3-way'!V9/(2*'OddsRatio_working_3-way'!X9)))</f>
        <v>0.33873113601585603</v>
      </c>
      <c r="Z9" s="11">
        <f>'OddsRatio_working_3-way'!X9^(1/3)*COS('OddsRatio_working_3-way'!Y9/3)</f>
        <v>0.51726436220063754</v>
      </c>
      <c r="AA9" s="11">
        <f>'OddsRatio_working_3-way'!X9^(1/3)*COS(('OddsRatio_working_3-way'!Y9+2*PI())/3)</f>
        <v>-0.30942801969169303</v>
      </c>
      <c r="AB9" s="11">
        <f>'OddsRatio_working_3-way'!X9^(1/3)*COS(('OddsRatio_working_3-way'!Y9+4*PI())/3)</f>
        <v>-0.2078363425089447</v>
      </c>
      <c r="AC9" s="11">
        <f>'OddsRatio_working_3-way'!X9^(1/3)*SIN('OddsRatio_working_3-way'!Y9/3)</f>
        <v>5.8653982168885545E-2</v>
      </c>
      <c r="AD9" s="11">
        <f>'OddsRatio_working_3-way'!X9^(1/3)*SIN(('OddsRatio_working_3-way'!Y9+2*PI())/3)</f>
        <v>0.41863708705366465</v>
      </c>
      <c r="AE9" s="11">
        <f>'OddsRatio_working_3-way'!X9^(1/3)*SIN(('OddsRatio_working_3-way'!Y9+4*PI())/3)</f>
        <v>-0.47729106922254994</v>
      </c>
      <c r="AF9" s="11">
        <f>-'OddsRatio_working_3-way'!U9/(3*'OddsRatio_working_3-way'!X9^(1/3))*COS(('OddsRatio_working_3-way'!Y9)/3)</f>
        <v>0.51726436220063743</v>
      </c>
      <c r="AG9" s="11">
        <f>-'OddsRatio_working_3-way'!U9/(3*'OddsRatio_working_3-way'!X9^(1/3))*COS(('OddsRatio_working_3-way'!Y9+2*PI())/3)</f>
        <v>-0.30942801969169292</v>
      </c>
      <c r="AH9" s="11">
        <f>-'OddsRatio_working_3-way'!U9/(3*'OddsRatio_working_3-way'!X9^(1/3))*COS(('OddsRatio_working_3-way'!Y9+4*PI())/3)</f>
        <v>-0.20783634250894464</v>
      </c>
      <c r="AI9" s="11">
        <f>'OddsRatio_working_3-way'!U9/(3*'OddsRatio_working_3-way'!X9^(1/3))*SIN(('OddsRatio_working_3-way'!Y9)/3)</f>
        <v>-5.8653982168885531E-2</v>
      </c>
      <c r="AJ9" s="11">
        <f>'OddsRatio_working_3-way'!U9/(3*'OddsRatio_working_3-way'!X9^(1/3))*SIN(('OddsRatio_working_3-way'!Y9+2*PI())/3)</f>
        <v>-0.41863708705366454</v>
      </c>
      <c r="AK9" s="11">
        <f>'OddsRatio_working_3-way'!U9/(3*'OddsRatio_working_3-way'!X9^(1/3))*SIN(('OddsRatio_working_3-way'!Y9+4*PI())/3)</f>
        <v>0.47729106922254982</v>
      </c>
      <c r="AL9" s="11">
        <f>'OddsRatio_working_3-way'!Z9+'OddsRatio_working_3-way'!AF9</f>
        <v>1.0345287244012749</v>
      </c>
      <c r="AM9" s="11">
        <f>'OddsRatio_working_3-way'!AA9+'OddsRatio_working_3-way'!AG9</f>
        <v>-0.61885603938338596</v>
      </c>
      <c r="AN9" s="11">
        <f>'OddsRatio_working_3-way'!AB9+'OddsRatio_working_3-way'!AH9</f>
        <v>-0.41567268501788934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1.0345287244012749</v>
      </c>
      <c r="AS9" s="11">
        <f>IF(('OddsRatio_working_3-way'!X9=0),IF(Q9&gt;0,-Q9^(1/3),(-Q9)^(1/3)),'OddsRatio_working_3-way'!AM9-'OddsRatio_working_3-way'!R9/3)</f>
        <v>-0.61885603938338596</v>
      </c>
      <c r="AT9" s="11">
        <f>IF(('OddsRatio_working_3-way'!X9=0),IF(Q9&gt;0,-Q9^(1/3),(-Q9)^(1/3)),'OddsRatio_working_3-way'!AN9-'OddsRatio_working_3-way'!R9/3)</f>
        <v>-0.41567268501788934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3.53</v>
      </c>
      <c r="D10" s="9">
        <f t="shared" si="13"/>
        <v>0.43013656934151212</v>
      </c>
      <c r="E10" s="9">
        <f t="shared" si="14"/>
        <v>0.29508185599069925</v>
      </c>
      <c r="F10" s="9">
        <f t="shared" si="15"/>
        <v>0.27478157466778874</v>
      </c>
      <c r="G10" s="9">
        <f t="shared" si="16"/>
        <v>1.0431834787033858</v>
      </c>
      <c r="H10" s="9">
        <f t="shared" si="17"/>
        <v>2.3248430179533002</v>
      </c>
      <c r="I10" s="9">
        <f t="shared" si="18"/>
        <v>3.3888901662307536</v>
      </c>
      <c r="J10" s="9">
        <f t="shared" si="19"/>
        <v>3.6392542011195665</v>
      </c>
      <c r="K10" s="11">
        <f t="shared" si="20"/>
        <v>0.44052863436123346</v>
      </c>
      <c r="L10" s="11">
        <f t="shared" si="21"/>
        <v>0.303951367781155</v>
      </c>
      <c r="M10" s="11">
        <f t="shared" si="22"/>
        <v>0.28328611898016998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-0.279102202665931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0.23100470851321386</v>
      </c>
      <c r="Q10" s="11">
        <f>2*'OddsRatio_working_3-way'!K10*'OddsRatio_working_3-way'!L10*'OddsRatio_working_3-way'!M10</f>
        <v>7.5863615275275492E-2</v>
      </c>
      <c r="R10" s="11">
        <f t="shared" si="23"/>
        <v>0</v>
      </c>
      <c r="S10" s="11">
        <f t="shared" si="24"/>
        <v>-0.82767067513871606</v>
      </c>
      <c r="T10" s="11">
        <f t="shared" si="25"/>
        <v>-0.2718130296022056</v>
      </c>
      <c r="U10" s="11">
        <f>'OddsRatio_working_3-way'!S10-'OddsRatio_working_3-way'!R10^2/3</f>
        <v>-0.82767067513871606</v>
      </c>
      <c r="V10" s="11">
        <f>'OddsRatio_working_3-way'!S10*'OddsRatio_working_3-way'!R10/3-2*'OddsRatio_working_3-way'!R10^3/27-'OddsRatio_working_3-way'!T10</f>
        <v>0.2718130296022056</v>
      </c>
      <c r="W10" s="11">
        <f>'OddsRatio_working_3-way'!V10^2+4*'OddsRatio_working_3-way'!U10^3/27</f>
        <v>-1.0115674242036493E-2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0.14491203996180407</v>
      </c>
      <c r="Y10" s="11">
        <f>IF('OddsRatio_working_3-way'!W10&gt;=0,IF('OddsRatio_working_3-way'!V10+SQRT('OddsRatio_working_3-way'!W10)&gt;0,0,PI()),ACOS('OddsRatio_working_3-way'!V10/(2*'OddsRatio_working_3-way'!X10)))</f>
        <v>0.35439897023080658</v>
      </c>
      <c r="Z10" s="11">
        <f>'OddsRatio_working_3-way'!X10^(1/3)*COS('OddsRatio_working_3-way'!Y10/3)</f>
        <v>0.5215917393516929</v>
      </c>
      <c r="AA10" s="11">
        <f>'OddsRatio_working_3-way'!X10^(1/3)*COS(('OddsRatio_working_3-way'!Y10+2*PI())/3)</f>
        <v>-0.3144075462466806</v>
      </c>
      <c r="AB10" s="11">
        <f>'OddsRatio_working_3-way'!X10^(1/3)*COS(('OddsRatio_working_3-way'!Y10+4*PI())/3)</f>
        <v>-0.20718419310501224</v>
      </c>
      <c r="AC10" s="11">
        <f>'OddsRatio_working_3-way'!X10^(1/3)*SIN('OddsRatio_working_3-way'!Y10/3)</f>
        <v>6.1905431799756522E-2</v>
      </c>
      <c r="AD10" s="11">
        <f>'OddsRatio_working_3-way'!X10^(1/3)*SIN(('OddsRatio_working_3-way'!Y10+2*PI())/3)</f>
        <v>0.42075898078279927</v>
      </c>
      <c r="AE10" s="11">
        <f>'OddsRatio_working_3-way'!X10^(1/3)*SIN(('OddsRatio_working_3-way'!Y10+4*PI())/3)</f>
        <v>-0.48266441258255582</v>
      </c>
      <c r="AF10" s="11">
        <f>-'OddsRatio_working_3-way'!U10/(3*'OddsRatio_working_3-way'!X10^(1/3))*COS(('OddsRatio_working_3-way'!Y10)/3)</f>
        <v>0.52159173935169301</v>
      </c>
      <c r="AG10" s="11">
        <f>-'OddsRatio_working_3-way'!U10/(3*'OddsRatio_working_3-way'!X10^(1/3))*COS(('OddsRatio_working_3-way'!Y10+2*PI())/3)</f>
        <v>-0.31440754624668066</v>
      </c>
      <c r="AH10" s="11">
        <f>-'OddsRatio_working_3-way'!U10/(3*'OddsRatio_working_3-way'!X10^(1/3))*COS(('OddsRatio_working_3-way'!Y10+4*PI())/3)</f>
        <v>-0.20718419310501229</v>
      </c>
      <c r="AI10" s="11">
        <f>'OddsRatio_working_3-way'!U10/(3*'OddsRatio_working_3-way'!X10^(1/3))*SIN(('OddsRatio_working_3-way'!Y10)/3)</f>
        <v>-6.1905431799756529E-2</v>
      </c>
      <c r="AJ10" s="11">
        <f>'OddsRatio_working_3-way'!U10/(3*'OddsRatio_working_3-way'!X10^(1/3))*SIN(('OddsRatio_working_3-way'!Y10+2*PI())/3)</f>
        <v>-0.42075898078279939</v>
      </c>
      <c r="AK10" s="11">
        <f>'OddsRatio_working_3-way'!U10/(3*'OddsRatio_working_3-way'!X10^(1/3))*SIN(('OddsRatio_working_3-way'!Y10+4*PI())/3)</f>
        <v>0.48266441258255594</v>
      </c>
      <c r="AL10" s="11">
        <f>'OddsRatio_working_3-way'!Z10+'OddsRatio_working_3-way'!AF10</f>
        <v>1.0431834787033858</v>
      </c>
      <c r="AM10" s="11">
        <f>'OddsRatio_working_3-way'!AA10+'OddsRatio_working_3-way'!AG10</f>
        <v>-0.62881509249336132</v>
      </c>
      <c r="AN10" s="11">
        <f>'OddsRatio_working_3-way'!AB10+'OddsRatio_working_3-way'!AH10</f>
        <v>-0.41436838621002453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1.0431834787033858</v>
      </c>
      <c r="AS10" s="11">
        <f>IF(('OddsRatio_working_3-way'!X10=0),IF(Q10&gt;0,-Q10^(1/3),(-Q10)^(1/3)),'OddsRatio_working_3-way'!AM10-'OddsRatio_working_3-way'!R10/3)</f>
        <v>-0.62881509249336132</v>
      </c>
      <c r="AT10" s="11">
        <f>IF(('OddsRatio_working_3-way'!X10=0),IF(Q10&gt;0,-Q10^(1/3),(-Q10)^(1/3)),'OddsRatio_working_3-way'!AN10-'OddsRatio_working_3-way'!R10/3)</f>
        <v>-0.41436838621002453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4.96</v>
      </c>
      <c r="D11" s="9">
        <f t="shared" si="13"/>
        <v>0.56867696980951976</v>
      </c>
      <c r="E11" s="9">
        <f t="shared" si="14"/>
        <v>0.23795821040005363</v>
      </c>
      <c r="F11" s="9">
        <f t="shared" si="15"/>
        <v>0.19336481979042655</v>
      </c>
      <c r="G11" s="9">
        <f t="shared" si="16"/>
        <v>1.0534271580473917</v>
      </c>
      <c r="H11" s="9">
        <f t="shared" si="17"/>
        <v>1.7584675537941221</v>
      </c>
      <c r="I11" s="9">
        <f t="shared" si="18"/>
        <v>4.2024185604640714</v>
      </c>
      <c r="J11" s="9">
        <f t="shared" si="19"/>
        <v>5.1715715458676721</v>
      </c>
      <c r="K11" s="11">
        <f t="shared" si="20"/>
        <v>0.58139534883720934</v>
      </c>
      <c r="L11" s="11">
        <f t="shared" si="21"/>
        <v>0.24752475247524752</v>
      </c>
      <c r="M11" s="11">
        <f t="shared" si="22"/>
        <v>0.20161290322580647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-0.25148366299495661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0.22398854664161091</v>
      </c>
      <c r="Q11" s="11">
        <f>2*'OddsRatio_working_3-way'!K11*'OddsRatio_working_3-way'!L11*'OddsRatio_working_3-way'!M11</f>
        <v>5.8028120891609046E-2</v>
      </c>
      <c r="R11" s="11">
        <f t="shared" si="23"/>
        <v>0</v>
      </c>
      <c r="S11" s="11">
        <f t="shared" si="24"/>
        <v>-0.89066837970346768</v>
      </c>
      <c r="T11" s="11">
        <f t="shared" si="25"/>
        <v>-0.23074310355012115</v>
      </c>
      <c r="U11" s="11">
        <f>'OddsRatio_working_3-way'!S11-'OddsRatio_working_3-way'!R11^2/3</f>
        <v>-0.89066837970346768</v>
      </c>
      <c r="V11" s="11">
        <f>'OddsRatio_working_3-way'!S11*'OddsRatio_working_3-way'!R11/3-2*'OddsRatio_working_3-way'!R11^3/27-'OddsRatio_working_3-way'!T11</f>
        <v>0.23074310355012115</v>
      </c>
      <c r="W11" s="11">
        <f>'OddsRatio_working_3-way'!V11^2+4*'OddsRatio_working_3-way'!U11^3/27</f>
        <v>-5.1432948128628336E-2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0.1617678336108343</v>
      </c>
      <c r="Y11" s="11">
        <f>IF('OddsRatio_working_3-way'!W11&gt;=0,IF('OddsRatio_working_3-way'!V11+SQRT('OddsRatio_working_3-way'!W11)&gt;0,0,PI()),ACOS('OddsRatio_working_3-way'!V11/(2*'OddsRatio_working_3-way'!X11)))</f>
        <v>0.77675466608313659</v>
      </c>
      <c r="Z11" s="11">
        <f>'OddsRatio_working_3-way'!X11^(1/3)*COS('OddsRatio_working_3-way'!Y11/3)</f>
        <v>0.52671357902369598</v>
      </c>
      <c r="AA11" s="11">
        <f>'OddsRatio_working_3-way'!X11^(1/3)*COS(('OddsRatio_working_3-way'!Y11+2*PI())/3)</f>
        <v>-0.38417358958494846</v>
      </c>
      <c r="AB11" s="11">
        <f>'OddsRatio_working_3-way'!X11^(1/3)*COS(('OddsRatio_working_3-way'!Y11+4*PI())/3)</f>
        <v>-0.14253998943874766</v>
      </c>
      <c r="AC11" s="11">
        <f>'OddsRatio_working_3-way'!X11^(1/3)*SIN('OddsRatio_working_3-way'!Y11/3)</f>
        <v>0.13950722408966762</v>
      </c>
      <c r="AD11" s="11">
        <f>'OddsRatio_working_3-way'!X11^(1/3)*SIN(('OddsRatio_working_3-way'!Y11+2*PI())/3)</f>
        <v>0.38639372790790938</v>
      </c>
      <c r="AE11" s="11">
        <f>'OddsRatio_working_3-way'!X11^(1/3)*SIN(('OddsRatio_working_3-way'!Y11+4*PI())/3)</f>
        <v>-0.52590095199757692</v>
      </c>
      <c r="AF11" s="11">
        <f>-'OddsRatio_working_3-way'!U11/(3*'OddsRatio_working_3-way'!X11^(1/3))*COS(('OddsRatio_working_3-way'!Y11)/3)</f>
        <v>0.52671357902369575</v>
      </c>
      <c r="AG11" s="11">
        <f>-'OddsRatio_working_3-way'!U11/(3*'OddsRatio_working_3-way'!X11^(1/3))*COS(('OddsRatio_working_3-way'!Y11+2*PI())/3)</f>
        <v>-0.38417358958494835</v>
      </c>
      <c r="AH11" s="11">
        <f>-'OddsRatio_working_3-way'!U11/(3*'OddsRatio_working_3-way'!X11^(1/3))*COS(('OddsRatio_working_3-way'!Y11+4*PI())/3)</f>
        <v>-0.1425399894387476</v>
      </c>
      <c r="AI11" s="11">
        <f>'OddsRatio_working_3-way'!U11/(3*'OddsRatio_working_3-way'!X11^(1/3))*SIN(('OddsRatio_working_3-way'!Y11)/3)</f>
        <v>-0.13950722408966756</v>
      </c>
      <c r="AJ11" s="11">
        <f>'OddsRatio_working_3-way'!U11/(3*'OddsRatio_working_3-way'!X11^(1/3))*SIN(('OddsRatio_working_3-way'!Y11+2*PI())/3)</f>
        <v>-0.38639372790790927</v>
      </c>
      <c r="AK11" s="11">
        <f>'OddsRatio_working_3-way'!U11/(3*'OddsRatio_working_3-way'!X11^(1/3))*SIN(('OddsRatio_working_3-way'!Y11+4*PI())/3)</f>
        <v>0.52590095199757669</v>
      </c>
      <c r="AL11" s="11">
        <f>'OddsRatio_working_3-way'!Z11+'OddsRatio_working_3-way'!AF11</f>
        <v>1.0534271580473917</v>
      </c>
      <c r="AM11" s="11">
        <f>'OddsRatio_working_3-way'!AA11+'OddsRatio_working_3-way'!AG11</f>
        <v>-0.76834717916989681</v>
      </c>
      <c r="AN11" s="11">
        <f>'OddsRatio_working_3-way'!AB11+'OddsRatio_working_3-way'!AH11</f>
        <v>-0.28507997887749525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1.0534271580473917</v>
      </c>
      <c r="AS11" s="11">
        <f>IF(('OddsRatio_working_3-way'!X11=0),IF(Q11&gt;0,-Q11^(1/3),(-Q11)^(1/3)),'OddsRatio_working_3-way'!AM11-'OddsRatio_working_3-way'!R11/3)</f>
        <v>-0.76834717916989681</v>
      </c>
      <c r="AT11" s="11">
        <f>IF(('OddsRatio_working_3-way'!X11=0),IF(Q11&gt;0,-Q11^(1/3),(-Q11)^(1/3)),'OddsRatio_working_3-way'!AN11-'OddsRatio_working_3-way'!R11/3)</f>
        <v>-0.28507997887749525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2.2000000000000002</v>
      </c>
      <c r="B12" s="4">
        <f>IF('True_Odds_Calculator_3-way'!B13="","",'True_Odds_Calculator_3-way'!B13)</f>
        <v>3.27</v>
      </c>
      <c r="C12" s="4">
        <f>IF('True_Odds_Calculator_3-way'!C13="","",'True_Odds_Calculator_3-way'!C13)</f>
        <v>3.73</v>
      </c>
      <c r="D12" s="9">
        <f t="shared" si="13"/>
        <v>0.44375078713067312</v>
      </c>
      <c r="E12" s="9">
        <f t="shared" si="14"/>
        <v>0.29662706229013125</v>
      </c>
      <c r="F12" s="9">
        <f t="shared" si="15"/>
        <v>0.2596221505791958</v>
      </c>
      <c r="G12" s="9">
        <f t="shared" si="16"/>
        <v>1.0445976078639343</v>
      </c>
      <c r="H12" s="9">
        <f t="shared" si="17"/>
        <v>2.2535171294367213</v>
      </c>
      <c r="I12" s="9">
        <f t="shared" si="18"/>
        <v>3.3712365698511317</v>
      </c>
      <c r="J12" s="9">
        <f t="shared" si="19"/>
        <v>3.8517514694685402</v>
      </c>
      <c r="K12" s="11">
        <f t="shared" si="20"/>
        <v>0.45454545454545453</v>
      </c>
      <c r="L12" s="11">
        <f t="shared" si="21"/>
        <v>0.3058103975535168</v>
      </c>
      <c r="M12" s="11">
        <f t="shared" si="22"/>
        <v>0.26809651474530832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-0.27713443061353638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0.23105343222420233</v>
      </c>
      <c r="Q12" s="11">
        <f>2*'OddsRatio_working_3-way'!K12*'OddsRatio_working_3-way'!L12*'OddsRatio_working_3-way'!M12</f>
        <v>7.4533365233613647E-2</v>
      </c>
      <c r="R12" s="11">
        <f t="shared" si="23"/>
        <v>0</v>
      </c>
      <c r="S12" s="11">
        <f t="shared" si="24"/>
        <v>-0.83372330068365286</v>
      </c>
      <c r="T12" s="11">
        <f t="shared" si="25"/>
        <v>-0.26894300022053319</v>
      </c>
      <c r="U12" s="11">
        <f>'OddsRatio_working_3-way'!S12-'OddsRatio_working_3-way'!R12^2/3</f>
        <v>-0.83372330068365286</v>
      </c>
      <c r="V12" s="11">
        <f>'OddsRatio_working_3-way'!S12*'OddsRatio_working_3-way'!R12/3-2*'OddsRatio_working_3-way'!R12^3/27-'OddsRatio_working_3-way'!T12</f>
        <v>0.26894300022053319</v>
      </c>
      <c r="W12" s="11">
        <f>'OddsRatio_working_3-way'!V12^2+4*'OddsRatio_working_3-way'!U12^3/27</f>
        <v>-1.3523961288552488E-2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0.14650452096793312</v>
      </c>
      <c r="Y12" s="11">
        <f>IF('OddsRatio_working_3-way'!W12&gt;=0,IF('OddsRatio_working_3-way'!V12+SQRT('OddsRatio_working_3-way'!W12)&gt;0,0,PI()),ACOS('OddsRatio_working_3-way'!V12/(2*'OddsRatio_working_3-way'!X12)))</f>
        <v>0.40812683738724798</v>
      </c>
      <c r="Z12" s="11">
        <f>'OddsRatio_working_3-way'!X12^(1/3)*COS('OddsRatio_working_3-way'!Y12/3)</f>
        <v>0.52229880393196726</v>
      </c>
      <c r="AA12" s="11">
        <f>'OddsRatio_working_3-way'!X12^(1/3)*COS(('OddsRatio_working_3-way'!Y12+2*PI())/3)</f>
        <v>-0.32306704669945646</v>
      </c>
      <c r="AB12" s="11">
        <f>'OddsRatio_working_3-way'!X12^(1/3)*COS(('OddsRatio_working_3-way'!Y12+4*PI())/3)</f>
        <v>-0.1992317572325108</v>
      </c>
      <c r="AC12" s="11">
        <f>'OddsRatio_working_3-way'!X12^(1/3)*SIN('OddsRatio_working_3-way'!Y12/3)</f>
        <v>7.1496337708916294E-2</v>
      </c>
      <c r="AD12" s="11">
        <f>'OddsRatio_working_3-way'!X12^(1/3)*SIN(('OddsRatio_working_3-way'!Y12+2*PI())/3)</f>
        <v>0.41657586371685323</v>
      </c>
      <c r="AE12" s="11">
        <f>'OddsRatio_working_3-way'!X12^(1/3)*SIN(('OddsRatio_working_3-way'!Y12+4*PI())/3)</f>
        <v>-0.48807220142576951</v>
      </c>
      <c r="AF12" s="11">
        <f>-'OddsRatio_working_3-way'!U12/(3*'OddsRatio_working_3-way'!X12^(1/3))*COS(('OddsRatio_working_3-way'!Y12)/3)</f>
        <v>0.52229880393196704</v>
      </c>
      <c r="AG12" s="11">
        <f>-'OddsRatio_working_3-way'!U12/(3*'OddsRatio_working_3-way'!X12^(1/3))*COS(('OddsRatio_working_3-way'!Y12+2*PI())/3)</f>
        <v>-0.3230670466994563</v>
      </c>
      <c r="AH12" s="11">
        <f>-'OddsRatio_working_3-way'!U12/(3*'OddsRatio_working_3-way'!X12^(1/3))*COS(('OddsRatio_working_3-way'!Y12+4*PI())/3)</f>
        <v>-0.19923175723251071</v>
      </c>
      <c r="AI12" s="11">
        <f>'OddsRatio_working_3-way'!U12/(3*'OddsRatio_working_3-way'!X12^(1/3))*SIN(('OddsRatio_working_3-way'!Y12)/3)</f>
        <v>-7.1496337708916266E-2</v>
      </c>
      <c r="AJ12" s="11">
        <f>'OddsRatio_working_3-way'!U12/(3*'OddsRatio_working_3-way'!X12^(1/3))*SIN(('OddsRatio_working_3-way'!Y12+2*PI())/3)</f>
        <v>-0.41657586371685307</v>
      </c>
      <c r="AK12" s="11">
        <f>'OddsRatio_working_3-way'!U12/(3*'OddsRatio_working_3-way'!X12^(1/3))*SIN(('OddsRatio_working_3-way'!Y12+4*PI())/3)</f>
        <v>0.48807220142576929</v>
      </c>
      <c r="AL12" s="11">
        <f>'OddsRatio_working_3-way'!Z12+'OddsRatio_working_3-way'!AF12</f>
        <v>1.0445976078639343</v>
      </c>
      <c r="AM12" s="11">
        <f>'OddsRatio_working_3-way'!AA12+'OddsRatio_working_3-way'!AG12</f>
        <v>-0.64613409339891281</v>
      </c>
      <c r="AN12" s="11">
        <f>'OddsRatio_working_3-way'!AB12+'OddsRatio_working_3-way'!AH12</f>
        <v>-0.39846351446502148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1.0445976078639343</v>
      </c>
      <c r="AS12" s="11">
        <f>IF(('OddsRatio_working_3-way'!X12=0),IF(Q12&gt;0,-Q12^(1/3),(-Q12)^(1/3)),'OddsRatio_working_3-way'!AM12-'OddsRatio_working_3-way'!R12/3)</f>
        <v>-0.64613409339891281</v>
      </c>
      <c r="AT12" s="11">
        <f>IF(('OddsRatio_working_3-way'!X12=0),IF(Q12&gt;0,-Q12^(1/3),(-Q12)^(1/3)),'OddsRatio_working_3-way'!AN12-'OddsRatio_working_3-way'!R12/3)</f>
        <v>-0.39846351446502148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2.0499999999999998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4.42</v>
      </c>
      <c r="D13" s="9">
        <f t="shared" si="13"/>
        <v>0.4788810658120759</v>
      </c>
      <c r="E13" s="9">
        <f t="shared" si="14"/>
        <v>0.301069173034408</v>
      </c>
      <c r="F13" s="9">
        <f t="shared" si="15"/>
        <v>0.22004976115351618</v>
      </c>
      <c r="G13" s="9">
        <f t="shared" si="16"/>
        <v>1.0363820628489901</v>
      </c>
      <c r="H13" s="9">
        <f t="shared" si="17"/>
        <v>2.088201165991439</v>
      </c>
      <c r="I13" s="9">
        <f t="shared" si="18"/>
        <v>3.3214958207817378</v>
      </c>
      <c r="J13" s="9">
        <f t="shared" si="19"/>
        <v>4.544426654943547</v>
      </c>
      <c r="K13" s="11">
        <f t="shared" si="20"/>
        <v>0.48780487804878053</v>
      </c>
      <c r="L13" s="11">
        <f t="shared" si="21"/>
        <v>0.30864197530864196</v>
      </c>
      <c r="M13" s="11">
        <f t="shared" si="22"/>
        <v>0.22624434389140272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-0.27399477614685641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0.22856060637026682</v>
      </c>
      <c r="Q13" s="11">
        <f>2*'OddsRatio_working_3-way'!K13*'OddsRatio_working_3-way'!L13*'OddsRatio_working_3-way'!M13</f>
        <v>6.8125367025414857E-2</v>
      </c>
      <c r="R13" s="11">
        <f t="shared" si="23"/>
        <v>0</v>
      </c>
      <c r="S13" s="11">
        <f t="shared" si="24"/>
        <v>-0.83417870072005429</v>
      </c>
      <c r="T13" s="11">
        <f t="shared" si="25"/>
        <v>-0.24863746668257958</v>
      </c>
      <c r="U13" s="11">
        <f>'OddsRatio_working_3-way'!S13-'OddsRatio_working_3-way'!R13^2/3</f>
        <v>-0.83417870072005429</v>
      </c>
      <c r="V13" s="11">
        <f>'OddsRatio_working_3-way'!S13*'OddsRatio_working_3-way'!R13/3-2*'OddsRatio_working_3-way'!R13^3/27-'OddsRatio_working_3-way'!T13</f>
        <v>0.24863746668257958</v>
      </c>
      <c r="W13" s="11">
        <f>'OddsRatio_working_3-way'!V13^2+4*'OddsRatio_working_3-way'!U13^3/27</f>
        <v>-2.4174472825159068E-2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0.14662457388129893</v>
      </c>
      <c r="Y13" s="11">
        <f>IF('OddsRatio_working_3-way'!W13&gt;=0,IF('OddsRatio_working_3-way'!V13+SQRT('OddsRatio_working_3-way'!W13)&gt;0,0,PI()),ACOS('OddsRatio_working_3-way'!V13/(2*'OddsRatio_working_3-way'!X13)))</f>
        <v>0.55883934681080993</v>
      </c>
      <c r="Z13" s="11">
        <f>'OddsRatio_working_3-way'!X13^(1/3)*COS('OddsRatio_working_3-way'!Y13/3)</f>
        <v>0.51819103142449519</v>
      </c>
      <c r="AA13" s="11">
        <f>'OddsRatio_working_3-way'!X13^(1/3)*COS(('OddsRatio_working_3-way'!Y13+2*PI())/3)</f>
        <v>-0.34367220513331098</v>
      </c>
      <c r="AB13" s="11">
        <f>'OddsRatio_working_3-way'!X13^(1/3)*COS(('OddsRatio_working_3-way'!Y13+4*PI())/3)</f>
        <v>-0.17451882629118406</v>
      </c>
      <c r="AC13" s="11">
        <f>'OddsRatio_working_3-way'!X13^(1/3)*SIN('OddsRatio_working_3-way'!Y13/3)</f>
        <v>9.7660748808836642E-2</v>
      </c>
      <c r="AD13" s="11">
        <f>'OddsRatio_working_3-way'!X13^(1/3)*SIN(('OddsRatio_working_3-way'!Y13+2*PI())/3)</f>
        <v>0.39993622282245483</v>
      </c>
      <c r="AE13" s="11">
        <f>'OddsRatio_working_3-way'!X13^(1/3)*SIN(('OddsRatio_working_3-way'!Y13+4*PI())/3)</f>
        <v>-0.49759697163129152</v>
      </c>
      <c r="AF13" s="11">
        <f>-'OddsRatio_working_3-way'!U13/(3*'OddsRatio_working_3-way'!X13^(1/3))*COS(('OddsRatio_working_3-way'!Y13)/3)</f>
        <v>0.51819103142449507</v>
      </c>
      <c r="AG13" s="11">
        <f>-'OddsRatio_working_3-way'!U13/(3*'OddsRatio_working_3-way'!X13^(1/3))*COS(('OddsRatio_working_3-way'!Y13+2*PI())/3)</f>
        <v>-0.34367220513331093</v>
      </c>
      <c r="AH13" s="11">
        <f>-'OddsRatio_working_3-way'!U13/(3*'OddsRatio_working_3-way'!X13^(1/3))*COS(('OddsRatio_working_3-way'!Y13+4*PI())/3)</f>
        <v>-0.17451882629118404</v>
      </c>
      <c r="AI13" s="11">
        <f>'OddsRatio_working_3-way'!U13/(3*'OddsRatio_working_3-way'!X13^(1/3))*SIN(('OddsRatio_working_3-way'!Y13)/3)</f>
        <v>-9.7660748808836628E-2</v>
      </c>
      <c r="AJ13" s="11">
        <f>'OddsRatio_working_3-way'!U13/(3*'OddsRatio_working_3-way'!X13^(1/3))*SIN(('OddsRatio_working_3-way'!Y13+2*PI())/3)</f>
        <v>-0.39993622282245472</v>
      </c>
      <c r="AK13" s="11">
        <f>'OddsRatio_working_3-way'!U13/(3*'OddsRatio_working_3-way'!X13^(1/3))*SIN(('OddsRatio_working_3-way'!Y13+4*PI())/3)</f>
        <v>0.49759697163129141</v>
      </c>
      <c r="AL13" s="11">
        <f>'OddsRatio_working_3-way'!Z13+'OddsRatio_working_3-way'!AF13</f>
        <v>1.0363820628489901</v>
      </c>
      <c r="AM13" s="11">
        <f>'OddsRatio_working_3-way'!AA13+'OddsRatio_working_3-way'!AG13</f>
        <v>-0.68734441026662196</v>
      </c>
      <c r="AN13" s="11">
        <f>'OddsRatio_working_3-way'!AB13+'OddsRatio_working_3-way'!AH13</f>
        <v>-0.34903765258236807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1.0363820628489901</v>
      </c>
      <c r="AS13" s="11">
        <f>IF(('OddsRatio_working_3-way'!X13=0),IF(Q13&gt;0,-Q13^(1/3),(-Q13)^(1/3)),'OddsRatio_working_3-way'!AM13-'OddsRatio_working_3-way'!R13/3)</f>
        <v>-0.68734441026662196</v>
      </c>
      <c r="AT13" s="11">
        <f>IF(('OddsRatio_working_3-way'!X13=0),IF(Q13&gt;0,-Q13^(1/3),(-Q13)^(1/3)),'OddsRatio_working_3-way'!AN13-'OddsRatio_working_3-way'!R13/3)</f>
        <v>-0.34903765258236807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1.68</v>
      </c>
      <c r="B14" s="4">
        <f>IF('True_Odds_Calculator_3-way'!B15="","",'True_Odds_Calculator_3-way'!B15)</f>
        <v>4.04</v>
      </c>
      <c r="C14" s="4">
        <f>IF('True_Odds_Calculator_3-way'!C15="","",'True_Odds_Calculator_3-way'!C15)</f>
        <v>5.27</v>
      </c>
      <c r="D14" s="9">
        <f t="shared" si="13"/>
        <v>0.5815869967672912</v>
      </c>
      <c r="E14" s="9">
        <f t="shared" si="14"/>
        <v>0.23717535519004426</v>
      </c>
      <c r="F14" s="9">
        <f t="shared" si="15"/>
        <v>0.1812376480426644</v>
      </c>
      <c r="G14" s="9">
        <f t="shared" si="16"/>
        <v>1.0579900229342725</v>
      </c>
      <c r="H14" s="9">
        <f t="shared" si="17"/>
        <v>1.7194332155953054</v>
      </c>
      <c r="I14" s="9">
        <f t="shared" si="18"/>
        <v>4.2162896697201884</v>
      </c>
      <c r="J14" s="9">
        <f t="shared" si="19"/>
        <v>5.5176173979293424</v>
      </c>
      <c r="K14" s="11">
        <f t="shared" si="20"/>
        <v>0.59523809523809523</v>
      </c>
      <c r="L14" s="11">
        <f t="shared" si="21"/>
        <v>0.24752475247524752</v>
      </c>
      <c r="M14" s="11">
        <f t="shared" si="22"/>
        <v>0.18975332068311196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-0.24677951666134346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0.22338063299417499</v>
      </c>
      <c r="Q14" s="11">
        <f>2*'OddsRatio_working_3-way'!K14*'OddsRatio_working_3-way'!L14*'OddsRatio_working_3-way'!M14</f>
        <v>5.591505206362328E-2</v>
      </c>
      <c r="R14" s="11">
        <f t="shared" si="23"/>
        <v>0</v>
      </c>
      <c r="S14" s="11">
        <f t="shared" si="24"/>
        <v>-0.90518303956612878</v>
      </c>
      <c r="T14" s="11">
        <f t="shared" si="25"/>
        <v>-0.22657898362105852</v>
      </c>
      <c r="U14" s="11">
        <f>'OddsRatio_working_3-way'!S14-'OddsRatio_working_3-way'!R14^2/3</f>
        <v>-0.90518303956612878</v>
      </c>
      <c r="V14" s="11">
        <f>'OddsRatio_working_3-way'!S14*'OddsRatio_working_3-way'!R14/3-2*'OddsRatio_working_3-way'!R14^3/27-'OddsRatio_working_3-way'!T14</f>
        <v>0.22657898362105852</v>
      </c>
      <c r="W14" s="11">
        <f>'OddsRatio_working_3-way'!V14^2+4*'OddsRatio_working_3-way'!U14^3/27</f>
        <v>-5.8538624612364254E-2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0.16573824274372839</v>
      </c>
      <c r="Y14" s="11">
        <f>IF('OddsRatio_working_3-way'!W14&gt;=0,IF('OddsRatio_working_3-way'!V14+SQRT('OddsRatio_working_3-way'!W14)&gt;0,0,PI()),ACOS('OddsRatio_working_3-way'!V14/(2*'OddsRatio_working_3-way'!X14)))</f>
        <v>0.81818835160139458</v>
      </c>
      <c r="Z14" s="11">
        <f>'OddsRatio_working_3-way'!X14^(1/3)*COS('OddsRatio_working_3-way'!Y14/3)</f>
        <v>0.52899501146713634</v>
      </c>
      <c r="AA14" s="11">
        <f>'OddsRatio_working_3-way'!X14^(1/3)*COS(('OddsRatio_working_3-way'!Y14+2*PI())/3)</f>
        <v>-0.39263402774698752</v>
      </c>
      <c r="AB14" s="11">
        <f>'OddsRatio_working_3-way'!X14^(1/3)*COS(('OddsRatio_working_3-way'!Y14+4*PI())/3)</f>
        <v>-0.13636098372014868</v>
      </c>
      <c r="AC14" s="11">
        <f>'OddsRatio_working_3-way'!X14^(1/3)*SIN('OddsRatio_working_3-way'!Y14/3)</f>
        <v>0.14795931095494025</v>
      </c>
      <c r="AD14" s="11">
        <f>'OddsRatio_working_3-way'!X14^(1/3)*SIN(('OddsRatio_working_3-way'!Y14+2*PI())/3)</f>
        <v>0.38414346292831042</v>
      </c>
      <c r="AE14" s="11">
        <f>'OddsRatio_working_3-way'!X14^(1/3)*SIN(('OddsRatio_working_3-way'!Y14+4*PI())/3)</f>
        <v>-0.53210277388325056</v>
      </c>
      <c r="AF14" s="11">
        <f>-'OddsRatio_working_3-way'!U14/(3*'OddsRatio_working_3-way'!X14^(1/3))*COS(('OddsRatio_working_3-way'!Y14)/3)</f>
        <v>0.52899501146713612</v>
      </c>
      <c r="AG14" s="11">
        <f>-'OddsRatio_working_3-way'!U14/(3*'OddsRatio_working_3-way'!X14^(1/3))*COS(('OddsRatio_working_3-way'!Y14+2*PI())/3)</f>
        <v>-0.39263402774698736</v>
      </c>
      <c r="AH14" s="11">
        <f>-'OddsRatio_working_3-way'!U14/(3*'OddsRatio_working_3-way'!X14^(1/3))*COS(('OddsRatio_working_3-way'!Y14+4*PI())/3)</f>
        <v>-0.13636098372014863</v>
      </c>
      <c r="AI14" s="11">
        <f>'OddsRatio_working_3-way'!U14/(3*'OddsRatio_working_3-way'!X14^(1/3))*SIN(('OddsRatio_working_3-way'!Y14)/3)</f>
        <v>-0.14795931095494019</v>
      </c>
      <c r="AJ14" s="11">
        <f>'OddsRatio_working_3-way'!U14/(3*'OddsRatio_working_3-way'!X14^(1/3))*SIN(('OddsRatio_working_3-way'!Y14+2*PI())/3)</f>
        <v>-0.38414346292831025</v>
      </c>
      <c r="AK14" s="11">
        <f>'OddsRatio_working_3-way'!U14/(3*'OddsRatio_working_3-way'!X14^(1/3))*SIN(('OddsRatio_working_3-way'!Y14+4*PI())/3)</f>
        <v>0.53210277388325034</v>
      </c>
      <c r="AL14" s="11">
        <f>'OddsRatio_working_3-way'!Z14+'OddsRatio_working_3-way'!AF14</f>
        <v>1.0579900229342725</v>
      </c>
      <c r="AM14" s="11">
        <f>'OddsRatio_working_3-way'!AA14+'OddsRatio_working_3-way'!AG14</f>
        <v>-0.78526805549397483</v>
      </c>
      <c r="AN14" s="11">
        <f>'OddsRatio_working_3-way'!AB14+'OddsRatio_working_3-way'!AH14</f>
        <v>-0.27272196744029731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1.0579900229342725</v>
      </c>
      <c r="AS14" s="11">
        <f>IF(('OddsRatio_working_3-way'!X14=0),IF(Q14&gt;0,-Q14^(1/3),(-Q14)^(1/3)),'OddsRatio_working_3-way'!AM14-'OddsRatio_working_3-way'!R14/3)</f>
        <v>-0.78526805549397483</v>
      </c>
      <c r="AT14" s="11">
        <f>IF(('OddsRatio_working_3-way'!X14=0),IF(Q14&gt;0,-Q14^(1/3),(-Q14)^(1/3)),'OddsRatio_working_3-way'!AN14-'OddsRatio_working_3-way'!R14/3)</f>
        <v>-0.27272196744029731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1.75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5.0199999999999996</v>
      </c>
      <c r="D15" s="9">
        <f t="shared" si="13"/>
        <v>0.55938449553883374</v>
      </c>
      <c r="E15" s="9">
        <f t="shared" si="14"/>
        <v>0.24911653618650725</v>
      </c>
      <c r="F15" s="9">
        <f t="shared" si="15"/>
        <v>0.19149896827465918</v>
      </c>
      <c r="G15" s="9">
        <f t="shared" si="16"/>
        <v>1.050238867839286</v>
      </c>
      <c r="H15" s="9">
        <f t="shared" si="17"/>
        <v>1.7876791508794647</v>
      </c>
      <c r="I15" s="9">
        <f t="shared" si="18"/>
        <v>4.0141855506987509</v>
      </c>
      <c r="J15" s="9">
        <f t="shared" si="19"/>
        <v>5.2219602487139287</v>
      </c>
      <c r="K15" s="11">
        <f t="shared" si="20"/>
        <v>0.5714285714285714</v>
      </c>
      <c r="L15" s="11">
        <f t="shared" si="21"/>
        <v>0.25839793281653745</v>
      </c>
      <c r="M15" s="11">
        <f t="shared" si="22"/>
        <v>0.19920318725099603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-0.25451681645510993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0.2247194316127884</v>
      </c>
      <c r="Q15" s="11">
        <f>2*'OddsRatio_working_3-way'!K15*'OddsRatio_working_3-way'!L15*'OddsRatio_working_3-way'!M15</f>
        <v>5.8827076338426286E-2</v>
      </c>
      <c r="R15" s="11">
        <f t="shared" si="23"/>
        <v>0</v>
      </c>
      <c r="S15" s="11">
        <f t="shared" si="24"/>
        <v>-0.88292567360641572</v>
      </c>
      <c r="T15" s="11">
        <f t="shared" si="25"/>
        <v>-0.23113237528963762</v>
      </c>
      <c r="U15" s="11">
        <f>'OddsRatio_working_3-way'!S15-'OddsRatio_working_3-way'!R15^2/3</f>
        <v>-0.88292567360641572</v>
      </c>
      <c r="V15" s="11">
        <f>'OddsRatio_working_3-way'!S15*'OddsRatio_working_3-way'!R15/3-2*'OddsRatio_working_3-way'!R15^3/27-'OddsRatio_working_3-way'!T15</f>
        <v>0.23113237528963762</v>
      </c>
      <c r="W15" s="11">
        <f>'OddsRatio_working_3-way'!V15^2+4*'OddsRatio_working_3-way'!U15^3/27</f>
        <v>-4.8546943199532608E-2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0.15966301865692201</v>
      </c>
      <c r="Y15" s="11">
        <f>IF('OddsRatio_working_3-way'!W15&gt;=0,IF('OddsRatio_working_3-way'!V15+SQRT('OddsRatio_working_3-way'!W15)&gt;0,0,PI()),ACOS('OddsRatio_working_3-way'!V15/(2*'OddsRatio_working_3-way'!X15)))</f>
        <v>0.76148361418873634</v>
      </c>
      <c r="Z15" s="11">
        <f>'OddsRatio_working_3-way'!X15^(1/3)*COS('OddsRatio_working_3-way'!Y15/3)</f>
        <v>0.525119433919643</v>
      </c>
      <c r="AA15" s="11">
        <f>'OddsRatio_working_3-way'!X15^(1/3)*COS(('OddsRatio_working_3-way'!Y15+2*PI())/3)</f>
        <v>-0.38053684818252559</v>
      </c>
      <c r="AB15" s="11">
        <f>'OddsRatio_working_3-way'!X15^(1/3)*COS(('OddsRatio_working_3-way'!Y15+4*PI())/3)</f>
        <v>-0.14458258573711774</v>
      </c>
      <c r="AC15" s="11">
        <f>'OddsRatio_working_3-way'!X15^(1/3)*SIN('OddsRatio_working_3-way'!Y15/3)</f>
        <v>0.13622825693929608</v>
      </c>
      <c r="AD15" s="11">
        <f>'OddsRatio_working_3-way'!X15^(1/3)*SIN(('OddsRatio_working_3-way'!Y15+2*PI())/3)</f>
        <v>0.38665264132566662</v>
      </c>
      <c r="AE15" s="11">
        <f>'OddsRatio_working_3-way'!X15^(1/3)*SIN(('OddsRatio_working_3-way'!Y15+4*PI())/3)</f>
        <v>-0.52288089826496265</v>
      </c>
      <c r="AF15" s="11">
        <f>-'OddsRatio_working_3-way'!U15/(3*'OddsRatio_working_3-way'!X15^(1/3))*COS(('OddsRatio_working_3-way'!Y15)/3)</f>
        <v>0.52511943391964311</v>
      </c>
      <c r="AG15" s="11">
        <f>-'OddsRatio_working_3-way'!U15/(3*'OddsRatio_working_3-way'!X15^(1/3))*COS(('OddsRatio_working_3-way'!Y15+2*PI())/3)</f>
        <v>-0.38053684818252564</v>
      </c>
      <c r="AH15" s="11">
        <f>-'OddsRatio_working_3-way'!U15/(3*'OddsRatio_working_3-way'!X15^(1/3))*COS(('OddsRatio_working_3-way'!Y15+4*PI())/3)</f>
        <v>-0.14458258573711777</v>
      </c>
      <c r="AI15" s="11">
        <f>'OddsRatio_working_3-way'!U15/(3*'OddsRatio_working_3-way'!X15^(1/3))*SIN(('OddsRatio_working_3-way'!Y15)/3)</f>
        <v>-0.13622825693929611</v>
      </c>
      <c r="AJ15" s="11">
        <f>'OddsRatio_working_3-way'!U15/(3*'OddsRatio_working_3-way'!X15^(1/3))*SIN(('OddsRatio_working_3-way'!Y15+2*PI())/3)</f>
        <v>-0.38665264132566673</v>
      </c>
      <c r="AK15" s="11">
        <f>'OddsRatio_working_3-way'!U15/(3*'OddsRatio_working_3-way'!X15^(1/3))*SIN(('OddsRatio_working_3-way'!Y15+4*PI())/3)</f>
        <v>0.52288089826496276</v>
      </c>
      <c r="AL15" s="11">
        <f>'OddsRatio_working_3-way'!Z15+'OddsRatio_working_3-way'!AF15</f>
        <v>1.050238867839286</v>
      </c>
      <c r="AM15" s="11">
        <f>'OddsRatio_working_3-way'!AA15+'OddsRatio_working_3-way'!AG15</f>
        <v>-0.76107369636505129</v>
      </c>
      <c r="AN15" s="11">
        <f>'OddsRatio_working_3-way'!AB15+'OddsRatio_working_3-way'!AH15</f>
        <v>-0.28916517147423548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1.050238867839286</v>
      </c>
      <c r="AS15" s="11">
        <f>IF(('OddsRatio_working_3-way'!X15=0),IF(Q15&gt;0,-Q15^(1/3),(-Q15)^(1/3)),'OddsRatio_working_3-way'!AM15-'OddsRatio_working_3-way'!R15/3)</f>
        <v>-0.76107369636505129</v>
      </c>
      <c r="AT15" s="11">
        <f>IF(('OddsRatio_working_3-way'!X15=0),IF(Q15&gt;0,-Q15^(1/3),(-Q15)^(1/3)),'OddsRatio_working_3-way'!AN15-'OddsRatio_working_3-way'!R15/3)</f>
        <v>-0.28916517147423548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3.37</v>
      </c>
      <c r="C16" s="4">
        <f>IF('True_Odds_Calculator_3-way'!C17="","",'True_Odds_Calculator_3-way'!C17)</f>
        <v>3.41</v>
      </c>
      <c r="D16" s="9">
        <f t="shared" si="13"/>
        <v>0.42792468251444926</v>
      </c>
      <c r="E16" s="9">
        <f t="shared" si="14"/>
        <v>0.28774663813302037</v>
      </c>
      <c r="F16" s="9">
        <f t="shared" si="15"/>
        <v>0.28432867935253031</v>
      </c>
      <c r="G16" s="9">
        <f t="shared" si="16"/>
        <v>1.0444217406657665</v>
      </c>
      <c r="H16" s="9">
        <f t="shared" si="17"/>
        <v>2.3368598280521811</v>
      </c>
      <c r="I16" s="9">
        <f t="shared" si="18"/>
        <v>3.4752795253778674</v>
      </c>
      <c r="J16" s="9">
        <f t="shared" si="19"/>
        <v>3.5170563950044977</v>
      </c>
      <c r="K16" s="11">
        <f t="shared" si="20"/>
        <v>0.43859649122807021</v>
      </c>
      <c r="L16" s="11">
        <f t="shared" si="21"/>
        <v>0.29673590504451036</v>
      </c>
      <c r="M16" s="11">
        <f t="shared" si="22"/>
        <v>0.29325513196480935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-0.27903342595548364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0.23128821121697446</v>
      </c>
      <c r="Q16" s="11">
        <f>2*'OddsRatio_working_3-way'!K16*'OddsRatio_working_3-way'!L16*'OddsRatio_working_3-way'!M16</f>
        <v>7.6332742975899148E-2</v>
      </c>
      <c r="R16" s="11">
        <f t="shared" si="23"/>
        <v>0</v>
      </c>
      <c r="S16" s="11">
        <f t="shared" si="24"/>
        <v>-0.82889069804086357</v>
      </c>
      <c r="T16" s="11">
        <f t="shared" si="25"/>
        <v>-0.27356128648213313</v>
      </c>
      <c r="U16" s="11">
        <f>'OddsRatio_working_3-way'!S16-'OddsRatio_working_3-way'!R16^2/3</f>
        <v>-0.82889069804086357</v>
      </c>
      <c r="V16" s="11">
        <f>'OddsRatio_working_3-way'!S16*'OddsRatio_working_3-way'!R16/3-2*'OddsRatio_working_3-way'!R16^3/27-'OddsRatio_working_3-way'!T16</f>
        <v>0.27356128648213313</v>
      </c>
      <c r="W16" s="11">
        <f>'OddsRatio_working_3-way'!V16^2+4*'OddsRatio_working_3-way'!U16^3/27</f>
        <v>-9.5342178489933732E-3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0.1452325680682135</v>
      </c>
      <c r="Y16" s="11">
        <f>IF('OddsRatio_working_3-way'!W16&gt;=0,IF('OddsRatio_working_3-way'!V16+SQRT('OddsRatio_working_3-way'!W16)&gt;0,0,PI()),ACOS('OddsRatio_working_3-way'!V16/(2*'OddsRatio_working_3-way'!X16)))</f>
        <v>0.34283868216490654</v>
      </c>
      <c r="Z16" s="11">
        <f>'OddsRatio_working_3-way'!X16^(1/3)*COS('OddsRatio_working_3-way'!Y16/3)</f>
        <v>0.52221087033288327</v>
      </c>
      <c r="AA16" s="11">
        <f>'OddsRatio_working_3-way'!X16^(1/3)*COS(('OddsRatio_working_3-way'!Y16+2*PI())/3)</f>
        <v>-0.31301429462073249</v>
      </c>
      <c r="AB16" s="11">
        <f>'OddsRatio_working_3-way'!X16^(1/3)*COS(('OddsRatio_working_3-way'!Y16+4*PI())/3)</f>
        <v>-0.20919657571215067</v>
      </c>
      <c r="AC16" s="11">
        <f>'OddsRatio_working_3-way'!X16^(1/3)*SIN('OddsRatio_working_3-way'!Y16/3)</f>
        <v>5.9939187958522662E-2</v>
      </c>
      <c r="AD16" s="11">
        <f>'OddsRatio_working_3-way'!X16^(1/3)*SIN(('OddsRatio_working_3-way'!Y16+2*PI())/3)</f>
        <v>0.4222782858613971</v>
      </c>
      <c r="AE16" s="11">
        <f>'OddsRatio_working_3-way'!X16^(1/3)*SIN(('OddsRatio_working_3-way'!Y16+4*PI())/3)</f>
        <v>-0.4822174738199197</v>
      </c>
      <c r="AF16" s="11">
        <f>-'OddsRatio_working_3-way'!U16/(3*'OddsRatio_working_3-way'!X16^(1/3))*COS(('OddsRatio_working_3-way'!Y16)/3)</f>
        <v>0.52221087033288327</v>
      </c>
      <c r="AG16" s="11">
        <f>-'OddsRatio_working_3-way'!U16/(3*'OddsRatio_working_3-way'!X16^(1/3))*COS(('OddsRatio_working_3-way'!Y16+2*PI())/3)</f>
        <v>-0.31301429462073249</v>
      </c>
      <c r="AH16" s="11">
        <f>-'OddsRatio_working_3-way'!U16/(3*'OddsRatio_working_3-way'!X16^(1/3))*COS(('OddsRatio_working_3-way'!Y16+4*PI())/3)</f>
        <v>-0.20919657571215067</v>
      </c>
      <c r="AI16" s="11">
        <f>'OddsRatio_working_3-way'!U16/(3*'OddsRatio_working_3-way'!X16^(1/3))*SIN(('OddsRatio_working_3-way'!Y16)/3)</f>
        <v>-5.9939187958522662E-2</v>
      </c>
      <c r="AJ16" s="11">
        <f>'OddsRatio_working_3-way'!U16/(3*'OddsRatio_working_3-way'!X16^(1/3))*SIN(('OddsRatio_working_3-way'!Y16+2*PI())/3)</f>
        <v>-0.4222782858613971</v>
      </c>
      <c r="AK16" s="11">
        <f>'OddsRatio_working_3-way'!U16/(3*'OddsRatio_working_3-way'!X16^(1/3))*SIN(('OddsRatio_working_3-way'!Y16+4*PI())/3)</f>
        <v>0.4822174738199197</v>
      </c>
      <c r="AL16" s="11">
        <f>'OddsRatio_working_3-way'!Z16+'OddsRatio_working_3-way'!AF16</f>
        <v>1.0444217406657665</v>
      </c>
      <c r="AM16" s="11">
        <f>'OddsRatio_working_3-way'!AA16+'OddsRatio_working_3-way'!AG16</f>
        <v>-0.62602858924146498</v>
      </c>
      <c r="AN16" s="11">
        <f>'OddsRatio_working_3-way'!AB16+'OddsRatio_working_3-way'!AH16</f>
        <v>-0.41839315142430133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1.0444217406657665</v>
      </c>
      <c r="AS16" s="11">
        <f>IF(('OddsRatio_working_3-way'!X16=0),IF(Q16&gt;0,-Q16^(1/3),(-Q16)^(1/3)),'OddsRatio_working_3-way'!AM16-'OddsRatio_working_3-way'!R16/3)</f>
        <v>-0.62602858924146498</v>
      </c>
      <c r="AT16" s="11">
        <f>IF(('OddsRatio_working_3-way'!X16=0),IF(Q16&gt;0,-Q16^(1/3),(-Q16)^(1/3)),'OddsRatio_working_3-way'!AN16-'OddsRatio_working_3-way'!R16/3)</f>
        <v>-0.41839315142430133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1.91</v>
      </c>
      <c r="B17" s="4">
        <f>IF('True_Odds_Calculator_3-way'!B18="","",'True_Odds_Calculator_3-way'!B18)</f>
        <v>4.1100000000000003</v>
      </c>
      <c r="C17" s="4">
        <f>IF('True_Odds_Calculator_3-way'!C18="","",'True_Odds_Calculator_3-way'!C18)</f>
        <v>3.72</v>
      </c>
      <c r="D17" s="9">
        <f t="shared" si="13"/>
        <v>0.50930333028942465</v>
      </c>
      <c r="E17" s="9">
        <f t="shared" si="14"/>
        <v>0.23295220871135341</v>
      </c>
      <c r="F17" s="9">
        <f t="shared" si="15"/>
        <v>0.25774446099922188</v>
      </c>
      <c r="G17" s="9">
        <f t="shared" si="16"/>
        <v>1.0587543365672305</v>
      </c>
      <c r="H17" s="9">
        <f t="shared" si="17"/>
        <v>1.9634664462761797</v>
      </c>
      <c r="I17" s="9">
        <f t="shared" si="18"/>
        <v>4.2927259867240872</v>
      </c>
      <c r="J17" s="9">
        <f t="shared" si="19"/>
        <v>3.8798117954628673</v>
      </c>
      <c r="K17" s="11">
        <f t="shared" si="20"/>
        <v>0.52356020942408377</v>
      </c>
      <c r="L17" s="11">
        <f t="shared" si="21"/>
        <v>0.24330900243309</v>
      </c>
      <c r="M17" s="11">
        <f t="shared" si="22"/>
        <v>0.26881720430107525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-0.26360434008579858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0.23080316900284681</v>
      </c>
      <c r="Q17" s="11">
        <f>2*'OddsRatio_working_3-way'!K17*'OddsRatio_working_3-way'!L17*'OddsRatio_working_3-way'!M17</f>
        <v>6.8487587241200812E-2</v>
      </c>
      <c r="R17" s="11">
        <f t="shared" si="23"/>
        <v>0</v>
      </c>
      <c r="S17" s="11">
        <f t="shared" si="24"/>
        <v>-0.87556665010797785</v>
      </c>
      <c r="T17" s="11">
        <f t="shared" si="25"/>
        <v>-0.25981206234658089</v>
      </c>
      <c r="U17" s="11">
        <f>'OddsRatio_working_3-way'!S17-'OddsRatio_working_3-way'!R17^2/3</f>
        <v>-0.87556665010797785</v>
      </c>
      <c r="V17" s="11">
        <f>'OddsRatio_working_3-way'!S17*'OddsRatio_working_3-way'!R17/3-2*'OddsRatio_working_3-way'!R17^3/27-'OddsRatio_working_3-way'!T17</f>
        <v>0.25981206234658089</v>
      </c>
      <c r="W17" s="11">
        <f>'OddsRatio_working_3-way'!V17^2+4*'OddsRatio_working_3-way'!U17^3/27</f>
        <v>-3.193832078012214E-2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0.1576710408737966</v>
      </c>
      <c r="Y17" s="11">
        <f>IF('OddsRatio_working_3-way'!W17&gt;=0,IF('OddsRatio_working_3-way'!V17+SQRT('OddsRatio_working_3-way'!W17)&gt;0,0,PI()),ACOS('OddsRatio_working_3-way'!V17/(2*'OddsRatio_working_3-way'!X17)))</f>
        <v>0.60252818493036209</v>
      </c>
      <c r="Z17" s="11">
        <f>'OddsRatio_working_3-way'!X17^(1/3)*COS('OddsRatio_working_3-way'!Y17/3)</f>
        <v>0.52937716828361525</v>
      </c>
      <c r="AA17" s="11">
        <f>'OddsRatio_working_3-way'!X17^(1/3)*COS(('OddsRatio_working_3-way'!Y17+2*PI())/3)</f>
        <v>-0.35802412293604285</v>
      </c>
      <c r="AB17" s="11">
        <f>'OddsRatio_working_3-way'!X17^(1/3)*COS(('OddsRatio_working_3-way'!Y17+4*PI())/3)</f>
        <v>-0.17135304534757226</v>
      </c>
      <c r="AC17" s="11">
        <f>'OddsRatio_working_3-way'!X17^(1/3)*SIN('OddsRatio_working_3-way'!Y17/3)</f>
        <v>0.10777459689562099</v>
      </c>
      <c r="AD17" s="11">
        <f>'OddsRatio_working_3-way'!X17^(1/3)*SIN(('OddsRatio_working_3-way'!Y17+2*PI())/3)</f>
        <v>0.40456677746927011</v>
      </c>
      <c r="AE17" s="11">
        <f>'OddsRatio_working_3-way'!X17^(1/3)*SIN(('OddsRatio_working_3-way'!Y17+4*PI())/3)</f>
        <v>-0.51234137436489113</v>
      </c>
      <c r="AF17" s="11">
        <f>-'OddsRatio_working_3-way'!U17/(3*'OddsRatio_working_3-way'!X17^(1/3))*COS(('OddsRatio_working_3-way'!Y17)/3)</f>
        <v>0.52937716828361514</v>
      </c>
      <c r="AG17" s="11">
        <f>-'OddsRatio_working_3-way'!U17/(3*'OddsRatio_working_3-way'!X17^(1/3))*COS(('OddsRatio_working_3-way'!Y17+2*PI())/3)</f>
        <v>-0.3580241229360428</v>
      </c>
      <c r="AH17" s="11">
        <f>-'OddsRatio_working_3-way'!U17/(3*'OddsRatio_working_3-way'!X17^(1/3))*COS(('OddsRatio_working_3-way'!Y17+4*PI())/3)</f>
        <v>-0.17135304534757223</v>
      </c>
      <c r="AI17" s="11">
        <f>'OddsRatio_working_3-way'!U17/(3*'OddsRatio_working_3-way'!X17^(1/3))*SIN(('OddsRatio_working_3-way'!Y17)/3)</f>
        <v>-0.10777459689562098</v>
      </c>
      <c r="AJ17" s="11">
        <f>'OddsRatio_working_3-way'!U17/(3*'OddsRatio_working_3-way'!X17^(1/3))*SIN(('OddsRatio_working_3-way'!Y17+2*PI())/3)</f>
        <v>-0.40456677746927006</v>
      </c>
      <c r="AK17" s="11">
        <f>'OddsRatio_working_3-way'!U17/(3*'OddsRatio_working_3-way'!X17^(1/3))*SIN(('OddsRatio_working_3-way'!Y17+4*PI())/3)</f>
        <v>0.51234137436489102</v>
      </c>
      <c r="AL17" s="11">
        <f>'OddsRatio_working_3-way'!Z17+'OddsRatio_working_3-way'!AF17</f>
        <v>1.0587543365672305</v>
      </c>
      <c r="AM17" s="11">
        <f>'OddsRatio_working_3-way'!AA17+'OddsRatio_working_3-way'!AG17</f>
        <v>-0.7160482458720856</v>
      </c>
      <c r="AN17" s="11">
        <f>'OddsRatio_working_3-way'!AB17+'OddsRatio_working_3-way'!AH17</f>
        <v>-0.34270609069514446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1.0587543365672305</v>
      </c>
      <c r="AS17" s="11">
        <f>IF(('OddsRatio_working_3-way'!X17=0),IF(Q17&gt;0,-Q17^(1/3),(-Q17)^(1/3)),'OddsRatio_working_3-way'!AM17-'OddsRatio_working_3-way'!R17/3)</f>
        <v>-0.7160482458720856</v>
      </c>
      <c r="AT17" s="11">
        <f>IF(('OddsRatio_working_3-way'!X17=0),IF(Q17&gt;0,-Q17^(1/3),(-Q17)^(1/3)),'OddsRatio_working_3-way'!AN17-'OddsRatio_working_3-way'!R17/3)</f>
        <v>-0.34270609069514446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1.82</v>
      </c>
      <c r="B18" s="4">
        <f>IF('True_Odds_Calculator_3-way'!B19="","",'True_Odds_Calculator_3-way'!B19)</f>
        <v>3.94</v>
      </c>
      <c r="C18" s="4">
        <f>IF('True_Odds_Calculator_3-way'!C19="","",'True_Odds_Calculator_3-way'!C19)</f>
        <v>4.28</v>
      </c>
      <c r="D18" s="9">
        <f t="shared" si="13"/>
        <v>0.53445746162319496</v>
      </c>
      <c r="E18" s="9">
        <f t="shared" si="14"/>
        <v>0.24253857303439974</v>
      </c>
      <c r="F18" s="9">
        <f t="shared" si="15"/>
        <v>0.22300396534240544</v>
      </c>
      <c r="G18" s="9">
        <f t="shared" si="16"/>
        <v>1.0622637789998883</v>
      </c>
      <c r="H18" s="9">
        <f t="shared" si="17"/>
        <v>1.8710562987799082</v>
      </c>
      <c r="I18" s="9">
        <f t="shared" si="18"/>
        <v>4.1230555102596727</v>
      </c>
      <c r="J18" s="9">
        <f t="shared" si="19"/>
        <v>4.4842251951196337</v>
      </c>
      <c r="K18" s="11">
        <f t="shared" si="20"/>
        <v>0.54945054945054939</v>
      </c>
      <c r="L18" s="11">
        <f t="shared" si="21"/>
        <v>0.25380710659898476</v>
      </c>
      <c r="M18" s="11">
        <f t="shared" si="22"/>
        <v>0.23364485981308411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-0.2576461443580379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0.22938302742847549</v>
      </c>
      <c r="Q18" s="11">
        <f>2*'OddsRatio_working_3-way'!K18*'OddsRatio_working_3-way'!L18*'OddsRatio_working_3-way'!M18</f>
        <v>6.5165632792180531E-2</v>
      </c>
      <c r="R18" s="11">
        <f t="shared" si="23"/>
        <v>0</v>
      </c>
      <c r="S18" s="11">
        <f t="shared" si="24"/>
        <v>-0.89030258147280261</v>
      </c>
      <c r="T18" s="11">
        <f t="shared" si="25"/>
        <v>-0.25292686973659162</v>
      </c>
      <c r="U18" s="11">
        <f>'OddsRatio_working_3-way'!S18-'OddsRatio_working_3-way'!R18^2/3</f>
        <v>-0.89030258147280261</v>
      </c>
      <c r="V18" s="11">
        <f>'OddsRatio_working_3-way'!S18*'OddsRatio_working_3-way'!R18/3-2*'OddsRatio_working_3-way'!R18^3/27-'OddsRatio_working_3-way'!T18</f>
        <v>0.25292686973659162</v>
      </c>
      <c r="W18" s="11">
        <f>'OddsRatio_working_3-way'!V18^2+4*'OddsRatio_working_3-way'!U18^3/27</f>
        <v>-4.0574408763002709E-2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0.16166818657187434</v>
      </c>
      <c r="Y18" s="11">
        <f>IF('OddsRatio_working_3-way'!W18&gt;=0,IF('OddsRatio_working_3-way'!V18+SQRT('OddsRatio_working_3-way'!W18)&gt;0,0,PI()),ACOS('OddsRatio_working_3-way'!V18/(2*'OddsRatio_working_3-way'!X18)))</f>
        <v>0.67254182704466725</v>
      </c>
      <c r="Z18" s="11">
        <f>'OddsRatio_working_3-way'!X18^(1/3)*COS('OddsRatio_working_3-way'!Y18/3)</f>
        <v>0.53113188949994417</v>
      </c>
      <c r="AA18" s="11">
        <f>'OddsRatio_working_3-way'!X18^(1/3)*COS(('OddsRatio_working_3-way'!Y18+2*PI())/3)</f>
        <v>-0.3704460302541564</v>
      </c>
      <c r="AB18" s="11">
        <f>'OddsRatio_working_3-way'!X18^(1/3)*COS(('OddsRatio_working_3-way'!Y18+4*PI())/3)</f>
        <v>-0.16068585924578765</v>
      </c>
      <c r="AC18" s="11">
        <f>'OddsRatio_working_3-way'!X18^(1/3)*SIN('OddsRatio_working_3-way'!Y18/3)</f>
        <v>0.12110509119694361</v>
      </c>
      <c r="AD18" s="11">
        <f>'OddsRatio_working_3-way'!X18^(1/3)*SIN(('OddsRatio_working_3-way'!Y18+2*PI())/3)</f>
        <v>0.3994211634685092</v>
      </c>
      <c r="AE18" s="11">
        <f>'OddsRatio_working_3-way'!X18^(1/3)*SIN(('OddsRatio_working_3-way'!Y18+4*PI())/3)</f>
        <v>-0.52052625466545288</v>
      </c>
      <c r="AF18" s="11">
        <f>-'OddsRatio_working_3-way'!U18/(3*'OddsRatio_working_3-way'!X18^(1/3))*COS(('OddsRatio_working_3-way'!Y18)/3)</f>
        <v>0.53113188949994405</v>
      </c>
      <c r="AG18" s="11">
        <f>-'OddsRatio_working_3-way'!U18/(3*'OddsRatio_working_3-way'!X18^(1/3))*COS(('OddsRatio_working_3-way'!Y18+2*PI())/3)</f>
        <v>-0.37044603025415634</v>
      </c>
      <c r="AH18" s="11">
        <f>-'OddsRatio_working_3-way'!U18/(3*'OddsRatio_working_3-way'!X18^(1/3))*COS(('OddsRatio_working_3-way'!Y18+4*PI())/3)</f>
        <v>-0.1606858592457876</v>
      </c>
      <c r="AI18" s="11">
        <f>'OddsRatio_working_3-way'!U18/(3*'OddsRatio_working_3-way'!X18^(1/3))*SIN(('OddsRatio_working_3-way'!Y18)/3)</f>
        <v>-0.12110509119694358</v>
      </c>
      <c r="AJ18" s="11">
        <f>'OddsRatio_working_3-way'!U18/(3*'OddsRatio_working_3-way'!X18^(1/3))*SIN(('OddsRatio_working_3-way'!Y18+2*PI())/3)</f>
        <v>-0.39942116346850914</v>
      </c>
      <c r="AK18" s="11">
        <f>'OddsRatio_working_3-way'!U18/(3*'OddsRatio_working_3-way'!X18^(1/3))*SIN(('OddsRatio_working_3-way'!Y18+4*PI())/3)</f>
        <v>0.52052625466545277</v>
      </c>
      <c r="AL18" s="11">
        <f>'OddsRatio_working_3-way'!Z18+'OddsRatio_working_3-way'!AF18</f>
        <v>1.0622637789998883</v>
      </c>
      <c r="AM18" s="11">
        <f>'OddsRatio_working_3-way'!AA18+'OddsRatio_working_3-way'!AG18</f>
        <v>-0.74089206050831269</v>
      </c>
      <c r="AN18" s="11">
        <f>'OddsRatio_working_3-way'!AB18+'OddsRatio_working_3-way'!AH18</f>
        <v>-0.32137171849157525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1.0622637789998883</v>
      </c>
      <c r="AS18" s="11">
        <f>IF(('OddsRatio_working_3-way'!X18=0),IF(Q18&gt;0,-Q18^(1/3),(-Q18)^(1/3)),'OddsRatio_working_3-way'!AM18-'OddsRatio_working_3-way'!R18/3)</f>
        <v>-0.74089206050831269</v>
      </c>
      <c r="AT18" s="11">
        <f>IF(('OddsRatio_working_3-way'!X18=0),IF(Q18&gt;0,-Q18^(1/3),(-Q18)^(1/3)),'OddsRatio_working_3-way'!AN18-'OddsRatio_working_3-way'!R18/3)</f>
        <v>-0.32137171849157525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2.89</v>
      </c>
      <c r="B19" s="4">
        <f>IF('True_Odds_Calculator_3-way'!B20="","",'True_Odds_Calculator_3-way'!B20)</f>
        <v>3.51</v>
      </c>
      <c r="C19" s="4">
        <f>IF('True_Odds_Calculator_3-way'!C20="","",'True_Odds_Calculator_3-way'!C20)</f>
        <v>2.4900000000000002</v>
      </c>
      <c r="D19" s="9">
        <f t="shared" si="13"/>
        <v>0.33504107994139909</v>
      </c>
      <c r="E19" s="9">
        <f t="shared" si="14"/>
        <v>0.2750443670891124</v>
      </c>
      <c r="F19" s="9">
        <f t="shared" si="15"/>
        <v>0.38991455296948868</v>
      </c>
      <c r="G19" s="9">
        <f t="shared" si="16"/>
        <v>1.0501103819706512</v>
      </c>
      <c r="H19" s="9">
        <f t="shared" si="17"/>
        <v>2.9847086219245313</v>
      </c>
      <c r="I19" s="9">
        <f t="shared" si="18"/>
        <v>3.6357770587463336</v>
      </c>
      <c r="J19" s="9">
        <f t="shared" si="19"/>
        <v>2.5646644691362708</v>
      </c>
      <c r="K19" s="11">
        <f t="shared" si="20"/>
        <v>0.34602076124567471</v>
      </c>
      <c r="L19" s="11">
        <f t="shared" si="21"/>
        <v>0.28490028490028491</v>
      </c>
      <c r="M19" s="11">
        <f t="shared" si="22"/>
        <v>0.40160642570281119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-0.27984495875436832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0.23319057240208974</v>
      </c>
      <c r="Q19" s="11">
        <f>2*'OddsRatio_working_3-way'!K19*'OddsRatio_working_3-way'!L19*'OddsRatio_working_3-way'!M19</f>
        <v>7.918185820104913E-2</v>
      </c>
      <c r="R19" s="11">
        <f t="shared" si="23"/>
        <v>0</v>
      </c>
      <c r="S19" s="11">
        <f t="shared" si="24"/>
        <v>-0.83328487831281928</v>
      </c>
      <c r="T19" s="11">
        <f t="shared" si="25"/>
        <v>-0.28294902489399631</v>
      </c>
      <c r="U19" s="11">
        <f>'OddsRatio_working_3-way'!S19-'OddsRatio_working_3-way'!R19^2/3</f>
        <v>-0.83328487831281928</v>
      </c>
      <c r="V19" s="11">
        <f>'OddsRatio_working_3-way'!S19*'OddsRatio_working_3-way'!R19/3-2*'OddsRatio_working_3-way'!R19^3/27-'OddsRatio_working_3-way'!T19</f>
        <v>0.28294902489399631</v>
      </c>
      <c r="W19" s="11">
        <f>'OddsRatio_working_3-way'!V19^2+4*'OddsRatio_working_3-way'!U19^3/27</f>
        <v>-5.6587769580415531E-3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0.14638897469285803</v>
      </c>
      <c r="Y19" s="11">
        <f>IF('OddsRatio_working_3-way'!W19&gt;=0,IF('OddsRatio_working_3-way'!V19+SQRT('OddsRatio_working_3-way'!W19)&gt;0,0,PI()),ACOS('OddsRatio_working_3-way'!V19/(2*'OddsRatio_working_3-way'!X19)))</f>
        <v>0.25984917787344664</v>
      </c>
      <c r="Z19" s="11">
        <f>'OddsRatio_working_3-way'!X19^(1/3)*COS('OddsRatio_working_3-way'!Y19/3)</f>
        <v>0.52505519098532549</v>
      </c>
      <c r="AA19" s="11">
        <f>'OddsRatio_working_3-way'!X19^(1/3)*COS(('OddsRatio_working_3-way'!Y19+2*PI())/3)</f>
        <v>-0.30201182516385339</v>
      </c>
      <c r="AB19" s="11">
        <f>'OddsRatio_working_3-way'!X19^(1/3)*COS(('OddsRatio_working_3-way'!Y19+4*PI())/3)</f>
        <v>-0.22304336582147222</v>
      </c>
      <c r="AC19" s="11">
        <f>'OddsRatio_working_3-way'!X19^(1/3)*SIN('OddsRatio_working_3-way'!Y19/3)</f>
        <v>4.5592461258813825E-2</v>
      </c>
      <c r="AD19" s="11">
        <f>'OddsRatio_working_3-way'!X19^(1/3)*SIN(('OddsRatio_working_3-way'!Y19+2*PI())/3)</f>
        <v>0.43191490315277509</v>
      </c>
      <c r="AE19" s="11">
        <f>'OddsRatio_working_3-way'!X19^(1/3)*SIN(('OddsRatio_working_3-way'!Y19+4*PI())/3)</f>
        <v>-0.47750736441158892</v>
      </c>
      <c r="AF19" s="11">
        <f>-'OddsRatio_working_3-way'!U19/(3*'OddsRatio_working_3-way'!X19^(1/3))*COS(('OddsRatio_working_3-way'!Y19)/3)</f>
        <v>0.5250551909853256</v>
      </c>
      <c r="AG19" s="11">
        <f>-'OddsRatio_working_3-way'!U19/(3*'OddsRatio_working_3-way'!X19^(1/3))*COS(('OddsRatio_working_3-way'!Y19+2*PI())/3)</f>
        <v>-0.30201182516385344</v>
      </c>
      <c r="AH19" s="11">
        <f>-'OddsRatio_working_3-way'!U19/(3*'OddsRatio_working_3-way'!X19^(1/3))*COS(('OddsRatio_working_3-way'!Y19+4*PI())/3)</f>
        <v>-0.22304336582147224</v>
      </c>
      <c r="AI19" s="11">
        <f>'OddsRatio_working_3-way'!U19/(3*'OddsRatio_working_3-way'!X19^(1/3))*SIN(('OddsRatio_working_3-way'!Y19)/3)</f>
        <v>-4.5592461258813832E-2</v>
      </c>
      <c r="AJ19" s="11">
        <f>'OddsRatio_working_3-way'!U19/(3*'OddsRatio_working_3-way'!X19^(1/3))*SIN(('OddsRatio_working_3-way'!Y19+2*PI())/3)</f>
        <v>-0.4319149031527752</v>
      </c>
      <c r="AK19" s="11">
        <f>'OddsRatio_working_3-way'!U19/(3*'OddsRatio_working_3-way'!X19^(1/3))*SIN(('OddsRatio_working_3-way'!Y19+4*PI())/3)</f>
        <v>0.47750736441158897</v>
      </c>
      <c r="AL19" s="11">
        <f>'OddsRatio_working_3-way'!Z19+'OddsRatio_working_3-way'!AF19</f>
        <v>1.0501103819706512</v>
      </c>
      <c r="AM19" s="11">
        <f>'OddsRatio_working_3-way'!AA19+'OddsRatio_working_3-way'!AG19</f>
        <v>-0.60402365032770677</v>
      </c>
      <c r="AN19" s="11">
        <f>'OddsRatio_working_3-way'!AB19+'OddsRatio_working_3-way'!AH19</f>
        <v>-0.44608673164294443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1.0501103819706512</v>
      </c>
      <c r="AS19" s="11">
        <f>IF(('OddsRatio_working_3-way'!X19=0),IF(Q19&gt;0,-Q19^(1/3),(-Q19)^(1/3)),'OddsRatio_working_3-way'!AM19-'OddsRatio_working_3-way'!R19/3)</f>
        <v>-0.60402365032770677</v>
      </c>
      <c r="AT19" s="11">
        <f>IF(('OddsRatio_working_3-way'!X19=0),IF(Q19&gt;0,-Q19^(1/3),(-Q19)^(1/3)),'OddsRatio_working_3-way'!AN19-'OddsRatio_working_3-way'!R19/3)</f>
        <v>-0.44608673164294443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2.2000000000000002</v>
      </c>
      <c r="B20" s="4">
        <f>IF('True_Odds_Calculator_3-way'!B21="","",'True_Odds_Calculator_3-way'!B21)</f>
        <v>3.71</v>
      </c>
      <c r="C20" s="4">
        <f>IF('True_Odds_Calculator_3-way'!C21="","",'True_Odds_Calculator_3-way'!C21)</f>
        <v>3.24</v>
      </c>
      <c r="D20" s="9">
        <f t="shared" si="13"/>
        <v>0.44215391415047367</v>
      </c>
      <c r="E20" s="9">
        <f t="shared" si="14"/>
        <v>0.2597915749864928</v>
      </c>
      <c r="F20" s="9">
        <f t="shared" si="15"/>
        <v>0.29805451086303364</v>
      </c>
      <c r="G20" s="9">
        <f t="shared" si="16"/>
        <v>1.0513799003704705</v>
      </c>
      <c r="H20" s="9">
        <f t="shared" si="17"/>
        <v>2.2616558804445646</v>
      </c>
      <c r="I20" s="9">
        <f t="shared" si="18"/>
        <v>3.8492395300039752</v>
      </c>
      <c r="J20" s="9">
        <f t="shared" si="19"/>
        <v>3.3550909768298545</v>
      </c>
      <c r="K20" s="11">
        <f t="shared" si="20"/>
        <v>0.45454545454545453</v>
      </c>
      <c r="L20" s="11">
        <f t="shared" si="21"/>
        <v>0.26954177897574122</v>
      </c>
      <c r="M20" s="11">
        <f t="shared" si="22"/>
        <v>0.30864197530864196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-0.27545899244012462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0.23255919482334578</v>
      </c>
      <c r="Q20" s="11">
        <f>2*'OddsRatio_working_3-way'!K20*'OddsRatio_working_3-way'!L20*'OddsRatio_working_3-way'!M20</f>
        <v>7.5629006446616492E-2</v>
      </c>
      <c r="R20" s="11">
        <f t="shared" si="23"/>
        <v>0</v>
      </c>
      <c r="S20" s="11">
        <f t="shared" si="24"/>
        <v>-0.84426067474960431</v>
      </c>
      <c r="T20" s="11">
        <f t="shared" si="25"/>
        <v>-0.27455631699174116</v>
      </c>
      <c r="U20" s="11">
        <f>'OddsRatio_working_3-way'!S20-'OddsRatio_working_3-way'!R20^2/3</f>
        <v>-0.84426067474960431</v>
      </c>
      <c r="V20" s="11">
        <f>'OddsRatio_working_3-way'!S20*'OddsRatio_working_3-way'!R20/3-2*'OddsRatio_working_3-way'!R20^3/27-'OddsRatio_working_3-way'!T20</f>
        <v>0.27455631699174116</v>
      </c>
      <c r="W20" s="11">
        <f>'OddsRatio_working_3-way'!V20^2+4*'OddsRatio_working_3-way'!U20^3/27</f>
        <v>-1.3769765110415097E-2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0.14929077023587606</v>
      </c>
      <c r="Y20" s="11">
        <f>IF('OddsRatio_working_3-way'!W20&gt;=0,IF('OddsRatio_working_3-way'!V20+SQRT('OddsRatio_working_3-way'!W20)&gt;0,0,PI()),ACOS('OddsRatio_working_3-way'!V20/(2*'OddsRatio_working_3-way'!X20)))</f>
        <v>0.40389947123451519</v>
      </c>
      <c r="Z20" s="11">
        <f>'OddsRatio_working_3-way'!X20^(1/3)*COS('OddsRatio_working_3-way'!Y20/3)</f>
        <v>0.52568995018523534</v>
      </c>
      <c r="AA20" s="11">
        <f>'OddsRatio_working_3-way'!X20^(1/3)*COS(('OddsRatio_working_3-way'!Y20+2*PI())/3)</f>
        <v>-0.32451122107114877</v>
      </c>
      <c r="AB20" s="11">
        <f>'OddsRatio_working_3-way'!X20^(1/3)*COS(('OddsRatio_working_3-way'!Y20+4*PI())/3)</f>
        <v>-0.20117872911408671</v>
      </c>
      <c r="AC20" s="11">
        <f>'OddsRatio_working_3-way'!X20^(1/3)*SIN('OddsRatio_working_3-way'!Y20/3)</f>
        <v>7.1206047431237263E-2</v>
      </c>
      <c r="AD20" s="11">
        <f>'OddsRatio_working_3-way'!X20^(1/3)*SIN(('OddsRatio_working_3-way'!Y20+2*PI())/3)</f>
        <v>0.41965782765897125</v>
      </c>
      <c r="AE20" s="11">
        <f>'OddsRatio_working_3-way'!X20^(1/3)*SIN(('OddsRatio_working_3-way'!Y20+4*PI())/3)</f>
        <v>-0.4908638750902084</v>
      </c>
      <c r="AF20" s="11">
        <f>-'OddsRatio_working_3-way'!U20/(3*'OddsRatio_working_3-way'!X20^(1/3))*COS(('OddsRatio_working_3-way'!Y20)/3)</f>
        <v>0.52568995018523523</v>
      </c>
      <c r="AG20" s="11">
        <f>-'OddsRatio_working_3-way'!U20/(3*'OddsRatio_working_3-way'!X20^(1/3))*COS(('OddsRatio_working_3-way'!Y20+2*PI())/3)</f>
        <v>-0.32451122107114871</v>
      </c>
      <c r="AH20" s="11">
        <f>-'OddsRatio_working_3-way'!U20/(3*'OddsRatio_working_3-way'!X20^(1/3))*COS(('OddsRatio_working_3-way'!Y20+4*PI())/3)</f>
        <v>-0.20117872911408669</v>
      </c>
      <c r="AI20" s="11">
        <f>'OddsRatio_working_3-way'!U20/(3*'OddsRatio_working_3-way'!X20^(1/3))*SIN(('OddsRatio_working_3-way'!Y20)/3)</f>
        <v>-7.1206047431237249E-2</v>
      </c>
      <c r="AJ20" s="11">
        <f>'OddsRatio_working_3-way'!U20/(3*'OddsRatio_working_3-way'!X20^(1/3))*SIN(('OddsRatio_working_3-way'!Y20+2*PI())/3)</f>
        <v>-0.41965782765897119</v>
      </c>
      <c r="AK20" s="11">
        <f>'OddsRatio_working_3-way'!U20/(3*'OddsRatio_working_3-way'!X20^(1/3))*SIN(('OddsRatio_working_3-way'!Y20+4*PI())/3)</f>
        <v>0.49086387509020829</v>
      </c>
      <c r="AL20" s="11">
        <f>'OddsRatio_working_3-way'!Z20+'OddsRatio_working_3-way'!AF20</f>
        <v>1.0513799003704705</v>
      </c>
      <c r="AM20" s="11">
        <f>'OddsRatio_working_3-way'!AA20+'OddsRatio_working_3-way'!AG20</f>
        <v>-0.64902244214229743</v>
      </c>
      <c r="AN20" s="11">
        <f>'OddsRatio_working_3-way'!AB20+'OddsRatio_working_3-way'!AH20</f>
        <v>-0.40235745822817337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1.0513799003704705</v>
      </c>
      <c r="AS20" s="11">
        <f>IF(('OddsRatio_working_3-way'!X20=0),IF(Q20&gt;0,-Q20^(1/3),(-Q20)^(1/3)),'OddsRatio_working_3-way'!AM20-'OddsRatio_working_3-way'!R20/3)</f>
        <v>-0.64902244214229743</v>
      </c>
      <c r="AT20" s="11">
        <f>IF(('OddsRatio_working_3-way'!X20=0),IF(Q20&gt;0,-Q20^(1/3),(-Q20)^(1/3)),'OddsRatio_working_3-way'!AN20-'OddsRatio_working_3-way'!R20/3)</f>
        <v>-0.40235745822817337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14.69</v>
      </c>
      <c r="B21" s="4">
        <f>IF('True_Odds_Calculator_3-way'!B22="","",'True_Odds_Calculator_3-way'!B22)</f>
        <v>9</v>
      </c>
      <c r="C21" s="4">
        <f>IF('True_Odds_Calculator_3-way'!C22="","",'True_Odds_Calculator_3-way'!C22)</f>
        <v>1.18</v>
      </c>
      <c r="D21" s="9">
        <f t="shared" si="13"/>
        <v>6.2466148902998016E-2</v>
      </c>
      <c r="E21" s="9">
        <f t="shared" si="14"/>
        <v>0.10234797420970751</v>
      </c>
      <c r="F21" s="9">
        <f t="shared" si="15"/>
        <v>0.83518587688729473</v>
      </c>
      <c r="G21" s="9">
        <f t="shared" si="16"/>
        <v>1.0963236360094362</v>
      </c>
      <c r="H21" s="9">
        <f t="shared" si="17"/>
        <v>16.00867057696918</v>
      </c>
      <c r="I21" s="9">
        <f t="shared" si="18"/>
        <v>9.7705890880754911</v>
      </c>
      <c r="J21" s="9">
        <f t="shared" si="19"/>
        <v>1.1973382544816982</v>
      </c>
      <c r="K21" s="11">
        <f t="shared" si="20"/>
        <v>6.8073519400953034E-2</v>
      </c>
      <c r="L21" s="11">
        <f t="shared" si="21"/>
        <v>0.1111111111111111</v>
      </c>
      <c r="M21" s="11">
        <f t="shared" si="22"/>
        <v>0.84745762711864414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-0.12636291262359967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0.14018529842738633</v>
      </c>
      <c r="Q21" s="11">
        <f>2*'OddsRatio_working_3-way'!K21*'OddsRatio_working_3-way'!L21*'OddsRatio_working_3-way'!M21</f>
        <v>1.2819871826921476E-2</v>
      </c>
      <c r="R21" s="11">
        <f t="shared" si="23"/>
        <v>0</v>
      </c>
      <c r="S21" s="11">
        <f t="shared" si="24"/>
        <v>-1.109386413440467</v>
      </c>
      <c r="T21" s="11">
        <f t="shared" si="25"/>
        <v>-0.10145280415550681</v>
      </c>
      <c r="U21" s="11">
        <f>'OddsRatio_working_3-way'!S21-'OddsRatio_working_3-way'!R21^2/3</f>
        <v>-1.109386413440467</v>
      </c>
      <c r="V21" s="11">
        <f>'OddsRatio_working_3-way'!S21*'OddsRatio_working_3-way'!R21/3-2*'OddsRatio_working_3-way'!R21^3/27-'OddsRatio_working_3-way'!T21</f>
        <v>0.10145280415550681</v>
      </c>
      <c r="W21" s="11">
        <f>'OddsRatio_working_3-way'!V21^2+4*'OddsRatio_working_3-way'!U21^3/27</f>
        <v>-0.19198351422907056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0.22487562434604055</v>
      </c>
      <c r="Y21" s="11">
        <f>IF('OddsRatio_working_3-way'!W21&gt;=0,IF('OddsRatio_working_3-way'!V21+SQRT('OddsRatio_working_3-way'!W21)&gt;0,0,PI()),ACOS('OddsRatio_working_3-way'!V21/(2*'OddsRatio_working_3-way'!X21)))</f>
        <v>1.343262739273515</v>
      </c>
      <c r="Z21" s="11">
        <f>'OddsRatio_working_3-way'!X21^(1/3)*COS('OddsRatio_working_3-way'!Y21/3)</f>
        <v>0.54816181800471819</v>
      </c>
      <c r="AA21" s="11">
        <f>'OddsRatio_working_3-way'!X21^(1/3)*COS(('OddsRatio_working_3-way'!Y21+2*PI())/3)</f>
        <v>-0.50208435047076849</v>
      </c>
      <c r="AB21" s="11">
        <f>'OddsRatio_working_3-way'!X21^(1/3)*COS(('OddsRatio_working_3-way'!Y21+4*PI())/3)</f>
        <v>-4.6077467533949576E-2</v>
      </c>
      <c r="AC21" s="11">
        <f>'OddsRatio_working_3-way'!X21^(1/3)*SIN('OddsRatio_working_3-way'!Y21/3)</f>
        <v>0.26327569661589467</v>
      </c>
      <c r="AD21" s="11">
        <f>'OddsRatio_working_3-way'!X21^(1/3)*SIN(('OddsRatio_working_3-way'!Y21+2*PI())/3)</f>
        <v>0.3430842114688008</v>
      </c>
      <c r="AE21" s="11">
        <f>'OddsRatio_working_3-way'!X21^(1/3)*SIN(('OddsRatio_working_3-way'!Y21+4*PI())/3)</f>
        <v>-0.60635990808469531</v>
      </c>
      <c r="AF21" s="11">
        <f>-'OddsRatio_working_3-way'!U21/(3*'OddsRatio_working_3-way'!X21^(1/3))*COS(('OddsRatio_working_3-way'!Y21)/3)</f>
        <v>0.54816181800471808</v>
      </c>
      <c r="AG21" s="11">
        <f>-'OddsRatio_working_3-way'!U21/(3*'OddsRatio_working_3-way'!X21^(1/3))*COS(('OddsRatio_working_3-way'!Y21+2*PI())/3)</f>
        <v>-0.50208435047076838</v>
      </c>
      <c r="AH21" s="11">
        <f>-'OddsRatio_working_3-way'!U21/(3*'OddsRatio_working_3-way'!X21^(1/3))*COS(('OddsRatio_working_3-way'!Y21+4*PI())/3)</f>
        <v>-4.6077467533949569E-2</v>
      </c>
      <c r="AI21" s="11">
        <f>'OddsRatio_working_3-way'!U21/(3*'OddsRatio_working_3-way'!X21^(1/3))*SIN(('OddsRatio_working_3-way'!Y21)/3)</f>
        <v>-0.26327569661589462</v>
      </c>
      <c r="AJ21" s="11">
        <f>'OddsRatio_working_3-way'!U21/(3*'OddsRatio_working_3-way'!X21^(1/3))*SIN(('OddsRatio_working_3-way'!Y21+2*PI())/3)</f>
        <v>-0.34308421146880075</v>
      </c>
      <c r="AK21" s="11">
        <f>'OddsRatio_working_3-way'!U21/(3*'OddsRatio_working_3-way'!X21^(1/3))*SIN(('OddsRatio_working_3-way'!Y21+4*PI())/3)</f>
        <v>0.6063599080846952</v>
      </c>
      <c r="AL21" s="11">
        <f>'OddsRatio_working_3-way'!Z21+'OddsRatio_working_3-way'!AF21</f>
        <v>1.0963236360094362</v>
      </c>
      <c r="AM21" s="11">
        <f>'OddsRatio_working_3-way'!AA21+'OddsRatio_working_3-way'!AG21</f>
        <v>-1.0041687009415368</v>
      </c>
      <c r="AN21" s="11">
        <f>'OddsRatio_working_3-way'!AB21+'OddsRatio_working_3-way'!AH21</f>
        <v>-9.2154935067899152E-2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1.0963236360094362</v>
      </c>
      <c r="AS21" s="11">
        <f>IF(('OddsRatio_working_3-way'!X21=0),IF(Q21&gt;0,-Q21^(1/3),(-Q21)^(1/3)),'OddsRatio_working_3-way'!AM21-'OddsRatio_working_3-way'!R21/3)</f>
        <v>-1.0041687009415368</v>
      </c>
      <c r="AT21" s="11">
        <f>IF(('OddsRatio_working_3-way'!X21=0),IF(Q21&gt;0,-Q21^(1/3),(-Q21)^(1/3)),'OddsRatio_working_3-way'!AN21-'OddsRatio_working_3-way'!R21/3)</f>
        <v>-9.2154935067899152E-2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1.41</v>
      </c>
      <c r="B22" s="4">
        <f>IF('True_Odds_Calculator_3-way'!B23="","",'True_Odds_Calculator_3-way'!B23)</f>
        <v>5.61</v>
      </c>
      <c r="C22" s="4">
        <f>IF('True_Odds_Calculator_3-way'!C23="","",'True_Odds_Calculator_3-way'!C23)</f>
        <v>7.33</v>
      </c>
      <c r="D22" s="9">
        <f t="shared" si="13"/>
        <v>0.69858040108277575</v>
      </c>
      <c r="E22" s="9">
        <f t="shared" si="14"/>
        <v>0.17089761613561932</v>
      </c>
      <c r="F22" s="9">
        <f t="shared" si="15"/>
        <v>0.13052198278160482</v>
      </c>
      <c r="G22" s="9">
        <f t="shared" si="16"/>
        <v>1.0523767233050862</v>
      </c>
      <c r="H22" s="9">
        <f t="shared" si="17"/>
        <v>1.4314744565550854</v>
      </c>
      <c r="I22" s="9">
        <f t="shared" si="18"/>
        <v>5.8514566944364477</v>
      </c>
      <c r="J22" s="9">
        <f t="shared" si="19"/>
        <v>7.6615446585211968</v>
      </c>
      <c r="K22" s="11">
        <f t="shared" si="20"/>
        <v>0.70921985815602839</v>
      </c>
      <c r="L22" s="11">
        <f t="shared" si="21"/>
        <v>0.17825311942959002</v>
      </c>
      <c r="M22" s="11">
        <f t="shared" si="22"/>
        <v>0.13642564802182811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-0.20634908315621081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0.1957536699975663</v>
      </c>
      <c r="Q22" s="11">
        <f>2*'OddsRatio_working_3-way'!K22*'OddsRatio_working_3-way'!L22*'OddsRatio_working_3-way'!M22</f>
        <v>3.449403876609098E-2</v>
      </c>
      <c r="R22" s="11">
        <f t="shared" si="23"/>
        <v>0</v>
      </c>
      <c r="S22" s="11">
        <f t="shared" si="24"/>
        <v>-0.94865296711484026</v>
      </c>
      <c r="T22" s="11">
        <f t="shared" si="25"/>
        <v>-0.16716351843433311</v>
      </c>
      <c r="U22" s="11">
        <f>'OddsRatio_working_3-way'!S22-'OddsRatio_working_3-way'!R22^2/3</f>
        <v>-0.94865296711484026</v>
      </c>
      <c r="V22" s="11">
        <f>'OddsRatio_working_3-way'!S22*'OddsRatio_working_3-way'!R22/3-2*'OddsRatio_working_3-way'!R22^3/27-'OddsRatio_working_3-way'!T22</f>
        <v>0.16716351843433311</v>
      </c>
      <c r="W22" s="11">
        <f>'OddsRatio_working_3-way'!V22^2+4*'OddsRatio_working_3-way'!U22^3/27</f>
        <v>-9.8535332525007568E-2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0.177819412902777</v>
      </c>
      <c r="Y22" s="11">
        <f>IF('OddsRatio_working_3-way'!W22&gt;=0,IF('OddsRatio_working_3-way'!V22+SQRT('OddsRatio_working_3-way'!W22)&gt;0,0,PI()),ACOS('OddsRatio_working_3-way'!V22/(2*'OddsRatio_working_3-way'!X22)))</f>
        <v>1.0814632741282528</v>
      </c>
      <c r="Z22" s="11">
        <f>'OddsRatio_working_3-way'!X22^(1/3)*COS('OddsRatio_working_3-way'!Y22/3)</f>
        <v>0.52618836165254301</v>
      </c>
      <c r="AA22" s="11">
        <f>'OddsRatio_working_3-way'!X22^(1/3)*COS(('OddsRatio_working_3-way'!Y22+2*PI())/3)</f>
        <v>-0.43487193789851153</v>
      </c>
      <c r="AB22" s="11">
        <f>'OddsRatio_working_3-way'!X22^(1/3)*COS(('OddsRatio_working_3-way'!Y22+4*PI())/3)</f>
        <v>-9.1316423754031539E-2</v>
      </c>
      <c r="AC22" s="11">
        <f>'OddsRatio_working_3-way'!X22^(1/3)*SIN('OddsRatio_working_3-way'!Y22/3)</f>
        <v>0.19835186857289586</v>
      </c>
      <c r="AD22" s="11">
        <f>'OddsRatio_working_3-way'!X22^(1/3)*SIN(('OddsRatio_working_3-way'!Y22+2*PI())/3)</f>
        <v>0.35651655408036781</v>
      </c>
      <c r="AE22" s="11">
        <f>'OddsRatio_working_3-way'!X22^(1/3)*SIN(('OddsRatio_working_3-way'!Y22+4*PI())/3)</f>
        <v>-0.55486842265326364</v>
      </c>
      <c r="AF22" s="11">
        <f>-'OddsRatio_working_3-way'!U22/(3*'OddsRatio_working_3-way'!X22^(1/3))*COS(('OddsRatio_working_3-way'!Y22)/3)</f>
        <v>0.52618836165254312</v>
      </c>
      <c r="AG22" s="11">
        <f>-'OddsRatio_working_3-way'!U22/(3*'OddsRatio_working_3-way'!X22^(1/3))*COS(('OddsRatio_working_3-way'!Y22+2*PI())/3)</f>
        <v>-0.43487193789851164</v>
      </c>
      <c r="AH22" s="11">
        <f>-'OddsRatio_working_3-way'!U22/(3*'OddsRatio_working_3-way'!X22^(1/3))*COS(('OddsRatio_working_3-way'!Y22+4*PI())/3)</f>
        <v>-9.1316423754031567E-2</v>
      </c>
      <c r="AI22" s="11">
        <f>'OddsRatio_working_3-way'!U22/(3*'OddsRatio_working_3-way'!X22^(1/3))*SIN(('OddsRatio_working_3-way'!Y22)/3)</f>
        <v>-0.19835186857289588</v>
      </c>
      <c r="AJ22" s="11">
        <f>'OddsRatio_working_3-way'!U22/(3*'OddsRatio_working_3-way'!X22^(1/3))*SIN(('OddsRatio_working_3-way'!Y22+2*PI())/3)</f>
        <v>-0.35651655408036786</v>
      </c>
      <c r="AK22" s="11">
        <f>'OddsRatio_working_3-way'!U22/(3*'OddsRatio_working_3-way'!X22^(1/3))*SIN(('OddsRatio_working_3-way'!Y22+4*PI())/3)</f>
        <v>0.55486842265326375</v>
      </c>
      <c r="AL22" s="11">
        <f>'OddsRatio_working_3-way'!Z22+'OddsRatio_working_3-way'!AF22</f>
        <v>1.0523767233050862</v>
      </c>
      <c r="AM22" s="11">
        <f>'OddsRatio_working_3-way'!AA22+'OddsRatio_working_3-way'!AG22</f>
        <v>-0.86974387579702317</v>
      </c>
      <c r="AN22" s="11">
        <f>'OddsRatio_working_3-way'!AB22+'OddsRatio_working_3-way'!AH22</f>
        <v>-0.18263284750806311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1.0523767233050862</v>
      </c>
      <c r="AS22" s="11">
        <f>IF(('OddsRatio_working_3-way'!X22=0),IF(Q22&gt;0,-Q22^(1/3),(-Q22)^(1/3)),'OddsRatio_working_3-way'!AM22-'OddsRatio_working_3-way'!R22/3)</f>
        <v>-0.86974387579702317</v>
      </c>
      <c r="AT22" s="11">
        <f>IF(('OddsRatio_working_3-way'!X22=0),IF(Q22&gt;0,-Q22^(1/3),(-Q22)^(1/3)),'OddsRatio_working_3-way'!AN22-'OddsRatio_working_3-way'!R22/3)</f>
        <v>-0.18263284750806311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1.67</v>
      </c>
      <c r="B23" s="4">
        <f>IF('True_Odds_Calculator_3-way'!B24="","",'True_Odds_Calculator_3-way'!B24)</f>
        <v>4.5999999999999996</v>
      </c>
      <c r="C23" s="4">
        <f>IF('True_Odds_Calculator_3-way'!C24="","",'True_Odds_Calculator_3-way'!C24)</f>
        <v>4.83</v>
      </c>
      <c r="D23" s="9">
        <f t="shared" si="13"/>
        <v>0.58899924742186105</v>
      </c>
      <c r="E23" s="9">
        <f t="shared" si="14"/>
        <v>0.21055528482997538</v>
      </c>
      <c r="F23" s="9">
        <f t="shared" si="15"/>
        <v>0.20044546774816385</v>
      </c>
      <c r="G23" s="9">
        <f t="shared" si="16"/>
        <v>1.0414851322084757</v>
      </c>
      <c r="H23" s="9">
        <f t="shared" si="17"/>
        <v>1.6977950385796783</v>
      </c>
      <c r="I23" s="9">
        <f t="shared" si="18"/>
        <v>4.7493464759505128</v>
      </c>
      <c r="J23" s="9">
        <f t="shared" si="19"/>
        <v>4.9888880563584621</v>
      </c>
      <c r="K23" s="11">
        <f t="shared" si="20"/>
        <v>0.5988023952095809</v>
      </c>
      <c r="L23" s="11">
        <f t="shared" si="21"/>
        <v>0.21739130434782611</v>
      </c>
      <c r="M23" s="11">
        <f t="shared" si="22"/>
        <v>0.20703933747412007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-0.2489743709987533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0.21830495099458119</v>
      </c>
      <c r="Q23" s="11">
        <f>2*'OddsRatio_working_3-way'!K23*'OddsRatio_working_3-way'!L23*'OddsRatio_working_3-way'!M23</f>
        <v>5.390245703569907E-2</v>
      </c>
      <c r="R23" s="11">
        <f t="shared" si="23"/>
        <v>0</v>
      </c>
      <c r="S23" s="11">
        <f t="shared" si="24"/>
        <v>-0.87681695958848038</v>
      </c>
      <c r="T23" s="11">
        <f t="shared" si="25"/>
        <v>-0.21649801471320507</v>
      </c>
      <c r="U23" s="11">
        <f>'OddsRatio_working_3-way'!S23-'OddsRatio_working_3-way'!R23^2/3</f>
        <v>-0.87681695958848038</v>
      </c>
      <c r="V23" s="11">
        <f>'OddsRatio_working_3-way'!S23*'OddsRatio_working_3-way'!R23/3-2*'OddsRatio_working_3-way'!R23^3/27-'OddsRatio_working_3-way'!T23</f>
        <v>0.21649801471320507</v>
      </c>
      <c r="W23" s="11">
        <f>'OddsRatio_working_3-way'!V23^2+4*'OddsRatio_working_3-way'!U23^3/27</f>
        <v>-5.299585052543785E-2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0.15800889286698155</v>
      </c>
      <c r="Y23" s="11">
        <f>IF('OddsRatio_working_3-way'!W23&gt;=0,IF('OddsRatio_working_3-way'!V23+SQRT('OddsRatio_working_3-way'!W23)&gt;0,0,PI()),ACOS('OddsRatio_working_3-way'!V23/(2*'OddsRatio_working_3-way'!X23)))</f>
        <v>0.81608042467074737</v>
      </c>
      <c r="Z23" s="11">
        <f>'OddsRatio_working_3-way'!X23^(1/3)*COS('OddsRatio_working_3-way'!Y23/3)</f>
        <v>0.52074256610423786</v>
      </c>
      <c r="AA23" s="11">
        <f>'OddsRatio_working_3-way'!X23^(1/3)*COS(('OddsRatio_working_3-way'!Y23+2*PI())/3)</f>
        <v>-0.38616724794169777</v>
      </c>
      <c r="AB23" s="11">
        <f>'OddsRatio_working_3-way'!X23^(1/3)*COS(('OddsRatio_working_3-way'!Y23+4*PI())/3)</f>
        <v>-0.13457531816254029</v>
      </c>
      <c r="AC23" s="11">
        <f>'OddsRatio_working_3-way'!X23^(1/3)*SIN('OddsRatio_working_3-way'!Y23/3)</f>
        <v>0.14525666838393408</v>
      </c>
      <c r="AD23" s="11">
        <f>'OddsRatio_working_3-way'!X23^(1/3)*SIN(('OddsRatio_working_3-way'!Y23+2*PI())/3)</f>
        <v>0.37834795688620038</v>
      </c>
      <c r="AE23" s="11">
        <f>'OddsRatio_working_3-way'!X23^(1/3)*SIN(('OddsRatio_working_3-way'!Y23+4*PI())/3)</f>
        <v>-0.52360462527013441</v>
      </c>
      <c r="AF23" s="11">
        <f>-'OddsRatio_working_3-way'!U23/(3*'OddsRatio_working_3-way'!X23^(1/3))*COS(('OddsRatio_working_3-way'!Y23)/3)</f>
        <v>0.52074256610423786</v>
      </c>
      <c r="AG23" s="11">
        <f>-'OddsRatio_working_3-way'!U23/(3*'OddsRatio_working_3-way'!X23^(1/3))*COS(('OddsRatio_working_3-way'!Y23+2*PI())/3)</f>
        <v>-0.38616724794169777</v>
      </c>
      <c r="AH23" s="11">
        <f>-'OddsRatio_working_3-way'!U23/(3*'OddsRatio_working_3-way'!X23^(1/3))*COS(('OddsRatio_working_3-way'!Y23+4*PI())/3)</f>
        <v>-0.13457531816254029</v>
      </c>
      <c r="AI23" s="11">
        <f>'OddsRatio_working_3-way'!U23/(3*'OddsRatio_working_3-way'!X23^(1/3))*SIN(('OddsRatio_working_3-way'!Y23)/3)</f>
        <v>-0.14525666838393408</v>
      </c>
      <c r="AJ23" s="11">
        <f>'OddsRatio_working_3-way'!U23/(3*'OddsRatio_working_3-way'!X23^(1/3))*SIN(('OddsRatio_working_3-way'!Y23+2*PI())/3)</f>
        <v>-0.37834795688620038</v>
      </c>
      <c r="AK23" s="11">
        <f>'OddsRatio_working_3-way'!U23/(3*'OddsRatio_working_3-way'!X23^(1/3))*SIN(('OddsRatio_working_3-way'!Y23+4*PI())/3)</f>
        <v>0.52360462527013441</v>
      </c>
      <c r="AL23" s="11">
        <f>'OddsRatio_working_3-way'!Z23+'OddsRatio_working_3-way'!AF23</f>
        <v>1.0414851322084757</v>
      </c>
      <c r="AM23" s="11">
        <f>'OddsRatio_working_3-way'!AA23+'OddsRatio_working_3-way'!AG23</f>
        <v>-0.77233449588339553</v>
      </c>
      <c r="AN23" s="11">
        <f>'OddsRatio_working_3-way'!AB23+'OddsRatio_working_3-way'!AH23</f>
        <v>-0.26915063632508057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1.0414851322084757</v>
      </c>
      <c r="AS23" s="11">
        <f>IF(('OddsRatio_working_3-way'!X23=0),IF(Q23&gt;0,-Q23^(1/3),(-Q23)^(1/3)),'OddsRatio_working_3-way'!AM23-'OddsRatio_working_3-way'!R23/3)</f>
        <v>-0.77233449588339553</v>
      </c>
      <c r="AT23" s="11">
        <f>IF(('OddsRatio_working_3-way'!X23=0),IF(Q23&gt;0,-Q23^(1/3),(-Q23)^(1/3)),'OddsRatio_working_3-way'!AN23-'OddsRatio_working_3-way'!R23/3)</f>
        <v>-0.26915063632508057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3.64</v>
      </c>
      <c r="C24" s="4">
        <f>IF('True_Odds_Calculator_3-way'!C25="","",'True_Odds_Calculator_3-way'!C25)</f>
        <v>3.08</v>
      </c>
      <c r="D24" s="9">
        <f t="shared" si="13"/>
        <v>0.41406347147574207</v>
      </c>
      <c r="E24" s="9">
        <f t="shared" si="14"/>
        <v>0.26832050822952475</v>
      </c>
      <c r="F24" s="9">
        <f t="shared" si="15"/>
        <v>0.31761602029473318</v>
      </c>
      <c r="G24" s="9">
        <f t="shared" si="16"/>
        <v>1.032911440385514</v>
      </c>
      <c r="H24" s="9">
        <f t="shared" si="17"/>
        <v>2.4150886733281545</v>
      </c>
      <c r="I24" s="9">
        <f t="shared" si="18"/>
        <v>3.7268862026177567</v>
      </c>
      <c r="J24" s="9">
        <f t="shared" si="19"/>
        <v>3.1484557960018691</v>
      </c>
      <c r="K24" s="11">
        <f t="shared" si="20"/>
        <v>0.42194092827004215</v>
      </c>
      <c r="L24" s="11">
        <f t="shared" si="21"/>
        <v>0.27472527472527469</v>
      </c>
      <c r="M24" s="11">
        <f t="shared" si="22"/>
        <v>0.32467532467532467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-0.2831309739085508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0.22920117856826716</v>
      </c>
      <c r="Q24" s="11">
        <f>2*'OddsRatio_working_3-way'!K24*'OddsRatio_working_3-way'!L24*'OddsRatio_working_3-way'!M24</f>
        <v>7.5271323010925165E-2</v>
      </c>
      <c r="R24" s="11">
        <f t="shared" si="23"/>
        <v>0</v>
      </c>
      <c r="S24" s="11">
        <f t="shared" si="24"/>
        <v>-0.80952350569138876</v>
      </c>
      <c r="T24" s="11">
        <f t="shared" si="25"/>
        <v>-0.26585336804314896</v>
      </c>
      <c r="U24" s="11">
        <f>'OddsRatio_working_3-way'!S24-'OddsRatio_working_3-way'!R24^2/3</f>
        <v>-0.80952350569138876</v>
      </c>
      <c r="V24" s="11">
        <f>'OddsRatio_working_3-way'!S24*'OddsRatio_working_3-way'!R24/3-2*'OddsRatio_working_3-way'!R24^3/27-'OddsRatio_working_3-way'!T24</f>
        <v>0.26585336804314896</v>
      </c>
      <c r="W24" s="11">
        <f>'OddsRatio_working_3-way'!V24^2+4*'OddsRatio_working_3-way'!U24^3/27</f>
        <v>-7.9151226805527081E-3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0.1401723367683855</v>
      </c>
      <c r="Y24" s="11">
        <f>IF('OddsRatio_working_3-way'!W24&gt;=0,IF('OddsRatio_working_3-way'!V24+SQRT('OddsRatio_working_3-way'!W24)&gt;0,0,PI()),ACOS('OddsRatio_working_3-way'!V24/(2*'OddsRatio_working_3-way'!X24)))</f>
        <v>0.32293219584499044</v>
      </c>
      <c r="Z24" s="11">
        <f>'OddsRatio_working_3-way'!X24^(1/3)*COS('OddsRatio_working_3-way'!Y24/3)</f>
        <v>0.51645572019275698</v>
      </c>
      <c r="AA24" s="11">
        <f>'OddsRatio_working_3-way'!X24^(1/3)*COS(('OddsRatio_working_3-way'!Y24+2*PI())/3)</f>
        <v>-0.30655997398541429</v>
      </c>
      <c r="AB24" s="11">
        <f>'OddsRatio_working_3-way'!X24^(1/3)*COS(('OddsRatio_working_3-way'!Y24+4*PI())/3)</f>
        <v>-0.20989574620734294</v>
      </c>
      <c r="AC24" s="11">
        <f>'OddsRatio_working_3-way'!X24^(1/3)*SIN('OddsRatio_working_3-way'!Y24/3)</f>
        <v>5.5809117928677016E-2</v>
      </c>
      <c r="AD24" s="11">
        <f>'OddsRatio_working_3-way'!X24^(1/3)*SIN(('OddsRatio_working_3-way'!Y24+2*PI())/3)</f>
        <v>0.41935921465237691</v>
      </c>
      <c r="AE24" s="11">
        <f>'OddsRatio_working_3-way'!X24^(1/3)*SIN(('OddsRatio_working_3-way'!Y24+4*PI())/3)</f>
        <v>-0.47516833258105379</v>
      </c>
      <c r="AF24" s="11">
        <f>-'OddsRatio_working_3-way'!U24/(3*'OddsRatio_working_3-way'!X24^(1/3))*COS(('OddsRatio_working_3-way'!Y24)/3)</f>
        <v>0.51645572019275698</v>
      </c>
      <c r="AG24" s="11">
        <f>-'OddsRatio_working_3-way'!U24/(3*'OddsRatio_working_3-way'!X24^(1/3))*COS(('OddsRatio_working_3-way'!Y24+2*PI())/3)</f>
        <v>-0.30655997398541429</v>
      </c>
      <c r="AH24" s="11">
        <f>-'OddsRatio_working_3-way'!U24/(3*'OddsRatio_working_3-way'!X24^(1/3))*COS(('OddsRatio_working_3-way'!Y24+4*PI())/3)</f>
        <v>-0.20989574620734294</v>
      </c>
      <c r="AI24" s="11">
        <f>'OddsRatio_working_3-way'!U24/(3*'OddsRatio_working_3-way'!X24^(1/3))*SIN(('OddsRatio_working_3-way'!Y24)/3)</f>
        <v>-5.5809117928677016E-2</v>
      </c>
      <c r="AJ24" s="11">
        <f>'OddsRatio_working_3-way'!U24/(3*'OddsRatio_working_3-way'!X24^(1/3))*SIN(('OddsRatio_working_3-way'!Y24+2*PI())/3)</f>
        <v>-0.41935921465237691</v>
      </c>
      <c r="AK24" s="11">
        <f>'OddsRatio_working_3-way'!U24/(3*'OddsRatio_working_3-way'!X24^(1/3))*SIN(('OddsRatio_working_3-way'!Y24+4*PI())/3)</f>
        <v>0.47516833258105379</v>
      </c>
      <c r="AL24" s="11">
        <f>'OddsRatio_working_3-way'!Z24+'OddsRatio_working_3-way'!AF24</f>
        <v>1.032911440385514</v>
      </c>
      <c r="AM24" s="11">
        <f>'OddsRatio_working_3-way'!AA24+'OddsRatio_working_3-way'!AG24</f>
        <v>-0.61311994797082858</v>
      </c>
      <c r="AN24" s="11">
        <f>'OddsRatio_working_3-way'!AB24+'OddsRatio_working_3-way'!AH24</f>
        <v>-0.41979149241468589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1.032911440385514</v>
      </c>
      <c r="AS24" s="11">
        <f>IF(('OddsRatio_working_3-way'!X24=0),IF(Q24&gt;0,-Q24^(1/3),(-Q24)^(1/3)),'OddsRatio_working_3-way'!AM24-'OddsRatio_working_3-way'!R24/3)</f>
        <v>-0.61311994797082858</v>
      </c>
      <c r="AT24" s="11">
        <f>IF(('OddsRatio_working_3-way'!X24=0),IF(Q24&gt;0,-Q24^(1/3),(-Q24)^(1/3)),'OddsRatio_working_3-way'!AN24-'OddsRatio_working_3-way'!R24/3)</f>
        <v>-0.41979149241468589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3.16</v>
      </c>
      <c r="B25" s="4">
        <f>IF('True_Odds_Calculator_3-way'!B26="","",'True_Odds_Calculator_3-way'!B26)</f>
        <v>3.67</v>
      </c>
      <c r="C25" s="4">
        <f>IF('True_Odds_Calculator_3-way'!C26="","",'True_Odds_Calculator_3-way'!C26)</f>
        <v>2.31</v>
      </c>
      <c r="D25" s="9">
        <f t="shared" si="13"/>
        <v>0.30930679290898949</v>
      </c>
      <c r="E25" s="9">
        <f t="shared" si="14"/>
        <v>0.26593759873821388</v>
      </c>
      <c r="F25" s="9">
        <f t="shared" si="15"/>
        <v>0.42475560835279663</v>
      </c>
      <c r="G25" s="9">
        <f t="shared" si="16"/>
        <v>1.0338129681727792</v>
      </c>
      <c r="H25" s="9">
        <f t="shared" si="17"/>
        <v>3.2330360112532035</v>
      </c>
      <c r="I25" s="9">
        <f t="shared" si="18"/>
        <v>3.7602806250213203</v>
      </c>
      <c r="J25" s="9">
        <f t="shared" si="19"/>
        <v>2.3542949883063407</v>
      </c>
      <c r="K25" s="11">
        <f t="shared" si="20"/>
        <v>0.31645569620253161</v>
      </c>
      <c r="L25" s="11">
        <f t="shared" si="21"/>
        <v>0.27247956403269757</v>
      </c>
      <c r="M25" s="11">
        <f t="shared" si="22"/>
        <v>0.4329004329004329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-0.28201433306113755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0.22919400010421981</v>
      </c>
      <c r="Q25" s="11">
        <f>2*'OddsRatio_working_3-way'!K25*'OddsRatio_working_3-way'!L25*'OddsRatio_working_3-way'!M25</f>
        <v>7.465602609257975E-2</v>
      </c>
      <c r="R25" s="11">
        <f t="shared" si="23"/>
        <v>0</v>
      </c>
      <c r="S25" s="11">
        <f t="shared" si="24"/>
        <v>-0.8127033743867661</v>
      </c>
      <c r="T25" s="11">
        <f t="shared" si="25"/>
        <v>-0.26472422618461439</v>
      </c>
      <c r="U25" s="11">
        <f>'OddsRatio_working_3-way'!S25-'OddsRatio_working_3-way'!R25^2/3</f>
        <v>-0.8127033743867661</v>
      </c>
      <c r="V25" s="11">
        <f>'OddsRatio_working_3-way'!S25*'OddsRatio_working_3-way'!R25/3-2*'OddsRatio_working_3-way'!R25^3/27-'OddsRatio_working_3-way'!T25</f>
        <v>0.26472422618461439</v>
      </c>
      <c r="W25" s="11">
        <f>'OddsRatio_working_3-way'!V25^2+4*'OddsRatio_working_3-way'!U25^3/27</f>
        <v>-9.4440219329918057E-3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0.14099905838518451</v>
      </c>
      <c r="Y25" s="11">
        <f>IF('OddsRatio_working_3-way'!W25&gt;=0,IF('OddsRatio_working_3-way'!V25+SQRT('OddsRatio_working_3-way'!W25)&gt;0,0,PI()),ACOS('OddsRatio_working_3-way'!V25/(2*'OddsRatio_working_3-way'!X25)))</f>
        <v>0.35182703292973416</v>
      </c>
      <c r="Z25" s="11">
        <f>'OddsRatio_working_3-way'!X25^(1/3)*COS('OddsRatio_working_3-way'!Y25/3)</f>
        <v>0.51690648408638962</v>
      </c>
      <c r="AA25" s="11">
        <f>'OddsRatio_working_3-way'!X25^(1/3)*COS(('OddsRatio_working_3-way'!Y25+2*PI())/3)</f>
        <v>-0.31119419983480906</v>
      </c>
      <c r="AB25" s="11">
        <f>'OddsRatio_working_3-way'!X25^(1/3)*COS(('OddsRatio_working_3-way'!Y25+4*PI())/3)</f>
        <v>-0.20571228425158064</v>
      </c>
      <c r="AC25" s="11">
        <f>'OddsRatio_working_3-way'!X25^(1/3)*SIN('OddsRatio_working_3-way'!Y25/3)</f>
        <v>6.0900012356614387E-2</v>
      </c>
      <c r="AD25" s="11">
        <f>'OddsRatio_working_3-way'!X25^(1/3)*SIN(('OddsRatio_working_3-way'!Y25+2*PI())/3)</f>
        <v>0.41720414042140286</v>
      </c>
      <c r="AE25" s="11">
        <f>'OddsRatio_working_3-way'!X25^(1/3)*SIN(('OddsRatio_working_3-way'!Y25+4*PI())/3)</f>
        <v>-0.47810415277801716</v>
      </c>
      <c r="AF25" s="11">
        <f>-'OddsRatio_working_3-way'!U25/(3*'OddsRatio_working_3-way'!X25^(1/3))*COS(('OddsRatio_working_3-way'!Y25)/3)</f>
        <v>0.51690648408638962</v>
      </c>
      <c r="AG25" s="11">
        <f>-'OddsRatio_working_3-way'!U25/(3*'OddsRatio_working_3-way'!X25^(1/3))*COS(('OddsRatio_working_3-way'!Y25+2*PI())/3)</f>
        <v>-0.31119419983480906</v>
      </c>
      <c r="AH25" s="11">
        <f>-'OddsRatio_working_3-way'!U25/(3*'OddsRatio_working_3-way'!X25^(1/3))*COS(('OddsRatio_working_3-way'!Y25+4*PI())/3)</f>
        <v>-0.20571228425158064</v>
      </c>
      <c r="AI25" s="11">
        <f>'OddsRatio_working_3-way'!U25/(3*'OddsRatio_working_3-way'!X25^(1/3))*SIN(('OddsRatio_working_3-way'!Y25)/3)</f>
        <v>-6.0900012356614387E-2</v>
      </c>
      <c r="AJ25" s="11">
        <f>'OddsRatio_working_3-way'!U25/(3*'OddsRatio_working_3-way'!X25^(1/3))*SIN(('OddsRatio_working_3-way'!Y25+2*PI())/3)</f>
        <v>-0.41720414042140286</v>
      </c>
      <c r="AK25" s="11">
        <f>'OddsRatio_working_3-way'!U25/(3*'OddsRatio_working_3-way'!X25^(1/3))*SIN(('OddsRatio_working_3-way'!Y25+4*PI())/3)</f>
        <v>0.47810415277801716</v>
      </c>
      <c r="AL25" s="11">
        <f>'OddsRatio_working_3-way'!Z25+'OddsRatio_working_3-way'!AF25</f>
        <v>1.0338129681727792</v>
      </c>
      <c r="AM25" s="11">
        <f>'OddsRatio_working_3-way'!AA25+'OddsRatio_working_3-way'!AG25</f>
        <v>-0.62238839966961812</v>
      </c>
      <c r="AN25" s="11">
        <f>'OddsRatio_working_3-way'!AB25+'OddsRatio_working_3-way'!AH25</f>
        <v>-0.41142456850316128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1.0338129681727792</v>
      </c>
      <c r="AS25" s="11">
        <f>IF(('OddsRatio_working_3-way'!X25=0),IF(Q25&gt;0,-Q25^(1/3),(-Q25)^(1/3)),'OddsRatio_working_3-way'!AM25-'OddsRatio_working_3-way'!R25/3)</f>
        <v>-0.62238839966961812</v>
      </c>
      <c r="AT25" s="11">
        <f>IF(('OddsRatio_working_3-way'!X25=0),IF(Q25&gt;0,-Q25^(1/3),(-Q25)^(1/3)),'OddsRatio_working_3-way'!AN25-'OddsRatio_working_3-way'!R25/3)</f>
        <v>-0.41142456850316128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2.27</v>
      </c>
      <c r="B26" s="4">
        <f>IF('True_Odds_Calculator_3-way'!B27="","",'True_Odds_Calculator_3-way'!B27)</f>
        <v>3.65</v>
      </c>
      <c r="C26" s="4">
        <f>IF('True_Odds_Calculator_3-way'!C27="","",'True_Odds_Calculator_3-way'!C27)</f>
        <v>3.2</v>
      </c>
      <c r="D26" s="9">
        <f t="shared" si="13"/>
        <v>0.43041101210966604</v>
      </c>
      <c r="E26" s="9">
        <f t="shared" si="14"/>
        <v>0.26586248259509504</v>
      </c>
      <c r="F26" s="9">
        <f t="shared" si="15"/>
        <v>0.30372650529523898</v>
      </c>
      <c r="G26" s="9">
        <f t="shared" si="16"/>
        <v>1.0420162436297218</v>
      </c>
      <c r="H26" s="9">
        <f t="shared" si="17"/>
        <v>2.3233606294097471</v>
      </c>
      <c r="I26" s="9">
        <f t="shared" si="18"/>
        <v>3.7613430456187626</v>
      </c>
      <c r="J26" s="9">
        <f t="shared" si="19"/>
        <v>3.292435735985388</v>
      </c>
      <c r="K26" s="11">
        <f t="shared" si="20"/>
        <v>0.44052863436123346</v>
      </c>
      <c r="L26" s="11">
        <f t="shared" si="21"/>
        <v>0.27397260273972601</v>
      </c>
      <c r="M26" s="11">
        <f t="shared" si="22"/>
        <v>0.3125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-0.27925668336250076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0.23082493512763258</v>
      </c>
      <c r="Q26" s="11">
        <f>2*'OddsRatio_working_3-way'!K26*'OddsRatio_working_3-way'!L26*'OddsRatio_working_3-way'!M26</f>
        <v>7.5432985335827638E-2</v>
      </c>
      <c r="R26" s="11">
        <f t="shared" si="23"/>
        <v>0</v>
      </c>
      <c r="S26" s="11">
        <f t="shared" si="24"/>
        <v>-0.82656906308666811</v>
      </c>
      <c r="T26" s="11">
        <f t="shared" si="25"/>
        <v>-0.2701206088518523</v>
      </c>
      <c r="U26" s="11">
        <f>'OddsRatio_working_3-way'!S26-'OddsRatio_working_3-way'!R26^2/3</f>
        <v>-0.82656906308666811</v>
      </c>
      <c r="V26" s="11">
        <f>'OddsRatio_working_3-way'!S26*'OddsRatio_working_3-way'!R26/3-2*'OddsRatio_working_3-way'!R26^3/27-'OddsRatio_working_3-way'!T26</f>
        <v>0.2701206088518523</v>
      </c>
      <c r="W26" s="11">
        <f>'OddsRatio_working_3-way'!V26^2+4*'OddsRatio_working_3-way'!U26^3/27</f>
        <v>-1.0697901547802396E-2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0.1446228239890732</v>
      </c>
      <c r="Y26" s="11">
        <f>IF('OddsRatio_working_3-way'!W26&gt;=0,IF('OddsRatio_working_3-way'!V26+SQRT('OddsRatio_working_3-way'!W26)&gt;0,0,PI()),ACOS('OddsRatio_working_3-way'!V26/(2*'OddsRatio_working_3-way'!X26)))</f>
        <v>0.3656834223546761</v>
      </c>
      <c r="Z26" s="11">
        <f>'OddsRatio_working_3-way'!X26^(1/3)*COS('OddsRatio_working_3-way'!Y26/3)</f>
        <v>0.52100812181486089</v>
      </c>
      <c r="AA26" s="11">
        <f>'OddsRatio_working_3-way'!X26^(1/3)*COS(('OddsRatio_working_3-way'!Y26+2*PI())/3)</f>
        <v>-0.31577763980259771</v>
      </c>
      <c r="AB26" s="11">
        <f>'OddsRatio_working_3-way'!X26^(1/3)*COS(('OddsRatio_working_3-way'!Y26+4*PI())/3)</f>
        <v>-0.2052304820122634</v>
      </c>
      <c r="AC26" s="11">
        <f>'OddsRatio_working_3-way'!X26^(1/3)*SIN('OddsRatio_working_3-way'!Y26/3)</f>
        <v>6.3824431308397531E-2</v>
      </c>
      <c r="AD26" s="11">
        <f>'OddsRatio_working_3-way'!X26^(1/3)*SIN(('OddsRatio_working_3-way'!Y26+2*PI())/3)</f>
        <v>0.41929405341548814</v>
      </c>
      <c r="AE26" s="11">
        <f>'OddsRatio_working_3-way'!X26^(1/3)*SIN(('OddsRatio_working_3-way'!Y26+4*PI())/3)</f>
        <v>-0.48311848472388574</v>
      </c>
      <c r="AF26" s="11">
        <f>-'OddsRatio_working_3-way'!U26/(3*'OddsRatio_working_3-way'!X26^(1/3))*COS(('OddsRatio_working_3-way'!Y26)/3)</f>
        <v>0.52100812181486089</v>
      </c>
      <c r="AG26" s="11">
        <f>-'OddsRatio_working_3-way'!U26/(3*'OddsRatio_working_3-way'!X26^(1/3))*COS(('OddsRatio_working_3-way'!Y26+2*PI())/3)</f>
        <v>-0.31577763980259771</v>
      </c>
      <c r="AH26" s="11">
        <f>-'OddsRatio_working_3-way'!U26/(3*'OddsRatio_working_3-way'!X26^(1/3))*COS(('OddsRatio_working_3-way'!Y26+4*PI())/3)</f>
        <v>-0.2052304820122634</v>
      </c>
      <c r="AI26" s="11">
        <f>'OddsRatio_working_3-way'!U26/(3*'OddsRatio_working_3-way'!X26^(1/3))*SIN(('OddsRatio_working_3-way'!Y26)/3)</f>
        <v>-6.3824431308397531E-2</v>
      </c>
      <c r="AJ26" s="11">
        <f>'OddsRatio_working_3-way'!U26/(3*'OddsRatio_working_3-way'!X26^(1/3))*SIN(('OddsRatio_working_3-way'!Y26+2*PI())/3)</f>
        <v>-0.41929405341548814</v>
      </c>
      <c r="AK26" s="11">
        <f>'OddsRatio_working_3-way'!U26/(3*'OddsRatio_working_3-way'!X26^(1/3))*SIN(('OddsRatio_working_3-way'!Y26+4*PI())/3)</f>
        <v>0.48311848472388574</v>
      </c>
      <c r="AL26" s="11">
        <f>'OddsRatio_working_3-way'!Z26+'OddsRatio_working_3-way'!AF26</f>
        <v>1.0420162436297218</v>
      </c>
      <c r="AM26" s="11">
        <f>'OddsRatio_working_3-way'!AA26+'OddsRatio_working_3-way'!AG26</f>
        <v>-0.63155527960519542</v>
      </c>
      <c r="AN26" s="11">
        <f>'OddsRatio_working_3-way'!AB26+'OddsRatio_working_3-way'!AH26</f>
        <v>-0.41046096402452681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1.0420162436297218</v>
      </c>
      <c r="AS26" s="11">
        <f>IF(('OddsRatio_working_3-way'!X26=0),IF(Q26&gt;0,-Q26^(1/3),(-Q26)^(1/3)),'OddsRatio_working_3-way'!AM26-'OddsRatio_working_3-way'!R26/3)</f>
        <v>-0.63155527960519542</v>
      </c>
      <c r="AT26" s="11">
        <f>IF(('OddsRatio_working_3-way'!X26=0),IF(Q26&gt;0,-Q26^(1/3),(-Q26)^(1/3)),'OddsRatio_working_3-way'!AN26-'OddsRatio_working_3-way'!R26/3)</f>
        <v>-0.41046096402452681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1.73</v>
      </c>
      <c r="B27" s="4">
        <f>IF('True_Odds_Calculator_3-way'!B28="","",'True_Odds_Calculator_3-way'!B28)</f>
        <v>4.3</v>
      </c>
      <c r="C27" s="4">
        <f>IF('True_Odds_Calculator_3-way'!C28="","",'True_Odds_Calculator_3-way'!C28)</f>
        <v>4.57</v>
      </c>
      <c r="D27" s="9">
        <f t="shared" si="13"/>
        <v>0.56581925838331271</v>
      </c>
      <c r="E27" s="9">
        <f t="shared" si="14"/>
        <v>0.2237718601362586</v>
      </c>
      <c r="F27" s="9">
        <f t="shared" si="15"/>
        <v>0.21040888148042883</v>
      </c>
      <c r="G27" s="9">
        <f t="shared" si="16"/>
        <v>1.0511627704230908</v>
      </c>
      <c r="H27" s="9">
        <f t="shared" si="17"/>
        <v>1.767348822408856</v>
      </c>
      <c r="I27" s="9">
        <f t="shared" si="18"/>
        <v>4.4688371423961994</v>
      </c>
      <c r="J27" s="9">
        <f t="shared" si="19"/>
        <v>4.7526510904104349</v>
      </c>
      <c r="K27" s="11">
        <f t="shared" si="20"/>
        <v>0.5780346820809249</v>
      </c>
      <c r="L27" s="11">
        <f t="shared" si="21"/>
        <v>0.23255813953488372</v>
      </c>
      <c r="M27" s="11">
        <f t="shared" si="22"/>
        <v>0.21881838074398249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-0.2529730502470422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0.22355419998040962</v>
      </c>
      <c r="Q27" s="11">
        <f>2*'OddsRatio_working_3-way'!K27*'OddsRatio_working_3-way'!L27*'OddsRatio_working_3-way'!M27</f>
        <v>5.883005262642358E-2</v>
      </c>
      <c r="R27" s="11">
        <f t="shared" si="23"/>
        <v>0</v>
      </c>
      <c r="S27" s="11">
        <f t="shared" si="24"/>
        <v>-0.88370757186228555</v>
      </c>
      <c r="T27" s="11">
        <f t="shared" si="25"/>
        <v>-0.23255462417428566</v>
      </c>
      <c r="U27" s="11">
        <f>'OddsRatio_working_3-way'!S27-'OddsRatio_working_3-way'!R27^2/3</f>
        <v>-0.88370757186228555</v>
      </c>
      <c r="V27" s="11">
        <f>'OddsRatio_working_3-way'!S27*'OddsRatio_working_3-way'!R27/3-2*'OddsRatio_working_3-way'!R27^3/27-'OddsRatio_working_3-way'!T27</f>
        <v>0.23255462417428566</v>
      </c>
      <c r="W27" s="11">
        <f>'OddsRatio_working_3-way'!V27^2+4*'OddsRatio_working_3-way'!U27^3/27</f>
        <v>-4.8158609232984304E-2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0.15987515633911634</v>
      </c>
      <c r="Y27" s="11">
        <f>IF('OddsRatio_working_3-way'!W27&gt;=0,IF('OddsRatio_working_3-way'!V27+SQRT('OddsRatio_working_3-way'!W27)&gt;0,0,PI()),ACOS('OddsRatio_working_3-way'!V27/(2*'OddsRatio_working_3-way'!X27)))</f>
        <v>0.75641563732298511</v>
      </c>
      <c r="Z27" s="11">
        <f>'OddsRatio_working_3-way'!X27^(1/3)*COS('OddsRatio_working_3-way'!Y27/3)</f>
        <v>0.5255813852115454</v>
      </c>
      <c r="AA27" s="11">
        <f>'OddsRatio_working_3-way'!X27^(1/3)*COS(('OddsRatio_working_3-way'!Y27+2*PI())/3)</f>
        <v>-0.38005129385319159</v>
      </c>
      <c r="AB27" s="11">
        <f>'OddsRatio_working_3-way'!X27^(1/3)*COS(('OddsRatio_working_3-way'!Y27+4*PI())/3)</f>
        <v>-0.14553009135835393</v>
      </c>
      <c r="AC27" s="11">
        <f>'OddsRatio_working_3-way'!X27^(1/3)*SIN('OddsRatio_working_3-way'!Y27/3)</f>
        <v>0.13540087939106948</v>
      </c>
      <c r="AD27" s="11">
        <f>'OddsRatio_working_3-way'!X27^(1/3)*SIN(('OddsRatio_working_3-way'!Y27+2*PI())/3)</f>
        <v>0.38746639165387853</v>
      </c>
      <c r="AE27" s="11">
        <f>'OddsRatio_working_3-way'!X27^(1/3)*SIN(('OddsRatio_working_3-way'!Y27+4*PI())/3)</f>
        <v>-0.5228672710449479</v>
      </c>
      <c r="AF27" s="11">
        <f>-'OddsRatio_working_3-way'!U27/(3*'OddsRatio_working_3-way'!X27^(1/3))*COS(('OddsRatio_working_3-way'!Y27)/3)</f>
        <v>0.5255813852115454</v>
      </c>
      <c r="AG27" s="11">
        <f>-'OddsRatio_working_3-way'!U27/(3*'OddsRatio_working_3-way'!X27^(1/3))*COS(('OddsRatio_working_3-way'!Y27+2*PI())/3)</f>
        <v>-0.38005129385319159</v>
      </c>
      <c r="AH27" s="11">
        <f>-'OddsRatio_working_3-way'!U27/(3*'OddsRatio_working_3-way'!X27^(1/3))*COS(('OddsRatio_working_3-way'!Y27+4*PI())/3)</f>
        <v>-0.14553009135835393</v>
      </c>
      <c r="AI27" s="11">
        <f>'OddsRatio_working_3-way'!U27/(3*'OddsRatio_working_3-way'!X27^(1/3))*SIN(('OddsRatio_working_3-way'!Y27)/3)</f>
        <v>-0.13540087939106948</v>
      </c>
      <c r="AJ27" s="11">
        <f>'OddsRatio_working_3-way'!U27/(3*'OddsRatio_working_3-way'!X27^(1/3))*SIN(('OddsRatio_working_3-way'!Y27+2*PI())/3)</f>
        <v>-0.38746639165387853</v>
      </c>
      <c r="AK27" s="11">
        <f>'OddsRatio_working_3-way'!U27/(3*'OddsRatio_working_3-way'!X27^(1/3))*SIN(('OddsRatio_working_3-way'!Y27+4*PI())/3)</f>
        <v>0.5228672710449479</v>
      </c>
      <c r="AL27" s="11">
        <f>'OddsRatio_working_3-way'!Z27+'OddsRatio_working_3-way'!AF27</f>
        <v>1.0511627704230908</v>
      </c>
      <c r="AM27" s="11">
        <f>'OddsRatio_working_3-way'!AA27+'OddsRatio_working_3-way'!AG27</f>
        <v>-0.76010258770638317</v>
      </c>
      <c r="AN27" s="11">
        <f>'OddsRatio_working_3-way'!AB27+'OddsRatio_working_3-way'!AH27</f>
        <v>-0.29106018271670786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1.0511627704230908</v>
      </c>
      <c r="AS27" s="11">
        <f>IF(('OddsRatio_working_3-way'!X27=0),IF(Q27&gt;0,-Q27^(1/3),(-Q27)^(1/3)),'OddsRatio_working_3-way'!AM27-'OddsRatio_working_3-way'!R27/3)</f>
        <v>-0.76010258770638317</v>
      </c>
      <c r="AT27" s="11">
        <f>IF(('OddsRatio_working_3-way'!X27=0),IF(Q27&gt;0,-Q27^(1/3),(-Q27)^(1/3)),'OddsRatio_working_3-way'!AN27-'OddsRatio_working_3-way'!R27/3)</f>
        <v>-0.29106018271670786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2.2000000000000002</v>
      </c>
      <c r="B28" s="4">
        <f>IF('True_Odds_Calculator_3-way'!B29="","",'True_Odds_Calculator_3-way'!B29)</f>
        <v>3.69</v>
      </c>
      <c r="C28" s="4">
        <f>IF('True_Odds_Calculator_3-way'!C29="","",'True_Odds_Calculator_3-way'!C29)</f>
        <v>3.3</v>
      </c>
      <c r="D28" s="9">
        <f t="shared" si="13"/>
        <v>0.44370685383831793</v>
      </c>
      <c r="E28" s="9">
        <f t="shared" si="14"/>
        <v>0.26243497279514416</v>
      </c>
      <c r="F28" s="9">
        <f t="shared" si="15"/>
        <v>0.29385817336653797</v>
      </c>
      <c r="G28" s="9">
        <f t="shared" si="16"/>
        <v>1.0447835497495479</v>
      </c>
      <c r="H28" s="9">
        <f t="shared" si="17"/>
        <v>2.2537402596994576</v>
      </c>
      <c r="I28" s="9">
        <f t="shared" si="18"/>
        <v>3.8104677488262837</v>
      </c>
      <c r="J28" s="9">
        <f t="shared" si="19"/>
        <v>3.4030021644239601</v>
      </c>
      <c r="K28" s="11">
        <f t="shared" si="20"/>
        <v>0.45454545454545453</v>
      </c>
      <c r="L28" s="11">
        <f t="shared" si="21"/>
        <v>0.2710027100271003</v>
      </c>
      <c r="M28" s="11">
        <f t="shared" si="22"/>
        <v>0.30303030303030304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-0.27713946560953229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0.23106153926553041</v>
      </c>
      <c r="Q28" s="11">
        <f>2*'OddsRatio_working_3-way'!K28*'OddsRatio_working_3-way'!L28*'OddsRatio_working_3-way'!M28</f>
        <v>7.4656393946859592E-2</v>
      </c>
      <c r="R28" s="11">
        <f t="shared" si="23"/>
        <v>0</v>
      </c>
      <c r="S28" s="11">
        <f t="shared" si="24"/>
        <v>-0.83373740638974148</v>
      </c>
      <c r="T28" s="11">
        <f t="shared" si="25"/>
        <v>-0.26938203760573232</v>
      </c>
      <c r="U28" s="11">
        <f>'OddsRatio_working_3-way'!S28-'OddsRatio_working_3-way'!R28^2/3</f>
        <v>-0.83373740638974148</v>
      </c>
      <c r="V28" s="11">
        <f>'OddsRatio_working_3-way'!S28*'OddsRatio_working_3-way'!R28/3-2*'OddsRatio_working_3-way'!R28^3/27-'OddsRatio_working_3-way'!T28</f>
        <v>0.26938203760573232</v>
      </c>
      <c r="W28" s="11">
        <f>'OddsRatio_working_3-way'!V28^2+4*'OddsRatio_working_3-way'!U28^3/27</f>
        <v>-1.3291974233870199E-2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0.14650823903324206</v>
      </c>
      <c r="Y28" s="11">
        <f>IF('OddsRatio_working_3-way'!W28&gt;=0,IF('OddsRatio_working_3-way'!V28+SQRT('OddsRatio_working_3-way'!W28)&gt;0,0,PI()),ACOS('OddsRatio_working_3-way'!V28/(2*'OddsRatio_working_3-way'!X28)))</f>
        <v>0.40439422080702614</v>
      </c>
      <c r="Z28" s="11">
        <f>'OddsRatio_working_3-way'!X28^(1/3)*COS('OddsRatio_working_3-way'!Y28/3)</f>
        <v>0.52239177487477395</v>
      </c>
      <c r="AA28" s="11">
        <f>'OddsRatio_working_3-way'!X28^(1/3)*COS(('OddsRatio_working_3-way'!Y28+2*PI())/3)</f>
        <v>-0.32255121935583564</v>
      </c>
      <c r="AB28" s="11">
        <f>'OddsRatio_working_3-way'!X28^(1/3)*COS(('OddsRatio_working_3-way'!Y28+4*PI())/3)</f>
        <v>-0.19984055551893842</v>
      </c>
      <c r="AC28" s="11">
        <f>'OddsRatio_working_3-way'!X28^(1/3)*SIN('OddsRatio_working_3-way'!Y28/3)</f>
        <v>7.0847034798670494E-2</v>
      </c>
      <c r="AD28" s="11">
        <f>'OddsRatio_working_3-way'!X28^(1/3)*SIN(('OddsRatio_working_3-way'!Y28+2*PI())/3)</f>
        <v>0.41698103037026046</v>
      </c>
      <c r="AE28" s="11">
        <f>'OddsRatio_working_3-way'!X28^(1/3)*SIN(('OddsRatio_working_3-way'!Y28+4*PI())/3)</f>
        <v>-0.48782806516893074</v>
      </c>
      <c r="AF28" s="11">
        <f>-'OddsRatio_working_3-way'!U28/(3*'OddsRatio_working_3-way'!X28^(1/3))*COS(('OddsRatio_working_3-way'!Y28)/3)</f>
        <v>0.52239177487477395</v>
      </c>
      <c r="AG28" s="11">
        <f>-'OddsRatio_working_3-way'!U28/(3*'OddsRatio_working_3-way'!X28^(1/3))*COS(('OddsRatio_working_3-way'!Y28+2*PI())/3)</f>
        <v>-0.32255121935583564</v>
      </c>
      <c r="AH28" s="11">
        <f>-'OddsRatio_working_3-way'!U28/(3*'OddsRatio_working_3-way'!X28^(1/3))*COS(('OddsRatio_working_3-way'!Y28+4*PI())/3)</f>
        <v>-0.19984055551893842</v>
      </c>
      <c r="AI28" s="11">
        <f>'OddsRatio_working_3-way'!U28/(3*'OddsRatio_working_3-way'!X28^(1/3))*SIN(('OddsRatio_working_3-way'!Y28)/3)</f>
        <v>-7.0847034798670494E-2</v>
      </c>
      <c r="AJ28" s="11">
        <f>'OddsRatio_working_3-way'!U28/(3*'OddsRatio_working_3-way'!X28^(1/3))*SIN(('OddsRatio_working_3-way'!Y28+2*PI())/3)</f>
        <v>-0.41698103037026046</v>
      </c>
      <c r="AK28" s="11">
        <f>'OddsRatio_working_3-way'!U28/(3*'OddsRatio_working_3-way'!X28^(1/3))*SIN(('OddsRatio_working_3-way'!Y28+4*PI())/3)</f>
        <v>0.48782806516893074</v>
      </c>
      <c r="AL28" s="11">
        <f>'OddsRatio_working_3-way'!Z28+'OddsRatio_working_3-way'!AF28</f>
        <v>1.0447835497495479</v>
      </c>
      <c r="AM28" s="11">
        <f>'OddsRatio_working_3-way'!AA28+'OddsRatio_working_3-way'!AG28</f>
        <v>-0.64510243871167128</v>
      </c>
      <c r="AN28" s="11">
        <f>'OddsRatio_working_3-way'!AB28+'OddsRatio_working_3-way'!AH28</f>
        <v>-0.39968111103787685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1.0447835497495479</v>
      </c>
      <c r="AS28" s="11">
        <f>IF(('OddsRatio_working_3-way'!X28=0),IF(Q28&gt;0,-Q28^(1/3),(-Q28)^(1/3)),'OddsRatio_working_3-way'!AM28-'OddsRatio_working_3-way'!R28/3)</f>
        <v>-0.64510243871167128</v>
      </c>
      <c r="AT28" s="11">
        <f>IF(('OddsRatio_working_3-way'!X28=0),IF(Q28&gt;0,-Q28^(1/3),(-Q28)^(1/3)),'OddsRatio_working_3-way'!AN28-'OddsRatio_working_3-way'!R28/3)</f>
        <v>-0.39968111103787685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2.02</v>
      </c>
      <c r="B29" s="4">
        <f>IF('True_Odds_Calculator_3-way'!B30="","",'True_Odds_Calculator_3-way'!B30)</f>
        <v>3.85</v>
      </c>
      <c r="C29" s="4">
        <f>IF('True_Odds_Calculator_3-way'!C30="","",'True_Odds_Calculator_3-way'!C30)</f>
        <v>3.66</v>
      </c>
      <c r="D29" s="9">
        <f t="shared" si="13"/>
        <v>0.4840550345633795</v>
      </c>
      <c r="E29" s="9">
        <f t="shared" si="14"/>
        <v>0.25137019750974349</v>
      </c>
      <c r="F29" s="9">
        <f t="shared" si="15"/>
        <v>0.26457476792687695</v>
      </c>
      <c r="G29" s="9">
        <f t="shared" si="16"/>
        <v>1.044981172322984</v>
      </c>
      <c r="H29" s="9">
        <f t="shared" si="17"/>
        <v>2.0658807957694436</v>
      </c>
      <c r="I29" s="9">
        <f t="shared" si="18"/>
        <v>3.9781963411205044</v>
      </c>
      <c r="J29" s="9">
        <f t="shared" si="19"/>
        <v>3.7796499183791386</v>
      </c>
      <c r="K29" s="11">
        <f t="shared" si="20"/>
        <v>0.49504950495049505</v>
      </c>
      <c r="L29" s="11">
        <f t="shared" si="21"/>
        <v>0.25974025974025972</v>
      </c>
      <c r="M29" s="11">
        <f t="shared" si="22"/>
        <v>0.27322404371584696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-0.27166487140517326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0.22941404210678679</v>
      </c>
      <c r="Q29" s="11">
        <f>2*'OddsRatio_working_3-way'!K29*'OddsRatio_working_3-way'!L29*'OddsRatio_working_3-way'!M29</f>
        <v>7.0264637704988295E-2</v>
      </c>
      <c r="R29" s="11">
        <f t="shared" si="23"/>
        <v>0</v>
      </c>
      <c r="S29" s="11">
        <f t="shared" si="24"/>
        <v>-0.8444744472119412</v>
      </c>
      <c r="T29" s="11">
        <f t="shared" si="25"/>
        <v>-0.25864454738497433</v>
      </c>
      <c r="U29" s="11">
        <f>'OddsRatio_working_3-way'!S29-'OddsRatio_working_3-way'!R29^2/3</f>
        <v>-0.8444744472119412</v>
      </c>
      <c r="V29" s="11">
        <f>'OddsRatio_working_3-way'!S29*'OddsRatio_working_3-way'!R29/3-2*'OddsRatio_working_3-way'!R29^3/27-'OddsRatio_working_3-way'!T29</f>
        <v>0.25864454738497433</v>
      </c>
      <c r="W29" s="11">
        <f>'OddsRatio_working_3-way'!V29^2+4*'OddsRatio_working_3-way'!U29^3/27</f>
        <v>-2.2321672411413085E-2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0.14934747596075346</v>
      </c>
      <c r="Y29" s="11">
        <f>IF('OddsRatio_working_3-way'!W29&gt;=0,IF('OddsRatio_working_3-way'!V29+SQRT('OddsRatio_working_3-way'!W29)&gt;0,0,PI()),ACOS('OddsRatio_working_3-way'!V29/(2*'OddsRatio_working_3-way'!X29)))</f>
        <v>0.52381881747646952</v>
      </c>
      <c r="Z29" s="11">
        <f>'OddsRatio_working_3-way'!X29^(1/3)*COS('OddsRatio_working_3-way'!Y29/3)</f>
        <v>0.52249058616149202</v>
      </c>
      <c r="AA29" s="11">
        <f>'OddsRatio_working_3-way'!X29^(1/3)*COS(('OddsRatio_working_3-way'!Y29+2*PI())/3)</f>
        <v>-0.34106573114300326</v>
      </c>
      <c r="AB29" s="11">
        <f>'OddsRatio_working_3-way'!X29^(1/3)*COS(('OddsRatio_working_3-way'!Y29+4*PI())/3)</f>
        <v>-0.18142485501848885</v>
      </c>
      <c r="AC29" s="11">
        <f>'OddsRatio_working_3-way'!X29^(1/3)*SIN('OddsRatio_working_3-way'!Y29/3)</f>
        <v>9.2168702804156233E-2</v>
      </c>
      <c r="AD29" s="11">
        <f>'OddsRatio_working_3-way'!X29^(1/3)*SIN(('OddsRatio_working_3-way'!Y29+2*PI())/3)</f>
        <v>0.40640576945199608</v>
      </c>
      <c r="AE29" s="11">
        <f>'OddsRatio_working_3-way'!X29^(1/3)*SIN(('OddsRatio_working_3-way'!Y29+4*PI())/3)</f>
        <v>-0.4985744722561522</v>
      </c>
      <c r="AF29" s="11">
        <f>-'OddsRatio_working_3-way'!U29/(3*'OddsRatio_working_3-way'!X29^(1/3))*COS(('OddsRatio_working_3-way'!Y29)/3)</f>
        <v>0.52249058616149202</v>
      </c>
      <c r="AG29" s="11">
        <f>-'OddsRatio_working_3-way'!U29/(3*'OddsRatio_working_3-way'!X29^(1/3))*COS(('OddsRatio_working_3-way'!Y29+2*PI())/3)</f>
        <v>-0.34106573114300326</v>
      </c>
      <c r="AH29" s="11">
        <f>-'OddsRatio_working_3-way'!U29/(3*'OddsRatio_working_3-way'!X29^(1/3))*COS(('OddsRatio_working_3-way'!Y29+4*PI())/3)</f>
        <v>-0.18142485501848885</v>
      </c>
      <c r="AI29" s="11">
        <f>'OddsRatio_working_3-way'!U29/(3*'OddsRatio_working_3-way'!X29^(1/3))*SIN(('OddsRatio_working_3-way'!Y29)/3)</f>
        <v>-9.2168702804156233E-2</v>
      </c>
      <c r="AJ29" s="11">
        <f>'OddsRatio_working_3-way'!U29/(3*'OddsRatio_working_3-way'!X29^(1/3))*SIN(('OddsRatio_working_3-way'!Y29+2*PI())/3)</f>
        <v>-0.40640576945199608</v>
      </c>
      <c r="AK29" s="11">
        <f>'OddsRatio_working_3-way'!U29/(3*'OddsRatio_working_3-way'!X29^(1/3))*SIN(('OddsRatio_working_3-way'!Y29+4*PI())/3)</f>
        <v>0.4985744722561522</v>
      </c>
      <c r="AL29" s="11">
        <f>'OddsRatio_working_3-way'!Z29+'OddsRatio_working_3-way'!AF29</f>
        <v>1.044981172322984</v>
      </c>
      <c r="AM29" s="11">
        <f>'OddsRatio_working_3-way'!AA29+'OddsRatio_working_3-way'!AG29</f>
        <v>-0.68213146228600652</v>
      </c>
      <c r="AN29" s="11">
        <f>'OddsRatio_working_3-way'!AB29+'OddsRatio_working_3-way'!AH29</f>
        <v>-0.36284971003697769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1.044981172322984</v>
      </c>
      <c r="AS29" s="11">
        <f>IF(('OddsRatio_working_3-way'!X29=0),IF(Q29&gt;0,-Q29^(1/3),(-Q29)^(1/3)),'OddsRatio_working_3-way'!AM29-'OddsRatio_working_3-way'!R29/3)</f>
        <v>-0.68213146228600652</v>
      </c>
      <c r="AT29" s="11">
        <f>IF(('OddsRatio_working_3-way'!X29=0),IF(Q29&gt;0,-Q29^(1/3),(-Q29)^(1/3)),'OddsRatio_working_3-way'!AN29-'OddsRatio_working_3-way'!R29/3)</f>
        <v>-0.36284971003697769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9.3000000000000007</v>
      </c>
      <c r="B30" s="4">
        <f>IF('True_Odds_Calculator_3-way'!B31="","",'True_Odds_Calculator_3-way'!B31)</f>
        <v>5.52</v>
      </c>
      <c r="C30" s="4">
        <f>IF('True_Odds_Calculator_3-way'!C31="","",'True_Odds_Calculator_3-way'!C31)</f>
        <v>1.36</v>
      </c>
      <c r="D30" s="9">
        <f t="shared" si="13"/>
        <v>0.10237082952580762</v>
      </c>
      <c r="E30" s="9">
        <f t="shared" si="14"/>
        <v>0.1731576341625988</v>
      </c>
      <c r="F30" s="9">
        <f t="shared" si="15"/>
        <v>0.72447153631159344</v>
      </c>
      <c r="G30" s="9">
        <f t="shared" si="16"/>
        <v>1.0564346633622996</v>
      </c>
      <c r="H30" s="9">
        <f t="shared" si="17"/>
        <v>9.7684077059070891</v>
      </c>
      <c r="I30" s="9">
        <f t="shared" si="18"/>
        <v>5.7750846783975929</v>
      </c>
      <c r="J30" s="9">
        <f t="shared" si="19"/>
        <v>1.3803164788104283</v>
      </c>
      <c r="K30" s="11">
        <f t="shared" si="20"/>
        <v>0.1075268817204301</v>
      </c>
      <c r="L30" s="11">
        <f t="shared" si="21"/>
        <v>0.1811594202898551</v>
      </c>
      <c r="M30" s="11">
        <f t="shared" si="22"/>
        <v>0.73529411764705876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-0.19344526029205522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0.18877934530520951</v>
      </c>
      <c r="Q30" s="11">
        <f>2*'OddsRatio_working_3-way'!K30*'OddsRatio_working_3-way'!L30*'OddsRatio_working_3-way'!M30</f>
        <v>2.8646334644189607E-2</v>
      </c>
      <c r="R30" s="11">
        <f t="shared" si="23"/>
        <v>0</v>
      </c>
      <c r="S30" s="11">
        <f t="shared" si="24"/>
        <v>-0.97587992086339403</v>
      </c>
      <c r="T30" s="11">
        <f t="shared" si="25"/>
        <v>-0.14808496522965009</v>
      </c>
      <c r="U30" s="11">
        <f>'OddsRatio_working_3-way'!S30-'OddsRatio_working_3-way'!R30^2/3</f>
        <v>-0.97587992086339403</v>
      </c>
      <c r="V30" s="11">
        <f>'OddsRatio_working_3-way'!S30*'OddsRatio_working_3-way'!R30/3-2*'OddsRatio_working_3-way'!R30^3/27-'OddsRatio_working_3-way'!T30</f>
        <v>0.14808496522965009</v>
      </c>
      <c r="W30" s="11">
        <f>'OddsRatio_working_3-way'!V30^2+4*'OddsRatio_working_3-way'!U30^3/27</f>
        <v>-0.11575544525163009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0.18552937919551768</v>
      </c>
      <c r="Y30" s="11">
        <f>IF('OddsRatio_working_3-way'!W30&gt;=0,IF('OddsRatio_working_3-way'!V30+SQRT('OddsRatio_working_3-way'!W30)&gt;0,0,PI()),ACOS('OddsRatio_working_3-way'!V30/(2*'OddsRatio_working_3-way'!X30)))</f>
        <v>1.1602747280507268</v>
      </c>
      <c r="Z30" s="11">
        <f>'OddsRatio_working_3-way'!X30^(1/3)*COS('OddsRatio_working_3-way'!Y30/3)</f>
        <v>0.5282173316811497</v>
      </c>
      <c r="AA30" s="11">
        <f>'OddsRatio_working_3-way'!X30^(1/3)*COS(('OddsRatio_working_3-way'!Y30+2*PI())/3)</f>
        <v>-0.45041437723875816</v>
      </c>
      <c r="AB30" s="11">
        <f>'OddsRatio_working_3-way'!X30^(1/3)*COS(('OddsRatio_working_3-way'!Y30+4*PI())/3)</f>
        <v>-7.7802954442391686E-2</v>
      </c>
      <c r="AC30" s="11">
        <f>'OddsRatio_working_3-way'!X30^(1/3)*SIN('OddsRatio_working_3-way'!Y30/3)</f>
        <v>0.21512730525461171</v>
      </c>
      <c r="AD30" s="11">
        <f>'OddsRatio_working_3-way'!X30^(1/3)*SIN(('OddsRatio_working_3-way'!Y30+2*PI())/3)</f>
        <v>0.34988597532780058</v>
      </c>
      <c r="AE30" s="11">
        <f>'OddsRatio_working_3-way'!X30^(1/3)*SIN(('OddsRatio_working_3-way'!Y30+4*PI())/3)</f>
        <v>-0.56501328058241229</v>
      </c>
      <c r="AF30" s="11">
        <f>-'OddsRatio_working_3-way'!U30/(3*'OddsRatio_working_3-way'!X30^(1/3))*COS(('OddsRatio_working_3-way'!Y30)/3)</f>
        <v>0.52821733168114982</v>
      </c>
      <c r="AG30" s="11">
        <f>-'OddsRatio_working_3-way'!U30/(3*'OddsRatio_working_3-way'!X30^(1/3))*COS(('OddsRatio_working_3-way'!Y30+2*PI())/3)</f>
        <v>-0.45041437723875827</v>
      </c>
      <c r="AH30" s="11">
        <f>-'OddsRatio_working_3-way'!U30/(3*'OddsRatio_working_3-way'!X30^(1/3))*COS(('OddsRatio_working_3-way'!Y30+4*PI())/3)</f>
        <v>-7.78029544423917E-2</v>
      </c>
      <c r="AI30" s="11">
        <f>'OddsRatio_working_3-way'!U30/(3*'OddsRatio_working_3-way'!X30^(1/3))*SIN(('OddsRatio_working_3-way'!Y30)/3)</f>
        <v>-0.21512730525461174</v>
      </c>
      <c r="AJ30" s="11">
        <f>'OddsRatio_working_3-way'!U30/(3*'OddsRatio_working_3-way'!X30^(1/3))*SIN(('OddsRatio_working_3-way'!Y30+2*PI())/3)</f>
        <v>-0.34988597532780069</v>
      </c>
      <c r="AK30" s="11">
        <f>'OddsRatio_working_3-way'!U30/(3*'OddsRatio_working_3-way'!X30^(1/3))*SIN(('OddsRatio_working_3-way'!Y30+4*PI())/3)</f>
        <v>0.5650132805824124</v>
      </c>
      <c r="AL30" s="11">
        <f>'OddsRatio_working_3-way'!Z30+'OddsRatio_working_3-way'!AF30</f>
        <v>1.0564346633622996</v>
      </c>
      <c r="AM30" s="11">
        <f>'OddsRatio_working_3-way'!AA30+'OddsRatio_working_3-way'!AG30</f>
        <v>-0.90082875447751642</v>
      </c>
      <c r="AN30" s="11">
        <f>'OddsRatio_working_3-way'!AB30+'OddsRatio_working_3-way'!AH30</f>
        <v>-0.15560590888478337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1.0564346633622996</v>
      </c>
      <c r="AS30" s="11">
        <f>IF(('OddsRatio_working_3-way'!X30=0),IF(Q30&gt;0,-Q30^(1/3),(-Q30)^(1/3)),'OddsRatio_working_3-way'!AM30-'OddsRatio_working_3-way'!R30/3)</f>
        <v>-0.90082875447751642</v>
      </c>
      <c r="AT30" s="11">
        <f>IF(('OddsRatio_working_3-way'!X30=0),IF(Q30&gt;0,-Q30^(1/3),(-Q30)^(1/3)),'OddsRatio_working_3-way'!AN30-'OddsRatio_working_3-way'!R30/3)</f>
        <v>-0.15560590888478337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1.49</v>
      </c>
      <c r="B31" s="4">
        <f>IF('True_Odds_Calculator_3-way'!B32="","",'True_Odds_Calculator_3-way'!B32)</f>
        <v>4.5599999999999996</v>
      </c>
      <c r="C31" s="4">
        <f>IF('True_Odds_Calculator_3-way'!C32="","",'True_Odds_Calculator_3-way'!C32)</f>
        <v>7.5</v>
      </c>
      <c r="D31" s="9">
        <f t="shared" si="13"/>
        <v>0.66066826236835341</v>
      </c>
      <c r="E31" s="9">
        <f t="shared" si="14"/>
        <v>0.21134504939775184</v>
      </c>
      <c r="F31" s="9">
        <f t="shared" si="15"/>
        <v>0.12798668823389461</v>
      </c>
      <c r="G31" s="9">
        <f t="shared" si="16"/>
        <v>1.0482019338815423</v>
      </c>
      <c r="H31" s="9">
        <f t="shared" si="17"/>
        <v>1.5136189476019559</v>
      </c>
      <c r="I31" s="9">
        <f t="shared" si="18"/>
        <v>4.7315988846182897</v>
      </c>
      <c r="J31" s="9">
        <f t="shared" si="19"/>
        <v>7.8133125702300248</v>
      </c>
      <c r="K31" s="11">
        <f t="shared" si="20"/>
        <v>0.67114093959731547</v>
      </c>
      <c r="L31" s="11">
        <f t="shared" si="21"/>
        <v>0.2192982456140351</v>
      </c>
      <c r="M31" s="11">
        <f t="shared" si="22"/>
        <v>0.13333333333333333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-0.22250873268181637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0.20703324306291457</v>
      </c>
      <c r="Q31" s="11">
        <f>2*'OddsRatio_working_3-way'!K31*'OddsRatio_working_3-way'!L31*'OddsRatio_working_3-way'!M31</f>
        <v>3.9248008163585701E-2</v>
      </c>
      <c r="R31" s="11">
        <f t="shared" si="23"/>
        <v>0</v>
      </c>
      <c r="S31" s="11">
        <f t="shared" si="24"/>
        <v>-0.93044996736810559</v>
      </c>
      <c r="T31" s="11">
        <f t="shared" si="25"/>
        <v>-0.17638861940627595</v>
      </c>
      <c r="U31" s="11">
        <f>'OddsRatio_working_3-way'!S31-'OddsRatio_working_3-way'!R31^2/3</f>
        <v>-0.93044996736810559</v>
      </c>
      <c r="V31" s="11">
        <f>'OddsRatio_working_3-way'!S31*'OddsRatio_working_3-way'!R31/3-2*'OddsRatio_working_3-way'!R31^3/27-'OddsRatio_working_3-way'!T31</f>
        <v>0.17638861940627595</v>
      </c>
      <c r="W31" s="11">
        <f>'OddsRatio_working_3-way'!V31^2+4*'OddsRatio_working_3-way'!U31^3/27</f>
        <v>-8.8224106101606165E-2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0.17272597601233741</v>
      </c>
      <c r="Y31" s="11">
        <f>IF('OddsRatio_working_3-way'!W31&gt;=0,IF('OddsRatio_working_3-way'!V31+SQRT('OddsRatio_working_3-way'!W31)&gt;0,0,PI()),ACOS('OddsRatio_working_3-way'!V31/(2*'OddsRatio_working_3-way'!X31)))</f>
        <v>1.0349109883953329</v>
      </c>
      <c r="Z31" s="11">
        <f>'OddsRatio_working_3-way'!X31^(1/3)*COS('OddsRatio_working_3-way'!Y31/3)</f>
        <v>0.52410096694077113</v>
      </c>
      <c r="AA31" s="11">
        <f>'OddsRatio_working_3-way'!X31^(1/3)*COS(('OddsRatio_working_3-way'!Y31+2*PI())/3)</f>
        <v>-0.42514899413445612</v>
      </c>
      <c r="AB31" s="11">
        <f>'OddsRatio_working_3-way'!X31^(1/3)*COS(('OddsRatio_working_3-way'!Y31+4*PI())/3)</f>
        <v>-9.8951972806315111E-2</v>
      </c>
      <c r="AC31" s="11">
        <f>'OddsRatio_working_3-way'!X31^(1/3)*SIN('OddsRatio_working_3-way'!Y31/3)</f>
        <v>0.18832993807265641</v>
      </c>
      <c r="AD31" s="11">
        <f>'OddsRatio_working_3-way'!X31^(1/3)*SIN(('OddsRatio_working_3-way'!Y31+2*PI())/3)</f>
        <v>0.35971978248236786</v>
      </c>
      <c r="AE31" s="11">
        <f>'OddsRatio_working_3-way'!X31^(1/3)*SIN(('OddsRatio_working_3-way'!Y31+4*PI())/3)</f>
        <v>-0.54804972055502421</v>
      </c>
      <c r="AF31" s="11">
        <f>-'OddsRatio_working_3-way'!U31/(3*'OddsRatio_working_3-way'!X31^(1/3))*COS(('OddsRatio_working_3-way'!Y31)/3)</f>
        <v>0.52410096694077113</v>
      </c>
      <c r="AG31" s="11">
        <f>-'OddsRatio_working_3-way'!U31/(3*'OddsRatio_working_3-way'!X31^(1/3))*COS(('OddsRatio_working_3-way'!Y31+2*PI())/3)</f>
        <v>-0.42514899413445612</v>
      </c>
      <c r="AH31" s="11">
        <f>-'OddsRatio_working_3-way'!U31/(3*'OddsRatio_working_3-way'!X31^(1/3))*COS(('OddsRatio_working_3-way'!Y31+4*PI())/3)</f>
        <v>-9.8951972806315111E-2</v>
      </c>
      <c r="AI31" s="11">
        <f>'OddsRatio_working_3-way'!U31/(3*'OddsRatio_working_3-way'!X31^(1/3))*SIN(('OddsRatio_working_3-way'!Y31)/3)</f>
        <v>-0.18832993807265641</v>
      </c>
      <c r="AJ31" s="11">
        <f>'OddsRatio_working_3-way'!U31/(3*'OddsRatio_working_3-way'!X31^(1/3))*SIN(('OddsRatio_working_3-way'!Y31+2*PI())/3)</f>
        <v>-0.35971978248236786</v>
      </c>
      <c r="AK31" s="11">
        <f>'OddsRatio_working_3-way'!U31/(3*'OddsRatio_working_3-way'!X31^(1/3))*SIN(('OddsRatio_working_3-way'!Y31+4*PI())/3)</f>
        <v>0.54804972055502421</v>
      </c>
      <c r="AL31" s="11">
        <f>'OddsRatio_working_3-way'!Z31+'OddsRatio_working_3-way'!AF31</f>
        <v>1.0482019338815423</v>
      </c>
      <c r="AM31" s="11">
        <f>'OddsRatio_working_3-way'!AA31+'OddsRatio_working_3-way'!AG31</f>
        <v>-0.85029798826891223</v>
      </c>
      <c r="AN31" s="11">
        <f>'OddsRatio_working_3-way'!AB31+'OddsRatio_working_3-way'!AH31</f>
        <v>-0.19790394561263022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1.0482019338815423</v>
      </c>
      <c r="AS31" s="11">
        <f>IF(('OddsRatio_working_3-way'!X31=0),IF(Q31&gt;0,-Q31^(1/3),(-Q31)^(1/3)),'OddsRatio_working_3-way'!AM31-'OddsRatio_working_3-way'!R31/3)</f>
        <v>-0.85029798826891223</v>
      </c>
      <c r="AT31" s="11">
        <f>IF(('OddsRatio_working_3-way'!X31=0),IF(Q31&gt;0,-Q31^(1/3),(-Q31)^(1/3)),'OddsRatio_working_3-way'!AN31-'OddsRatio_working_3-way'!R31/3)</f>
        <v>-0.19790394561263022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1.52</v>
      </c>
      <c r="B32" s="4">
        <f>IF('True_Odds_Calculator_3-way'!B33="","",'True_Odds_Calculator_3-way'!B33)</f>
        <v>4.46</v>
      </c>
      <c r="C32" s="4">
        <f>IF('True_Odds_Calculator_3-way'!C33="","",'True_Odds_Calculator_3-way'!C33)</f>
        <v>7.04</v>
      </c>
      <c r="D32" s="9">
        <f t="shared" si="13"/>
        <v>0.64732846239694752</v>
      </c>
      <c r="E32" s="9">
        <f t="shared" si="14"/>
        <v>0.21621213751512275</v>
      </c>
      <c r="F32" s="9">
        <f t="shared" si="15"/>
        <v>0.13645940008792959</v>
      </c>
      <c r="G32" s="9">
        <f t="shared" si="16"/>
        <v>1.0477130773443397</v>
      </c>
      <c r="H32" s="9">
        <f t="shared" si="17"/>
        <v>1.5448108002190566</v>
      </c>
      <c r="I32" s="9">
        <f t="shared" si="18"/>
        <v>4.6250872476114155</v>
      </c>
      <c r="J32" s="9">
        <f t="shared" si="19"/>
        <v>7.3281869871598113</v>
      </c>
      <c r="K32" s="11">
        <f t="shared" si="20"/>
        <v>0.65789473684210531</v>
      </c>
      <c r="L32" s="11">
        <f t="shared" si="21"/>
        <v>0.22421524663677131</v>
      </c>
      <c r="M32" s="11">
        <f t="shared" si="22"/>
        <v>0.14204545454545456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-0.22770117686184477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0.20995035616967411</v>
      </c>
      <c r="Q32" s="11">
        <f>2*'OddsRatio_working_3-way'!K32*'OddsRatio_working_3-way'!L32*'OddsRatio_working_3-way'!M32</f>
        <v>4.1906258716501825E-2</v>
      </c>
      <c r="R32" s="11">
        <f t="shared" si="23"/>
        <v>0</v>
      </c>
      <c r="S32" s="11">
        <f t="shared" si="24"/>
        <v>-0.92204335112883151</v>
      </c>
      <c r="T32" s="11">
        <f t="shared" si="25"/>
        <v>-0.18404058904767101</v>
      </c>
      <c r="U32" s="11">
        <f>'OddsRatio_working_3-way'!S32-'OddsRatio_working_3-way'!R32^2/3</f>
        <v>-0.92204335112883151</v>
      </c>
      <c r="V32" s="11">
        <f>'OddsRatio_working_3-way'!S32*'OddsRatio_working_3-way'!R32/3-2*'OddsRatio_working_3-way'!R32^3/27-'OddsRatio_working_3-way'!T32</f>
        <v>0.18404058904767101</v>
      </c>
      <c r="W32" s="11">
        <f>'OddsRatio_working_3-way'!V32^2+4*'OddsRatio_working_3-way'!U32^3/27</f>
        <v>-8.2260618546139835E-2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0.17039040243155831</v>
      </c>
      <c r="Y32" s="11">
        <f>IF('OddsRatio_working_3-way'!W32&gt;=0,IF('OddsRatio_working_3-way'!V32+SQRT('OddsRatio_working_3-way'!W32)&gt;0,0,PI()),ACOS('OddsRatio_working_3-way'!V32/(2*'OddsRatio_working_3-way'!X32)))</f>
        <v>1.0002931320223962</v>
      </c>
      <c r="Z32" s="11">
        <f>'OddsRatio_working_3-way'!X32^(1/3)*COS('OddsRatio_working_3-way'!Y32/3)</f>
        <v>0.52385653867216986</v>
      </c>
      <c r="AA32" s="11">
        <f>'OddsRatio_working_3-way'!X32^(1/3)*COS(('OddsRatio_working_3-way'!Y32+2*PI())/3)</f>
        <v>-0.41906382530613895</v>
      </c>
      <c r="AB32" s="11">
        <f>'OddsRatio_working_3-way'!X32^(1/3)*COS(('OddsRatio_working_3-way'!Y32+4*PI())/3)</f>
        <v>-0.10479271336603106</v>
      </c>
      <c r="AC32" s="11">
        <f>'OddsRatio_working_3-way'!X32^(1/3)*SIN('OddsRatio_working_3-way'!Y32/3)</f>
        <v>0.18144451107714454</v>
      </c>
      <c r="AD32" s="11">
        <f>'OddsRatio_working_3-way'!X32^(1/3)*SIN(('OddsRatio_working_3-way'!Y32+2*PI())/3)</f>
        <v>0.36295081489011211</v>
      </c>
      <c r="AE32" s="11">
        <f>'OddsRatio_working_3-way'!X32^(1/3)*SIN(('OddsRatio_working_3-way'!Y32+4*PI())/3)</f>
        <v>-0.54439532596725648</v>
      </c>
      <c r="AF32" s="11">
        <f>-'OddsRatio_working_3-way'!U32/(3*'OddsRatio_working_3-way'!X32^(1/3))*COS(('OddsRatio_working_3-way'!Y32)/3)</f>
        <v>0.52385653867216986</v>
      </c>
      <c r="AG32" s="11">
        <f>-'OddsRatio_working_3-way'!U32/(3*'OddsRatio_working_3-way'!X32^(1/3))*COS(('OddsRatio_working_3-way'!Y32+2*PI())/3)</f>
        <v>-0.41906382530613895</v>
      </c>
      <c r="AH32" s="11">
        <f>-'OddsRatio_working_3-way'!U32/(3*'OddsRatio_working_3-way'!X32^(1/3))*COS(('OddsRatio_working_3-way'!Y32+4*PI())/3)</f>
        <v>-0.10479271336603106</v>
      </c>
      <c r="AI32" s="11">
        <f>'OddsRatio_working_3-way'!U32/(3*'OddsRatio_working_3-way'!X32^(1/3))*SIN(('OddsRatio_working_3-way'!Y32)/3)</f>
        <v>-0.18144451107714454</v>
      </c>
      <c r="AJ32" s="11">
        <f>'OddsRatio_working_3-way'!U32/(3*'OddsRatio_working_3-way'!X32^(1/3))*SIN(('OddsRatio_working_3-way'!Y32+2*PI())/3)</f>
        <v>-0.36295081489011211</v>
      </c>
      <c r="AK32" s="11">
        <f>'OddsRatio_working_3-way'!U32/(3*'OddsRatio_working_3-way'!X32^(1/3))*SIN(('OddsRatio_working_3-way'!Y32+4*PI())/3)</f>
        <v>0.54439532596725648</v>
      </c>
      <c r="AL32" s="11">
        <f>'OddsRatio_working_3-way'!Z32+'OddsRatio_working_3-way'!AF32</f>
        <v>1.0477130773443397</v>
      </c>
      <c r="AM32" s="11">
        <f>'OddsRatio_working_3-way'!AA32+'OddsRatio_working_3-way'!AG32</f>
        <v>-0.8381276506122779</v>
      </c>
      <c r="AN32" s="11">
        <f>'OddsRatio_working_3-way'!AB32+'OddsRatio_working_3-way'!AH32</f>
        <v>-0.20958542673206212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1.0477130773443397</v>
      </c>
      <c r="AS32" s="11">
        <f>IF(('OddsRatio_working_3-way'!X32=0),IF(Q32&gt;0,-Q32^(1/3),(-Q32)^(1/3)),'OddsRatio_working_3-way'!AM32-'OddsRatio_working_3-way'!R32/3)</f>
        <v>-0.8381276506122779</v>
      </c>
      <c r="AT32" s="11">
        <f>IF(('OddsRatio_working_3-way'!X32=0),IF(Q32&gt;0,-Q32^(1/3),(-Q32)^(1/3)),'OddsRatio_working_3-way'!AN32-'OddsRatio_working_3-way'!R32/3)</f>
        <v>-0.20958542673206212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1.82</v>
      </c>
      <c r="B33" s="4">
        <f>IF('True_Odds_Calculator_3-way'!B34="","",'True_Odds_Calculator_3-way'!B34)</f>
        <v>3.82</v>
      </c>
      <c r="C33" s="4">
        <f>IF('True_Odds_Calculator_3-way'!C34="","",'True_Odds_Calculator_3-way'!C34)</f>
        <v>4.58</v>
      </c>
      <c r="D33" s="9">
        <f t="shared" si="13"/>
        <v>0.5373722186883152</v>
      </c>
      <c r="E33" s="9">
        <f t="shared" si="14"/>
        <v>0.25248177330663574</v>
      </c>
      <c r="F33" s="9">
        <f t="shared" si="15"/>
        <v>0.21014600800504915</v>
      </c>
      <c r="G33" s="9">
        <f t="shared" si="16"/>
        <v>1.0498872131665675</v>
      </c>
      <c r="H33" s="9">
        <f t="shared" si="17"/>
        <v>1.8609075147965857</v>
      </c>
      <c r="I33" s="9">
        <f t="shared" si="18"/>
        <v>3.9606819411297201</v>
      </c>
      <c r="J33" s="9">
        <f t="shared" si="19"/>
        <v>4.7585962231363119</v>
      </c>
      <c r="K33" s="11">
        <f t="shared" si="20"/>
        <v>0.54945054945054939</v>
      </c>
      <c r="L33" s="11">
        <f t="shared" si="21"/>
        <v>0.26178010471204188</v>
      </c>
      <c r="M33" s="11">
        <f t="shared" si="22"/>
        <v>0.2183406113537118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-0.25998348344538247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0.22674460818908559</v>
      </c>
      <c r="Q33" s="11">
        <f>2*'OddsRatio_working_3-way'!K33*'OddsRatio_working_3-way'!L33*'OddsRatio_working_3-way'!M33</f>
        <v>6.2810140772599901E-2</v>
      </c>
      <c r="R33" s="11">
        <f t="shared" si="23"/>
        <v>0</v>
      </c>
      <c r="S33" s="11">
        <f t="shared" si="24"/>
        <v>-0.87215005039626015</v>
      </c>
      <c r="T33" s="11">
        <f t="shared" si="25"/>
        <v>-0.24159281174411645</v>
      </c>
      <c r="U33" s="11">
        <f>'OddsRatio_working_3-way'!S33-'OddsRatio_working_3-way'!R33^2/3</f>
        <v>-0.87215005039626015</v>
      </c>
      <c r="V33" s="11">
        <f>'OddsRatio_working_3-way'!S33*'OddsRatio_working_3-way'!R33/3-2*'OddsRatio_working_3-way'!R33^3/27-'OddsRatio_working_3-way'!T33</f>
        <v>0.24159281174411645</v>
      </c>
      <c r="W33" s="11">
        <f>'OddsRatio_working_3-way'!V33^2+4*'OddsRatio_working_3-way'!U33^3/27</f>
        <v>-3.9913979189789048E-2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0.15674905571981698</v>
      </c>
      <c r="Y33" s="11">
        <f>IF('OddsRatio_working_3-way'!W33&gt;=0,IF('OddsRatio_working_3-way'!V33+SQRT('OddsRatio_working_3-way'!W33)&gt;0,0,PI()),ACOS('OddsRatio_working_3-way'!V33/(2*'OddsRatio_working_3-way'!X33)))</f>
        <v>0.69095837301022311</v>
      </c>
      <c r="Z33" s="11">
        <f>'OddsRatio_working_3-way'!X33^(1/3)*COS('OddsRatio_working_3-way'!Y33/3)</f>
        <v>0.52494360658328387</v>
      </c>
      <c r="AA33" s="11">
        <f>'OddsRatio_working_3-way'!X33^(1/3)*COS(('OddsRatio_working_3-way'!Y33+2*PI())/3)</f>
        <v>-0.36906997414633314</v>
      </c>
      <c r="AB33" s="11">
        <f>'OddsRatio_working_3-way'!X33^(1/3)*COS(('OddsRatio_working_3-way'!Y33+4*PI())/3)</f>
        <v>-0.1558736324369506</v>
      </c>
      <c r="AC33" s="11">
        <f>'OddsRatio_working_3-way'!X33^(1/3)*SIN('OddsRatio_working_3-way'!Y33/3)</f>
        <v>0.12308896527615545</v>
      </c>
      <c r="AD33" s="11">
        <f>'OddsRatio_working_3-way'!X33^(1/3)*SIN(('OddsRatio_working_3-way'!Y33+2*PI())/3)</f>
        <v>0.39307001621727017</v>
      </c>
      <c r="AE33" s="11">
        <f>'OddsRatio_working_3-way'!X33^(1/3)*SIN(('OddsRatio_working_3-way'!Y33+4*PI())/3)</f>
        <v>-0.51615898149342554</v>
      </c>
      <c r="AF33" s="11">
        <f>-'OddsRatio_working_3-way'!U33/(3*'OddsRatio_working_3-way'!X33^(1/3))*COS(('OddsRatio_working_3-way'!Y33)/3)</f>
        <v>0.52494360658328376</v>
      </c>
      <c r="AG33" s="11">
        <f>-'OddsRatio_working_3-way'!U33/(3*'OddsRatio_working_3-way'!X33^(1/3))*COS(('OddsRatio_working_3-way'!Y33+2*PI())/3)</f>
        <v>-0.36906997414633308</v>
      </c>
      <c r="AH33" s="11">
        <f>-'OddsRatio_working_3-way'!U33/(3*'OddsRatio_working_3-way'!X33^(1/3))*COS(('OddsRatio_working_3-way'!Y33+4*PI())/3)</f>
        <v>-0.15587363243695057</v>
      </c>
      <c r="AI33" s="11">
        <f>'OddsRatio_working_3-way'!U33/(3*'OddsRatio_working_3-way'!X33^(1/3))*SIN(('OddsRatio_working_3-way'!Y33)/3)</f>
        <v>-0.12308896527615543</v>
      </c>
      <c r="AJ33" s="11">
        <f>'OddsRatio_working_3-way'!U33/(3*'OddsRatio_working_3-way'!X33^(1/3))*SIN(('OddsRatio_working_3-way'!Y33+2*PI())/3)</f>
        <v>-0.39307001621727011</v>
      </c>
      <c r="AK33" s="11">
        <f>'OddsRatio_working_3-way'!U33/(3*'OddsRatio_working_3-way'!X33^(1/3))*SIN(('OddsRatio_working_3-way'!Y33+4*PI())/3)</f>
        <v>0.51615898149342543</v>
      </c>
      <c r="AL33" s="11">
        <f>'OddsRatio_working_3-way'!Z33+'OddsRatio_working_3-way'!AF33</f>
        <v>1.0498872131665675</v>
      </c>
      <c r="AM33" s="11">
        <f>'OddsRatio_working_3-way'!AA33+'OddsRatio_working_3-way'!AG33</f>
        <v>-0.73813994829266627</v>
      </c>
      <c r="AN33" s="11">
        <f>'OddsRatio_working_3-way'!AB33+'OddsRatio_working_3-way'!AH33</f>
        <v>-0.31174726487390114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1.0498872131665675</v>
      </c>
      <c r="AS33" s="11">
        <f>IF(('OddsRatio_working_3-way'!X33=0),IF(Q33&gt;0,-Q33^(1/3),(-Q33)^(1/3)),'OddsRatio_working_3-way'!AM33-'OddsRatio_working_3-way'!R33/3)</f>
        <v>-0.73813994829266627</v>
      </c>
      <c r="AT33" s="11">
        <f>IF(('OddsRatio_working_3-way'!X33=0),IF(Q33&gt;0,-Q33^(1/3),(-Q33)^(1/3)),'OddsRatio_working_3-way'!AN33-'OddsRatio_working_3-way'!R33/3)</f>
        <v>-0.31174726487390114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2.94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2.57</v>
      </c>
      <c r="D34" s="9">
        <f t="shared" si="13"/>
        <v>0.33057027673216982</v>
      </c>
      <c r="E34" s="9">
        <f t="shared" si="14"/>
        <v>0.29047671997566354</v>
      </c>
      <c r="F34" s="9">
        <f t="shared" si="15"/>
        <v>0.37895300329216658</v>
      </c>
      <c r="G34" s="9">
        <f t="shared" si="16"/>
        <v>1.0438532800800038</v>
      </c>
      <c r="H34" s="9">
        <f t="shared" si="17"/>
        <v>3.025075363355207</v>
      </c>
      <c r="I34" s="9">
        <f t="shared" si="18"/>
        <v>3.4426166753872085</v>
      </c>
      <c r="J34" s="9">
        <f t="shared" si="19"/>
        <v>2.6388496497256053</v>
      </c>
      <c r="K34" s="11">
        <f t="shared" si="20"/>
        <v>0.3401360544217687</v>
      </c>
      <c r="L34" s="11">
        <f t="shared" si="21"/>
        <v>0.29940119760479045</v>
      </c>
      <c r="M34" s="11">
        <f t="shared" si="22"/>
        <v>0.38910505836575876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-0.28241666432877111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0.23180828052463326</v>
      </c>
      <c r="Q34" s="11">
        <f>2*'OddsRatio_working_3-way'!K34*'OddsRatio_working_3-way'!L34*'OddsRatio_working_3-way'!M34</f>
        <v>7.925069419645582E-2</v>
      </c>
      <c r="R34" s="11">
        <f t="shared" si="23"/>
        <v>0</v>
      </c>
      <c r="S34" s="11">
        <f t="shared" si="24"/>
        <v>-0.82080241644231422</v>
      </c>
      <c r="T34" s="11">
        <f t="shared" si="25"/>
        <v>-0.28061621074950915</v>
      </c>
      <c r="U34" s="11">
        <f>'OddsRatio_working_3-way'!S34-'OddsRatio_working_3-way'!R34^2/3</f>
        <v>-0.82080241644231422</v>
      </c>
      <c r="V34" s="11">
        <f>'OddsRatio_working_3-way'!S34*'OddsRatio_working_3-way'!R34/3-2*'OddsRatio_working_3-way'!R34^3/27-'OddsRatio_working_3-way'!T34</f>
        <v>0.28061621074950915</v>
      </c>
      <c r="W34" s="11">
        <f>'OddsRatio_working_3-way'!V34^2+4*'OddsRatio_working_3-way'!U34^3/27</f>
        <v>-3.1787228408198254E-3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0.14311200209646358</v>
      </c>
      <c r="Y34" s="11">
        <f>IF('OddsRatio_working_3-way'!W34&gt;=0,IF('OddsRatio_working_3-way'!V34+SQRT('OddsRatio_working_3-way'!W34)&gt;0,0,PI()),ACOS('OddsRatio_working_3-way'!V34/(2*'OddsRatio_working_3-way'!X34)))</f>
        <v>0.19827575221438876</v>
      </c>
      <c r="Z34" s="11">
        <f>'OddsRatio_working_3-way'!X34^(1/3)*COS('OddsRatio_working_3-way'!Y34/3)</f>
        <v>0.52192664004000189</v>
      </c>
      <c r="AA34" s="11">
        <f>'OddsRatio_working_3-way'!X34^(1/3)*COS(('OddsRatio_working_3-way'!Y34+2*PI())/3)</f>
        <v>-0.2908805545679054</v>
      </c>
      <c r="AB34" s="11">
        <f>'OddsRatio_working_3-way'!X34^(1/3)*COS(('OddsRatio_working_3-way'!Y34+4*PI())/3)</f>
        <v>-0.23104608547209651</v>
      </c>
      <c r="AC34" s="11">
        <f>'OddsRatio_working_3-way'!X34^(1/3)*SIN('OddsRatio_working_3-way'!Y34/3)</f>
        <v>3.4545446839283588E-2</v>
      </c>
      <c r="AD34" s="11">
        <f>'OddsRatio_working_3-way'!X34^(1/3)*SIN(('OddsRatio_working_3-way'!Y34+2*PI())/3)</f>
        <v>0.43472900576685608</v>
      </c>
      <c r="AE34" s="11">
        <f>'OddsRatio_working_3-way'!X34^(1/3)*SIN(('OddsRatio_working_3-way'!Y34+4*PI())/3)</f>
        <v>-0.4692744526061397</v>
      </c>
      <c r="AF34" s="11">
        <f>-'OddsRatio_working_3-way'!U34/(3*'OddsRatio_working_3-way'!X34^(1/3))*COS(('OddsRatio_working_3-way'!Y34)/3)</f>
        <v>0.52192664004000189</v>
      </c>
      <c r="AG34" s="11">
        <f>-'OddsRatio_working_3-way'!U34/(3*'OddsRatio_working_3-way'!X34^(1/3))*COS(('OddsRatio_working_3-way'!Y34+2*PI())/3)</f>
        <v>-0.2908805545679054</v>
      </c>
      <c r="AH34" s="11">
        <f>-'OddsRatio_working_3-way'!U34/(3*'OddsRatio_working_3-way'!X34^(1/3))*COS(('OddsRatio_working_3-way'!Y34+4*PI())/3)</f>
        <v>-0.23104608547209651</v>
      </c>
      <c r="AI34" s="11">
        <f>'OddsRatio_working_3-way'!U34/(3*'OddsRatio_working_3-way'!X34^(1/3))*SIN(('OddsRatio_working_3-way'!Y34)/3)</f>
        <v>-3.4545446839283588E-2</v>
      </c>
      <c r="AJ34" s="11">
        <f>'OddsRatio_working_3-way'!U34/(3*'OddsRatio_working_3-way'!X34^(1/3))*SIN(('OddsRatio_working_3-way'!Y34+2*PI())/3)</f>
        <v>-0.43472900576685608</v>
      </c>
      <c r="AK34" s="11">
        <f>'OddsRatio_working_3-way'!U34/(3*'OddsRatio_working_3-way'!X34^(1/3))*SIN(('OddsRatio_working_3-way'!Y34+4*PI())/3)</f>
        <v>0.4692744526061397</v>
      </c>
      <c r="AL34" s="11">
        <f>'OddsRatio_working_3-way'!Z34+'OddsRatio_working_3-way'!AF34</f>
        <v>1.0438532800800038</v>
      </c>
      <c r="AM34" s="11">
        <f>'OddsRatio_working_3-way'!AA34+'OddsRatio_working_3-way'!AG34</f>
        <v>-0.58176110913581081</v>
      </c>
      <c r="AN34" s="11">
        <f>'OddsRatio_working_3-way'!AB34+'OddsRatio_working_3-way'!AH34</f>
        <v>-0.46209217094419303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1.0438532800800038</v>
      </c>
      <c r="AS34" s="11">
        <f>IF(('OddsRatio_working_3-way'!X34=0),IF(Q34&gt;0,-Q34^(1/3),(-Q34)^(1/3)),'OddsRatio_working_3-way'!AM34-'OddsRatio_working_3-way'!R34/3)</f>
        <v>-0.58176110913581081</v>
      </c>
      <c r="AT34" s="11">
        <f>IF(('OddsRatio_working_3-way'!X34=0),IF(Q34&gt;0,-Q34^(1/3),(-Q34)^(1/3)),'OddsRatio_working_3-way'!AN34-'OddsRatio_working_3-way'!R34/3)</f>
        <v>-0.46209217094419303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1.67</v>
      </c>
      <c r="B35" s="4">
        <f>IF('True_Odds_Calculator_3-way'!B36="","",'True_Odds_Calculator_3-way'!B36)</f>
        <v>4.18</v>
      </c>
      <c r="C35" s="4">
        <f>IF('True_Odds_Calculator_3-way'!C36="","",'True_Odds_Calculator_3-way'!C36)</f>
        <v>5.22</v>
      </c>
      <c r="D35" s="9">
        <f t="shared" si="13"/>
        <v>0.58633613266663598</v>
      </c>
      <c r="E35" s="9">
        <f t="shared" si="14"/>
        <v>0.22996315526489941</v>
      </c>
      <c r="F35" s="9">
        <f t="shared" si="15"/>
        <v>0.18370071206846444</v>
      </c>
      <c r="G35" s="9">
        <f t="shared" si="16"/>
        <v>1.0529945586092793</v>
      </c>
      <c r="H35" s="9">
        <f t="shared" si="17"/>
        <v>1.7055063542682172</v>
      </c>
      <c r="I35" s="9">
        <f t="shared" si="18"/>
        <v>4.3485226963775085</v>
      </c>
      <c r="J35" s="9">
        <f t="shared" si="19"/>
        <v>5.4436370373311584</v>
      </c>
      <c r="K35" s="11">
        <f t="shared" si="20"/>
        <v>0.5988023952095809</v>
      </c>
      <c r="L35" s="11">
        <f t="shared" si="21"/>
        <v>0.23923444976076558</v>
      </c>
      <c r="M35" s="11">
        <f t="shared" si="22"/>
        <v>0.19157088122605365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-0.24674656626361202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0.22146764053150919</v>
      </c>
      <c r="Q35" s="11">
        <f>2*'OddsRatio_working_3-way'!K35*'OddsRatio_working_3-way'!L35*'OddsRatio_working_3-way'!M35</f>
        <v>5.4886651928502901E-2</v>
      </c>
      <c r="R35" s="11">
        <f t="shared" si="23"/>
        <v>0</v>
      </c>
      <c r="S35" s="11">
        <f t="shared" si="24"/>
        <v>-0.89755105363818499</v>
      </c>
      <c r="T35" s="11">
        <f t="shared" si="25"/>
        <v>-0.22244140114948824</v>
      </c>
      <c r="U35" s="11">
        <f>'OddsRatio_working_3-way'!S35-'OddsRatio_working_3-way'!R35^2/3</f>
        <v>-0.89755105363818499</v>
      </c>
      <c r="V35" s="11">
        <f>'OddsRatio_working_3-way'!S35*'OddsRatio_working_3-way'!R35/3-2*'OddsRatio_working_3-way'!R35^3/27-'OddsRatio_working_3-way'!T35</f>
        <v>0.22244140114948824</v>
      </c>
      <c r="W35" s="11">
        <f>'OddsRatio_working_3-way'!V35^2+4*'OddsRatio_working_3-way'!U35^3/27</f>
        <v>-5.7640599123836754E-2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0.1636465521094046</v>
      </c>
      <c r="Y35" s="11">
        <f>IF('OddsRatio_working_3-way'!W35&gt;=0,IF('OddsRatio_working_3-way'!V35+SQRT('OddsRatio_working_3-way'!W35)&gt;0,0,PI()),ACOS('OddsRatio_working_3-way'!V35/(2*'OddsRatio_working_3-way'!X35)))</f>
        <v>0.8235249213878707</v>
      </c>
      <c r="Z35" s="11">
        <f>'OddsRatio_working_3-way'!X35^(1/3)*COS('OddsRatio_working_3-way'!Y35/3)</f>
        <v>0.52649727930463963</v>
      </c>
      <c r="AA35" s="11">
        <f>'OddsRatio_working_3-way'!X35^(1/3)*COS(('OddsRatio_working_3-way'!Y35+2*PI())/3)</f>
        <v>-0.39165512147140685</v>
      </c>
      <c r="AB35" s="11">
        <f>'OddsRatio_working_3-way'!X35^(1/3)*COS(('OddsRatio_working_3-way'!Y35+4*PI())/3)</f>
        <v>-0.13484215783323311</v>
      </c>
      <c r="AC35" s="11">
        <f>'OddsRatio_working_3-way'!X35^(1/3)*SIN('OddsRatio_working_3-way'!Y35/3)</f>
        <v>0.14827103368788541</v>
      </c>
      <c r="AD35" s="11">
        <f>'OddsRatio_working_3-way'!X35^(1/3)*SIN(('OddsRatio_working_3-way'!Y35+2*PI())/3)</f>
        <v>0.3818245020572662</v>
      </c>
      <c r="AE35" s="11">
        <f>'OddsRatio_working_3-way'!X35^(1/3)*SIN(('OddsRatio_working_3-way'!Y35+4*PI())/3)</f>
        <v>-0.53009553574515156</v>
      </c>
      <c r="AF35" s="11">
        <f>-'OddsRatio_working_3-way'!U35/(3*'OddsRatio_working_3-way'!X35^(1/3))*COS(('OddsRatio_working_3-way'!Y35)/3)</f>
        <v>0.52649727930463952</v>
      </c>
      <c r="AG35" s="11">
        <f>-'OddsRatio_working_3-way'!U35/(3*'OddsRatio_working_3-way'!X35^(1/3))*COS(('OddsRatio_working_3-way'!Y35+2*PI())/3)</f>
        <v>-0.3916551214714068</v>
      </c>
      <c r="AH35" s="11">
        <f>-'OddsRatio_working_3-way'!U35/(3*'OddsRatio_working_3-way'!X35^(1/3))*COS(('OddsRatio_working_3-way'!Y35+4*PI())/3)</f>
        <v>-0.13484215783323308</v>
      </c>
      <c r="AI35" s="11">
        <f>'OddsRatio_working_3-way'!U35/(3*'OddsRatio_working_3-way'!X35^(1/3))*SIN(('OddsRatio_working_3-way'!Y35)/3)</f>
        <v>-0.14827103368788538</v>
      </c>
      <c r="AJ35" s="11">
        <f>'OddsRatio_working_3-way'!U35/(3*'OddsRatio_working_3-way'!X35^(1/3))*SIN(('OddsRatio_working_3-way'!Y35+2*PI())/3)</f>
        <v>-0.38182450205726615</v>
      </c>
      <c r="AK35" s="11">
        <f>'OddsRatio_working_3-way'!U35/(3*'OddsRatio_working_3-way'!X35^(1/3))*SIN(('OddsRatio_working_3-way'!Y35+4*PI())/3)</f>
        <v>0.53009553574515145</v>
      </c>
      <c r="AL35" s="11">
        <f>'OddsRatio_working_3-way'!Z35+'OddsRatio_working_3-way'!AF35</f>
        <v>1.0529945586092793</v>
      </c>
      <c r="AM35" s="11">
        <f>'OddsRatio_working_3-way'!AA35+'OddsRatio_working_3-way'!AG35</f>
        <v>-0.78331024294281359</v>
      </c>
      <c r="AN35" s="11">
        <f>'OddsRatio_working_3-way'!AB35+'OddsRatio_working_3-way'!AH35</f>
        <v>-0.26968431566646622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1.0529945586092793</v>
      </c>
      <c r="AS35" s="11">
        <f>IF(('OddsRatio_working_3-way'!X35=0),IF(Q35&gt;0,-Q35^(1/3),(-Q35)^(1/3)),'OddsRatio_working_3-way'!AM35-'OddsRatio_working_3-way'!R35/3)</f>
        <v>-0.78331024294281359</v>
      </c>
      <c r="AT35" s="11">
        <f>IF(('OddsRatio_working_3-way'!X35=0),IF(Q35&gt;0,-Q35^(1/3),(-Q35)^(1/3)),'OddsRatio_working_3-way'!AN35-'OddsRatio_working_3-way'!R35/3)</f>
        <v>-0.26968431566646622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2.69</v>
      </c>
      <c r="B36" s="4">
        <f>IF('True_Odds_Calculator_3-way'!B37="","",'True_Odds_Calculator_3-way'!B37)</f>
        <v>3.32</v>
      </c>
      <c r="C36" s="4">
        <f>IF('True_Odds_Calculator_3-way'!C37="","",'True_Odds_Calculator_3-way'!C37)</f>
        <v>2.82</v>
      </c>
      <c r="D36" s="9">
        <f t="shared" si="13"/>
        <v>0.36216994011204878</v>
      </c>
      <c r="E36" s="9">
        <f t="shared" si="14"/>
        <v>0.29259850906341206</v>
      </c>
      <c r="F36" s="9">
        <f t="shared" si="15"/>
        <v>0.34523155082453905</v>
      </c>
      <c r="G36" s="9">
        <f t="shared" si="16"/>
        <v>1.0420915565309601</v>
      </c>
      <c r="H36" s="9">
        <f t="shared" si="17"/>
        <v>2.7611347305373224</v>
      </c>
      <c r="I36" s="9">
        <f t="shared" si="18"/>
        <v>3.4176524111518272</v>
      </c>
      <c r="J36" s="9">
        <f t="shared" si="19"/>
        <v>2.8966066328863476</v>
      </c>
      <c r="K36" s="11">
        <f t="shared" si="20"/>
        <v>0.37174721189591081</v>
      </c>
      <c r="L36" s="11">
        <f t="shared" si="21"/>
        <v>0.30120481927710846</v>
      </c>
      <c r="M36" s="11">
        <f t="shared" si="22"/>
        <v>0.3546099290780142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-0.28333916223304978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0.23148831980615656</v>
      </c>
      <c r="Q36" s="11">
        <f>2*'OddsRatio_working_3-way'!K36*'OddsRatio_working_3-way'!L36*'OddsRatio_working_3-way'!M36</f>
        <v>7.9412802677926775E-2</v>
      </c>
      <c r="R36" s="11">
        <f t="shared" si="23"/>
        <v>0</v>
      </c>
      <c r="S36" s="11">
        <f t="shared" si="24"/>
        <v>-0.81700079149579297</v>
      </c>
      <c r="T36" s="11">
        <f t="shared" si="25"/>
        <v>-0.28027471406373683</v>
      </c>
      <c r="U36" s="11">
        <f>'OddsRatio_working_3-way'!S36-'OddsRatio_working_3-way'!R36^2/3</f>
        <v>-0.81700079149579297</v>
      </c>
      <c r="V36" s="11">
        <f>'OddsRatio_working_3-way'!S36*'OddsRatio_working_3-way'!R36/3-2*'OddsRatio_working_3-way'!R36^3/27-'OddsRatio_working_3-way'!T36</f>
        <v>0.28027471406373683</v>
      </c>
      <c r="W36" s="11">
        <f>'OddsRatio_working_3-way'!V36^2+4*'OddsRatio_working_3-way'!U36^3/27</f>
        <v>-2.2372102780818942E-3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0.14211889883262477</v>
      </c>
      <c r="Y36" s="11">
        <f>IF('OddsRatio_working_3-way'!W36&gt;=0,IF('OddsRatio_working_3-way'!V36+SQRT('OddsRatio_working_3-way'!W36)&gt;0,0,PI()),ACOS('OddsRatio_working_3-way'!V36/(2*'OddsRatio_working_3-way'!X36)))</f>
        <v>0.1671847281259462</v>
      </c>
      <c r="Z36" s="11">
        <f>'OddsRatio_working_3-way'!X36^(1/3)*COS('OddsRatio_working_3-way'!Y36/3)</f>
        <v>0.52104577826548004</v>
      </c>
      <c r="AA36" s="11">
        <f>'OddsRatio_working_3-way'!X36^(1/3)*COS(('OddsRatio_working_3-way'!Y36+2*PI())/3)</f>
        <v>-0.28569570359076957</v>
      </c>
      <c r="AB36" s="11">
        <f>'OddsRatio_working_3-way'!X36^(1/3)*COS(('OddsRatio_working_3-way'!Y36+4*PI())/3)</f>
        <v>-0.23535007467471064</v>
      </c>
      <c r="AC36" s="11">
        <f>'OddsRatio_working_3-way'!X36^(1/3)*SIN('OddsRatio_working_3-way'!Y36/3)</f>
        <v>2.9067062407207706E-2</v>
      </c>
      <c r="AD36" s="11">
        <f>'OddsRatio_working_3-way'!X36^(1/3)*SIN(('OddsRatio_working_3-way'!Y36+2*PI())/3)</f>
        <v>0.43670534930893562</v>
      </c>
      <c r="AE36" s="11">
        <f>'OddsRatio_working_3-way'!X36^(1/3)*SIN(('OddsRatio_working_3-way'!Y36+4*PI())/3)</f>
        <v>-0.46577241171614325</v>
      </c>
      <c r="AF36" s="11">
        <f>-'OddsRatio_working_3-way'!U36/(3*'OddsRatio_working_3-way'!X36^(1/3))*COS(('OddsRatio_working_3-way'!Y36)/3)</f>
        <v>0.52104577826547993</v>
      </c>
      <c r="AG36" s="11">
        <f>-'OddsRatio_working_3-way'!U36/(3*'OddsRatio_working_3-way'!X36^(1/3))*COS(('OddsRatio_working_3-way'!Y36+2*PI())/3)</f>
        <v>-0.28569570359076951</v>
      </c>
      <c r="AH36" s="11">
        <f>-'OddsRatio_working_3-way'!U36/(3*'OddsRatio_working_3-way'!X36^(1/3))*COS(('OddsRatio_working_3-way'!Y36+4*PI())/3)</f>
        <v>-0.23535007467471059</v>
      </c>
      <c r="AI36" s="11">
        <f>'OddsRatio_working_3-way'!U36/(3*'OddsRatio_working_3-way'!X36^(1/3))*SIN(('OddsRatio_working_3-way'!Y36)/3)</f>
        <v>-2.9067062407207699E-2</v>
      </c>
      <c r="AJ36" s="11">
        <f>'OddsRatio_working_3-way'!U36/(3*'OddsRatio_working_3-way'!X36^(1/3))*SIN(('OddsRatio_working_3-way'!Y36+2*PI())/3)</f>
        <v>-0.43670534930893551</v>
      </c>
      <c r="AK36" s="11">
        <f>'OddsRatio_working_3-way'!U36/(3*'OddsRatio_working_3-way'!X36^(1/3))*SIN(('OddsRatio_working_3-way'!Y36+4*PI())/3)</f>
        <v>0.46577241171614314</v>
      </c>
      <c r="AL36" s="11">
        <f>'OddsRatio_working_3-way'!Z36+'OddsRatio_working_3-way'!AF36</f>
        <v>1.0420915565309601</v>
      </c>
      <c r="AM36" s="11">
        <f>'OddsRatio_working_3-way'!AA36+'OddsRatio_working_3-way'!AG36</f>
        <v>-0.57139140718153913</v>
      </c>
      <c r="AN36" s="11">
        <f>'OddsRatio_working_3-way'!AB36+'OddsRatio_working_3-way'!AH36</f>
        <v>-0.47070014934942123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1.0420915565309601</v>
      </c>
      <c r="AS36" s="11">
        <f>IF(('OddsRatio_working_3-way'!X36=0),IF(Q36&gt;0,-Q36^(1/3),(-Q36)^(1/3)),'OddsRatio_working_3-way'!AM36-'OddsRatio_working_3-way'!R36/3)</f>
        <v>-0.57139140718153913</v>
      </c>
      <c r="AT36" s="11">
        <f>IF(('OddsRatio_working_3-way'!X36=0),IF(Q36&gt;0,-Q36^(1/3),(-Q36)^(1/3)),'OddsRatio_working_3-way'!AN36-'OddsRatio_working_3-way'!R36/3)</f>
        <v>-0.47070014934942123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2.29</v>
      </c>
      <c r="B37" s="4">
        <f>IF('True_Odds_Calculator_3-way'!B38="","",'True_Odds_Calculator_3-way'!B38)</f>
        <v>3.26</v>
      </c>
      <c r="C37" s="4">
        <f>IF('True_Odds_Calculator_3-way'!C38="","",'True_Odds_Calculator_3-way'!C38)</f>
        <v>3.53</v>
      </c>
      <c r="D37" s="9">
        <f t="shared" si="13"/>
        <v>0.42671349264927788</v>
      </c>
      <c r="E37" s="9">
        <f t="shared" si="14"/>
        <v>0.29817670214978675</v>
      </c>
      <c r="F37" s="9">
        <f t="shared" si="15"/>
        <v>0.27510980520093553</v>
      </c>
      <c r="G37" s="9">
        <f t="shared" si="16"/>
        <v>1.0414672910246678</v>
      </c>
      <c r="H37" s="9">
        <f t="shared" si="17"/>
        <v>2.3434928054218216</v>
      </c>
      <c r="I37" s="9">
        <f t="shared" si="18"/>
        <v>3.3537160777157489</v>
      </c>
      <c r="J37" s="9">
        <f t="shared" si="19"/>
        <v>3.6349122462924104</v>
      </c>
      <c r="K37" s="11">
        <f t="shared" si="20"/>
        <v>0.4366812227074236</v>
      </c>
      <c r="L37" s="11">
        <f t="shared" si="21"/>
        <v>0.30674846625766872</v>
      </c>
      <c r="M37" s="11">
        <f t="shared" si="22"/>
        <v>0.28328611898016998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-0.27989225610485879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0.23071497888920001</v>
      </c>
      <c r="Q37" s="11">
        <f>2*'OddsRatio_working_3-way'!K37*'OddsRatio_working_3-way'!L37*'OddsRatio_working_3-way'!M37</f>
        <v>7.5893085160921039E-2</v>
      </c>
      <c r="R37" s="11">
        <f t="shared" si="23"/>
        <v>0</v>
      </c>
      <c r="S37" s="11">
        <f t="shared" si="24"/>
        <v>-0.82429925750702082</v>
      </c>
      <c r="T37" s="11">
        <f t="shared" si="25"/>
        <v>-0.27115107154836204</v>
      </c>
      <c r="U37" s="11">
        <f>'OddsRatio_working_3-way'!S37-'OddsRatio_working_3-way'!R37^2/3</f>
        <v>-0.82429925750702082</v>
      </c>
      <c r="V37" s="11">
        <f>'OddsRatio_working_3-way'!S37*'OddsRatio_working_3-way'!R37/3-2*'OddsRatio_working_3-way'!R37^3/27-'OddsRatio_working_3-way'!T37</f>
        <v>0.27115107154836204</v>
      </c>
      <c r="W37" s="11">
        <f>'OddsRatio_working_3-way'!V37^2+4*'OddsRatio_working_3-way'!U37^3/27</f>
        <v>-9.452801791087373E-3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0.14402751941288194</v>
      </c>
      <c r="Y37" s="11">
        <f>IF('OddsRatio_working_3-way'!W37&gt;=0,IF('OddsRatio_working_3-way'!V37+SQRT('OddsRatio_working_3-way'!W37)&gt;0,0,PI()),ACOS('OddsRatio_working_3-way'!V37/(2*'OddsRatio_working_3-way'!X37)))</f>
        <v>0.34428541101550669</v>
      </c>
      <c r="Z37" s="11">
        <f>'OddsRatio_working_3-way'!X37^(1/3)*COS('OddsRatio_working_3-way'!Y37/3)</f>
        <v>0.52073364551233403</v>
      </c>
      <c r="AA37" s="11">
        <f>'OddsRatio_working_3-way'!X37^(1/3)*COS(('OddsRatio_working_3-way'!Y37+2*PI())/3)</f>
        <v>-0.31234919669514105</v>
      </c>
      <c r="AB37" s="11">
        <f>'OddsRatio_working_3-way'!X37^(1/3)*COS(('OddsRatio_working_3-way'!Y37+4*PI())/3)</f>
        <v>-0.20838444881719295</v>
      </c>
      <c r="AC37" s="11">
        <f>'OddsRatio_working_3-way'!X37^(1/3)*SIN('OddsRatio_working_3-way'!Y37/3)</f>
        <v>6.0024075173564791E-2</v>
      </c>
      <c r="AD37" s="11">
        <f>'OddsRatio_working_3-way'!X37^(1/3)*SIN(('OddsRatio_working_3-way'!Y37+2*PI())/3)</f>
        <v>0.42095652803217948</v>
      </c>
      <c r="AE37" s="11">
        <f>'OddsRatio_working_3-way'!X37^(1/3)*SIN(('OddsRatio_working_3-way'!Y37+4*PI())/3)</f>
        <v>-0.48098060320574437</v>
      </c>
      <c r="AF37" s="11">
        <f>-'OddsRatio_working_3-way'!U37/(3*'OddsRatio_working_3-way'!X37^(1/3))*COS(('OddsRatio_working_3-way'!Y37)/3)</f>
        <v>0.52073364551233392</v>
      </c>
      <c r="AG37" s="11">
        <f>-'OddsRatio_working_3-way'!U37/(3*'OddsRatio_working_3-way'!X37^(1/3))*COS(('OddsRatio_working_3-way'!Y37+2*PI())/3)</f>
        <v>-0.31234919669514094</v>
      </c>
      <c r="AH37" s="11">
        <f>-'OddsRatio_working_3-way'!U37/(3*'OddsRatio_working_3-way'!X37^(1/3))*COS(('OddsRatio_working_3-way'!Y37+4*PI())/3)</f>
        <v>-0.2083844488171929</v>
      </c>
      <c r="AI37" s="11">
        <f>'OddsRatio_working_3-way'!U37/(3*'OddsRatio_working_3-way'!X37^(1/3))*SIN(('OddsRatio_working_3-way'!Y37)/3)</f>
        <v>-6.0024075173564784E-2</v>
      </c>
      <c r="AJ37" s="11">
        <f>'OddsRatio_working_3-way'!U37/(3*'OddsRatio_working_3-way'!X37^(1/3))*SIN(('OddsRatio_working_3-way'!Y37+2*PI())/3)</f>
        <v>-0.42095652803217937</v>
      </c>
      <c r="AK37" s="11">
        <f>'OddsRatio_working_3-way'!U37/(3*'OddsRatio_working_3-way'!X37^(1/3))*SIN(('OddsRatio_working_3-way'!Y37+4*PI())/3)</f>
        <v>0.48098060320574426</v>
      </c>
      <c r="AL37" s="11">
        <f>'OddsRatio_working_3-way'!Z37+'OddsRatio_working_3-way'!AF37</f>
        <v>1.0414672910246678</v>
      </c>
      <c r="AM37" s="11">
        <f>'OddsRatio_working_3-way'!AA37+'OddsRatio_working_3-way'!AG37</f>
        <v>-0.62469839339028199</v>
      </c>
      <c r="AN37" s="11">
        <f>'OddsRatio_working_3-way'!AB37+'OddsRatio_working_3-way'!AH37</f>
        <v>-0.41676889763438585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1.0414672910246678</v>
      </c>
      <c r="AS37" s="11">
        <f>IF(('OddsRatio_working_3-way'!X37=0),IF(Q37&gt;0,-Q37^(1/3),(-Q37)^(1/3)),'OddsRatio_working_3-way'!AM37-'OddsRatio_working_3-way'!R37/3)</f>
        <v>-0.62469839339028199</v>
      </c>
      <c r="AT37" s="11">
        <f>IF(('OddsRatio_working_3-way'!X37=0),IF(Q37&gt;0,-Q37^(1/3),(-Q37)^(1/3)),'OddsRatio_working_3-way'!AN37-'OddsRatio_working_3-way'!R37/3)</f>
        <v>-0.41676889763438585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</v>
      </c>
      <c r="B38" s="4">
        <f>IF('True_Odds_Calculator_3-way'!B39="","",'True_Odds_Calculator_3-way'!B39)</f>
        <v>3.47</v>
      </c>
      <c r="C38" s="4">
        <f>IF('True_Odds_Calculator_3-way'!C39="","",'True_Odds_Calculator_3-way'!C39)</f>
        <v>4.1500000000000004</v>
      </c>
      <c r="D38" s="9">
        <f t="shared" si="13"/>
        <v>0.48850443215984213</v>
      </c>
      <c r="E38" s="9">
        <f t="shared" si="14"/>
        <v>0.27884288754123504</v>
      </c>
      <c r="F38" s="9">
        <f t="shared" si="15"/>
        <v>0.2326526802989228</v>
      </c>
      <c r="G38" s="9">
        <f t="shared" si="16"/>
        <v>1.0470643338457835</v>
      </c>
      <c r="H38" s="9">
        <f t="shared" si="17"/>
        <v>2.0470643338457837</v>
      </c>
      <c r="I38" s="9">
        <f t="shared" si="18"/>
        <v>3.5862489045990849</v>
      </c>
      <c r="J38" s="9">
        <f t="shared" si="19"/>
        <v>4.2982526516142183</v>
      </c>
      <c r="K38" s="11">
        <f t="shared" si="20"/>
        <v>0.5</v>
      </c>
      <c r="L38" s="11">
        <f t="shared" si="21"/>
        <v>0.28818443804034583</v>
      </c>
      <c r="M38" s="11">
        <f t="shared" si="22"/>
        <v>0.24096385542168672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-0.27014686990035075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0.22985313009964931</v>
      </c>
      <c r="Q38" s="11">
        <f>2*'OddsRatio_working_3-way'!K38*'OddsRatio_working_3-way'!L38*'OddsRatio_working_3-way'!M38</f>
        <v>6.9442033262733932E-2</v>
      </c>
      <c r="R38" s="11">
        <f t="shared" si="23"/>
        <v>0</v>
      </c>
      <c r="S38" s="11">
        <f t="shared" si="24"/>
        <v>-0.85084506137137694</v>
      </c>
      <c r="T38" s="11">
        <f t="shared" si="25"/>
        <v>-0.25705288863183595</v>
      </c>
      <c r="U38" s="11">
        <f>'OddsRatio_working_3-way'!S38-'OddsRatio_working_3-way'!R38^2/3</f>
        <v>-0.85084506137137694</v>
      </c>
      <c r="V38" s="11">
        <f>'OddsRatio_working_3-way'!S38*'OddsRatio_working_3-way'!R38/3-2*'OddsRatio_working_3-way'!R38^3/27-'OddsRatio_working_3-way'!T38</f>
        <v>0.25705288863183595</v>
      </c>
      <c r="W38" s="11">
        <f>'OddsRatio_working_3-way'!V38^2+4*'OddsRatio_working_3-way'!U38^3/27</f>
        <v>-2.5176922394796589E-2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0.15104064845991597</v>
      </c>
      <c r="Y38" s="11">
        <f>IF('OddsRatio_working_3-way'!W38&gt;=0,IF('OddsRatio_working_3-way'!V38+SQRT('OddsRatio_working_3-way'!W38)&gt;0,0,PI()),ACOS('OddsRatio_working_3-way'!V38/(2*'OddsRatio_working_3-way'!X38)))</f>
        <v>0.55302511111090125</v>
      </c>
      <c r="Z38" s="11">
        <f>'OddsRatio_working_3-way'!X38^(1/3)*COS('OddsRatio_working_3-way'!Y38/3)</f>
        <v>0.52353216692289184</v>
      </c>
      <c r="AA38" s="11">
        <f>'OddsRatio_working_3-way'!X38^(1/3)*COS(('OddsRatio_working_3-way'!Y38+2*PI())/3)</f>
        <v>-0.34630493837804821</v>
      </c>
      <c r="AB38" s="11">
        <f>'OddsRatio_working_3-way'!X38^(1/3)*COS(('OddsRatio_working_3-way'!Y38+4*PI())/3)</f>
        <v>-0.17722722854484371</v>
      </c>
      <c r="AC38" s="11">
        <f>'OddsRatio_working_3-way'!X38^(1/3)*SIN('OddsRatio_working_3-way'!Y38/3)</f>
        <v>9.7617061286166165E-2</v>
      </c>
      <c r="AD38" s="11">
        <f>'OddsRatio_working_3-way'!X38^(1/3)*SIN(('OddsRatio_working_3-way'!Y38+2*PI())/3)</f>
        <v>0.40458362561045641</v>
      </c>
      <c r="AE38" s="11">
        <f>'OddsRatio_working_3-way'!X38^(1/3)*SIN(('OddsRatio_working_3-way'!Y38+4*PI())/3)</f>
        <v>-0.50220068689662245</v>
      </c>
      <c r="AF38" s="11">
        <f>-'OddsRatio_working_3-way'!U38/(3*'OddsRatio_working_3-way'!X38^(1/3))*COS(('OddsRatio_working_3-way'!Y38)/3)</f>
        <v>0.52353216692289162</v>
      </c>
      <c r="AG38" s="11">
        <f>-'OddsRatio_working_3-way'!U38/(3*'OddsRatio_working_3-way'!X38^(1/3))*COS(('OddsRatio_working_3-way'!Y38+2*PI())/3)</f>
        <v>-0.34630493837804804</v>
      </c>
      <c r="AH38" s="11">
        <f>-'OddsRatio_working_3-way'!U38/(3*'OddsRatio_working_3-way'!X38^(1/3))*COS(('OddsRatio_working_3-way'!Y38+4*PI())/3)</f>
        <v>-0.17722722854484363</v>
      </c>
      <c r="AI38" s="11">
        <f>'OddsRatio_working_3-way'!U38/(3*'OddsRatio_working_3-way'!X38^(1/3))*SIN(('OddsRatio_working_3-way'!Y38)/3)</f>
        <v>-9.7617061286166137E-2</v>
      </c>
      <c r="AJ38" s="11">
        <f>'OddsRatio_working_3-way'!U38/(3*'OddsRatio_working_3-way'!X38^(1/3))*SIN(('OddsRatio_working_3-way'!Y38+2*PI())/3)</f>
        <v>-0.40458362561045624</v>
      </c>
      <c r="AK38" s="11">
        <f>'OddsRatio_working_3-way'!U38/(3*'OddsRatio_working_3-way'!X38^(1/3))*SIN(('OddsRatio_working_3-way'!Y38+4*PI())/3)</f>
        <v>0.50220068689662223</v>
      </c>
      <c r="AL38" s="11">
        <f>'OddsRatio_working_3-way'!Z38+'OddsRatio_working_3-way'!AF38</f>
        <v>1.0470643338457835</v>
      </c>
      <c r="AM38" s="11">
        <f>'OddsRatio_working_3-way'!AA38+'OddsRatio_working_3-way'!AG38</f>
        <v>-0.6926098767560962</v>
      </c>
      <c r="AN38" s="11">
        <f>'OddsRatio_working_3-way'!AB38+'OddsRatio_working_3-way'!AH38</f>
        <v>-0.35445445708968737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1.0470643338457835</v>
      </c>
      <c r="AS38" s="11">
        <f>IF(('OddsRatio_working_3-way'!X38=0),IF(Q38&gt;0,-Q38^(1/3),(-Q38)^(1/3)),'OddsRatio_working_3-way'!AM38-'OddsRatio_working_3-way'!R38/3)</f>
        <v>-0.6926098767560962</v>
      </c>
      <c r="AT38" s="11">
        <f>IF(('OddsRatio_working_3-way'!X38=0),IF(Q38&gt;0,-Q38^(1/3),(-Q38)^(1/3)),'OddsRatio_working_3-way'!AN38-'OddsRatio_working_3-way'!R38/3)</f>
        <v>-0.35445445708968737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2.16</v>
      </c>
      <c r="B39" s="4">
        <f>IF('True_Odds_Calculator_3-way'!B40="","",'True_Odds_Calculator_3-way'!B40)</f>
        <v>3.6</v>
      </c>
      <c r="C39" s="4">
        <f>IF('True_Odds_Calculator_3-way'!C40="","",'True_Odds_Calculator_3-way'!C40)</f>
        <v>3.48</v>
      </c>
      <c r="D39" s="9">
        <f t="shared" si="13"/>
        <v>0.45223049951191024</v>
      </c>
      <c r="E39" s="9">
        <f t="shared" si="14"/>
        <v>0.26918646754275022</v>
      </c>
      <c r="F39" s="9">
        <f t="shared" si="15"/>
        <v>0.2785830329453397</v>
      </c>
      <c r="G39" s="9">
        <f t="shared" si="16"/>
        <v>1.0441911528243282</v>
      </c>
      <c r="H39" s="9">
        <f t="shared" si="17"/>
        <v>2.2112617372762213</v>
      </c>
      <c r="I39" s="9">
        <f t="shared" si="18"/>
        <v>3.7148969973432537</v>
      </c>
      <c r="J39" s="9">
        <f t="shared" si="19"/>
        <v>3.5895940590043338</v>
      </c>
      <c r="K39" s="11">
        <f t="shared" si="20"/>
        <v>0.46296296296296291</v>
      </c>
      <c r="L39" s="11">
        <f t="shared" si="21"/>
        <v>0.27777777777777779</v>
      </c>
      <c r="M39" s="11">
        <f t="shared" si="22"/>
        <v>0.28735632183908044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-0.27640603566529509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0.23059457925358304</v>
      </c>
      <c r="Q39" s="11">
        <f>2*'OddsRatio_working_3-way'!K39*'OddsRatio_working_3-way'!L39*'OddsRatio_working_3-way'!M39</f>
        <v>7.3908518991533029E-2</v>
      </c>
      <c r="R39" s="11">
        <f t="shared" si="23"/>
        <v>0</v>
      </c>
      <c r="S39" s="11">
        <f t="shared" si="24"/>
        <v>-0.83426028921023287</v>
      </c>
      <c r="T39" s="11">
        <f t="shared" si="25"/>
        <v>-0.26739111833661311</v>
      </c>
      <c r="U39" s="11">
        <f>'OddsRatio_working_3-way'!S39-'OddsRatio_working_3-way'!R39^2/3</f>
        <v>-0.83426028921023287</v>
      </c>
      <c r="V39" s="11">
        <f>'OddsRatio_working_3-way'!S39*'OddsRatio_working_3-way'!R39/3-2*'OddsRatio_working_3-way'!R39^3/27-'OddsRatio_working_3-way'!T39</f>
        <v>0.26739111833661311</v>
      </c>
      <c r="W39" s="11">
        <f>'OddsRatio_working_3-way'!V39^2+4*'OddsRatio_working_3-way'!U39^3/27</f>
        <v>-1.4522287715444462E-2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0.14664608576497115</v>
      </c>
      <c r="Y39" s="11">
        <f>IF('OddsRatio_working_3-way'!W39&gt;=0,IF('OddsRatio_working_3-way'!V39+SQRT('OddsRatio_working_3-way'!W39)&gt;0,0,PI()),ACOS('OddsRatio_working_3-way'!V39/(2*'OddsRatio_working_3-way'!X39)))</f>
        <v>0.42342121587480808</v>
      </c>
      <c r="Z39" s="11">
        <f>'OddsRatio_working_3-way'!X39^(1/3)*COS('OddsRatio_working_3-way'!Y39/3)</f>
        <v>0.52209557641216409</v>
      </c>
      <c r="AA39" s="11">
        <f>'OddsRatio_working_3-way'!X39^(1/3)*COS(('OddsRatio_working_3-way'!Y39+2*PI())/3)</f>
        <v>-0.3252913024366702</v>
      </c>
      <c r="AB39" s="11">
        <f>'OddsRatio_working_3-way'!X39^(1/3)*COS(('OddsRatio_working_3-way'!Y39+4*PI())/3)</f>
        <v>-0.19680427397549405</v>
      </c>
      <c r="AC39" s="11">
        <f>'OddsRatio_working_3-way'!X39^(1/3)*SIN('OddsRatio_working_3-way'!Y39/3)</f>
        <v>7.4182020469435173E-2</v>
      </c>
      <c r="AD39" s="11">
        <f>'OddsRatio_working_3-way'!X39^(1/3)*SIN(('OddsRatio_working_3-way'!Y39+2*PI())/3)</f>
        <v>0.41505702214169604</v>
      </c>
      <c r="AE39" s="11">
        <f>'OddsRatio_working_3-way'!X39^(1/3)*SIN(('OddsRatio_working_3-way'!Y39+4*PI())/3)</f>
        <v>-0.48923904261113127</v>
      </c>
      <c r="AF39" s="11">
        <f>-'OddsRatio_working_3-way'!U39/(3*'OddsRatio_working_3-way'!X39^(1/3))*COS(('OddsRatio_working_3-way'!Y39)/3)</f>
        <v>0.52209557641216409</v>
      </c>
      <c r="AG39" s="11">
        <f>-'OddsRatio_working_3-way'!U39/(3*'OddsRatio_working_3-way'!X39^(1/3))*COS(('OddsRatio_working_3-way'!Y39+2*PI())/3)</f>
        <v>-0.3252913024366702</v>
      </c>
      <c r="AH39" s="11">
        <f>-'OddsRatio_working_3-way'!U39/(3*'OddsRatio_working_3-way'!X39^(1/3))*COS(('OddsRatio_working_3-way'!Y39+4*PI())/3)</f>
        <v>-0.19680427397549405</v>
      </c>
      <c r="AI39" s="11">
        <f>'OddsRatio_working_3-way'!U39/(3*'OddsRatio_working_3-way'!X39^(1/3))*SIN(('OddsRatio_working_3-way'!Y39)/3)</f>
        <v>-7.4182020469435173E-2</v>
      </c>
      <c r="AJ39" s="11">
        <f>'OddsRatio_working_3-way'!U39/(3*'OddsRatio_working_3-way'!X39^(1/3))*SIN(('OddsRatio_working_3-way'!Y39+2*PI())/3)</f>
        <v>-0.41505702214169604</v>
      </c>
      <c r="AK39" s="11">
        <f>'OddsRatio_working_3-way'!U39/(3*'OddsRatio_working_3-way'!X39^(1/3))*SIN(('OddsRatio_working_3-way'!Y39+4*PI())/3)</f>
        <v>0.48923904261113127</v>
      </c>
      <c r="AL39" s="11">
        <f>'OddsRatio_working_3-way'!Z39+'OddsRatio_working_3-way'!AF39</f>
        <v>1.0441911528243282</v>
      </c>
      <c r="AM39" s="11">
        <f>'OddsRatio_working_3-way'!AA39+'OddsRatio_working_3-way'!AG39</f>
        <v>-0.65058260487334041</v>
      </c>
      <c r="AN39" s="11">
        <f>'OddsRatio_working_3-way'!AB39+'OddsRatio_working_3-way'!AH39</f>
        <v>-0.3936085479509881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1.0441911528243282</v>
      </c>
      <c r="AS39" s="11">
        <f>IF(('OddsRatio_working_3-way'!X39=0),IF(Q39&gt;0,-Q39^(1/3),(-Q39)^(1/3)),'OddsRatio_working_3-way'!AM39-'OddsRatio_working_3-way'!R39/3)</f>
        <v>-0.65058260487334041</v>
      </c>
      <c r="AT39" s="11">
        <f>IF(('OddsRatio_working_3-way'!X39=0),IF(Q39&gt;0,-Q39^(1/3),(-Q39)^(1/3)),'OddsRatio_working_3-way'!AN39-'OddsRatio_working_3-way'!R39/3)</f>
        <v>-0.3936085479509881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3.3</v>
      </c>
      <c r="B40" s="4">
        <f>IF('True_Odds_Calculator_3-way'!B41="","",'True_Odds_Calculator_3-way'!B41)</f>
        <v>3.29</v>
      </c>
      <c r="C40" s="4">
        <f>IF('True_Odds_Calculator_3-way'!C41="","",'True_Odds_Calculator_3-way'!C41)</f>
        <v>2.38</v>
      </c>
      <c r="D40" s="9">
        <f t="shared" si="13"/>
        <v>0.29444077022468806</v>
      </c>
      <c r="E40" s="9">
        <f t="shared" si="14"/>
        <v>0.29534679045944096</v>
      </c>
      <c r="F40" s="9">
        <f t="shared" si="15"/>
        <v>0.41021243931587115</v>
      </c>
      <c r="G40" s="9">
        <f t="shared" si="16"/>
        <v>1.0418559979887048</v>
      </c>
      <c r="H40" s="9">
        <f t="shared" si="17"/>
        <v>3.39626879537402</v>
      </c>
      <c r="I40" s="9">
        <f t="shared" si="18"/>
        <v>3.3858502353941335</v>
      </c>
      <c r="J40" s="9">
        <f t="shared" si="19"/>
        <v>2.4377612772244128</v>
      </c>
      <c r="K40" s="11">
        <f t="shared" si="20"/>
        <v>0.30303030303030304</v>
      </c>
      <c r="L40" s="11">
        <f t="shared" si="21"/>
        <v>0.303951367781155</v>
      </c>
      <c r="M40" s="11">
        <f t="shared" si="22"/>
        <v>0.42016806722689076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-0.28129085289821931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0.23104019170530884</v>
      </c>
      <c r="Q40" s="11">
        <f>2*'OddsRatio_working_3-way'!K40*'OddsRatio_working_3-way'!L40*'OddsRatio_working_3-way'!M40</f>
        <v>7.7400399231259243E-2</v>
      </c>
      <c r="R40" s="11">
        <f t="shared" si="23"/>
        <v>0</v>
      </c>
      <c r="S40" s="11">
        <f t="shared" si="24"/>
        <v>-0.82135693117936937</v>
      </c>
      <c r="T40" s="11">
        <f t="shared" si="25"/>
        <v>-0.2751614509813633</v>
      </c>
      <c r="U40" s="11">
        <f>'OddsRatio_working_3-way'!S40-'OddsRatio_working_3-way'!R40^2/3</f>
        <v>-0.82135693117936937</v>
      </c>
      <c r="V40" s="11">
        <f>'OddsRatio_working_3-way'!S40*'OddsRatio_working_3-way'!R40/3-2*'OddsRatio_working_3-way'!R40^3/27-'OddsRatio_working_3-way'!T40</f>
        <v>0.2751614509813633</v>
      </c>
      <c r="W40" s="11">
        <f>'OddsRatio_working_3-way'!V40^2+4*'OddsRatio_working_3-way'!U40^3/27</f>
        <v>-6.3765067943589299E-3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0.14325705122307952</v>
      </c>
      <c r="Y40" s="11">
        <f>IF('OddsRatio_working_3-way'!W40&gt;=0,IF('OddsRatio_working_3-way'!V40+SQRT('OddsRatio_working_3-way'!W40)&gt;0,0,PI()),ACOS('OddsRatio_working_3-way'!V40/(2*'OddsRatio_working_3-way'!X40)))</f>
        <v>0.28244585019036905</v>
      </c>
      <c r="Z40" s="11">
        <f>'OddsRatio_working_3-way'!X40^(1/3)*COS('OddsRatio_working_3-way'!Y40/3)</f>
        <v>0.52092799899435238</v>
      </c>
      <c r="AA40" s="11">
        <f>'OddsRatio_working_3-way'!X40^(1/3)*COS(('OddsRatio_working_3-way'!Y40+2*PI())/3)</f>
        <v>-0.30306385504443473</v>
      </c>
      <c r="AB40" s="11">
        <f>'OddsRatio_working_3-way'!X40^(1/3)*COS(('OddsRatio_working_3-way'!Y40+4*PI())/3)</f>
        <v>-0.21786414394991765</v>
      </c>
      <c r="AC40" s="11">
        <f>'OddsRatio_working_3-way'!X40^(1/3)*SIN('OddsRatio_working_3-way'!Y40/3)</f>
        <v>4.91900761352978E-2</v>
      </c>
      <c r="AD40" s="11">
        <f>'OddsRatio_working_3-way'!X40^(1/3)*SIN(('OddsRatio_working_3-way'!Y40+2*PI())/3)</f>
        <v>0.42654184260405487</v>
      </c>
      <c r="AE40" s="11">
        <f>'OddsRatio_working_3-way'!X40^(1/3)*SIN(('OddsRatio_working_3-way'!Y40+4*PI())/3)</f>
        <v>-0.47573191873935261</v>
      </c>
      <c r="AF40" s="11">
        <f>-'OddsRatio_working_3-way'!U40/(3*'OddsRatio_working_3-way'!X40^(1/3))*COS(('OddsRatio_working_3-way'!Y40)/3)</f>
        <v>0.52092799899435238</v>
      </c>
      <c r="AG40" s="11">
        <f>-'OddsRatio_working_3-way'!U40/(3*'OddsRatio_working_3-way'!X40^(1/3))*COS(('OddsRatio_working_3-way'!Y40+2*PI())/3)</f>
        <v>-0.30306385504443473</v>
      </c>
      <c r="AH40" s="11">
        <f>-'OddsRatio_working_3-way'!U40/(3*'OddsRatio_working_3-way'!X40^(1/3))*COS(('OddsRatio_working_3-way'!Y40+4*PI())/3)</f>
        <v>-0.21786414394991765</v>
      </c>
      <c r="AI40" s="11">
        <f>'OddsRatio_working_3-way'!U40/(3*'OddsRatio_working_3-way'!X40^(1/3))*SIN(('OddsRatio_working_3-way'!Y40)/3)</f>
        <v>-4.91900761352978E-2</v>
      </c>
      <c r="AJ40" s="11">
        <f>'OddsRatio_working_3-way'!U40/(3*'OddsRatio_working_3-way'!X40^(1/3))*SIN(('OddsRatio_working_3-way'!Y40+2*PI())/3)</f>
        <v>-0.42654184260405487</v>
      </c>
      <c r="AK40" s="11">
        <f>'OddsRatio_working_3-way'!U40/(3*'OddsRatio_working_3-way'!X40^(1/3))*SIN(('OddsRatio_working_3-way'!Y40+4*PI())/3)</f>
        <v>0.47573191873935261</v>
      </c>
      <c r="AL40" s="11">
        <f>'OddsRatio_working_3-way'!Z40+'OddsRatio_working_3-way'!AF40</f>
        <v>1.0418559979887048</v>
      </c>
      <c r="AM40" s="11">
        <f>'OddsRatio_working_3-way'!AA40+'OddsRatio_working_3-way'!AG40</f>
        <v>-0.60612771008886945</v>
      </c>
      <c r="AN40" s="11">
        <f>'OddsRatio_working_3-way'!AB40+'OddsRatio_working_3-way'!AH40</f>
        <v>-0.43572828789983531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1.0418559979887048</v>
      </c>
      <c r="AS40" s="11">
        <f>IF(('OddsRatio_working_3-way'!X40=0),IF(Q40&gt;0,-Q40^(1/3),(-Q40)^(1/3)),'OddsRatio_working_3-way'!AM40-'OddsRatio_working_3-way'!R40/3)</f>
        <v>-0.60612771008886945</v>
      </c>
      <c r="AT40" s="11">
        <f>IF(('OddsRatio_working_3-way'!X40=0),IF(Q40&gt;0,-Q40^(1/3),(-Q40)^(1/3)),'OddsRatio_working_3-way'!AN40-'OddsRatio_working_3-way'!R40/3)</f>
        <v>-0.43572828789983531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3.43</v>
      </c>
      <c r="C41" s="4">
        <f>IF('True_Odds_Calculator_3-way'!C42="","",'True_Odds_Calculator_3-way'!C42)</f>
        <v>3.15</v>
      </c>
      <c r="D41" s="9">
        <f t="shared" si="13"/>
        <v>0.40837177254660662</v>
      </c>
      <c r="E41" s="9">
        <f t="shared" si="14"/>
        <v>0.28306918884723126</v>
      </c>
      <c r="F41" s="9">
        <f t="shared" si="15"/>
        <v>0.30855903860616202</v>
      </c>
      <c r="G41" s="9">
        <f t="shared" si="16"/>
        <v>1.0422655210901417</v>
      </c>
      <c r="H41" s="9">
        <f t="shared" si="17"/>
        <v>2.4487490743152969</v>
      </c>
      <c r="I41" s="9">
        <f t="shared" si="18"/>
        <v>3.5327052162490453</v>
      </c>
      <c r="J41" s="9">
        <f t="shared" si="19"/>
        <v>3.2408708703438047</v>
      </c>
      <c r="K41" s="11">
        <f t="shared" si="20"/>
        <v>0.41841004184100417</v>
      </c>
      <c r="L41" s="11">
        <f t="shared" si="21"/>
        <v>0.29154518950437314</v>
      </c>
      <c r="M41" s="11">
        <f t="shared" si="22"/>
        <v>0.31746031746031744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-0.28122696435759864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0.23119144336071035</v>
      </c>
      <c r="Q41" s="11">
        <f>2*'OddsRatio_working_3-way'!K41*'OddsRatio_working_3-way'!L41*'OddsRatio_working_3-way'!M41</f>
        <v>7.7451069802583011E-2</v>
      </c>
      <c r="R41" s="11">
        <f t="shared" si="23"/>
        <v>0</v>
      </c>
      <c r="S41" s="11">
        <f t="shared" si="24"/>
        <v>-0.82208135300545071</v>
      </c>
      <c r="T41" s="11">
        <f t="shared" si="25"/>
        <v>-0.27540413836028493</v>
      </c>
      <c r="U41" s="11">
        <f>'OddsRatio_working_3-way'!S41-'OddsRatio_working_3-way'!R41^2/3</f>
        <v>-0.82208135300545071</v>
      </c>
      <c r="V41" s="11">
        <f>'OddsRatio_working_3-way'!S41*'OddsRatio_working_3-way'!R41/3-2*'OddsRatio_working_3-way'!R41^3/27-'OddsRatio_working_3-way'!T41</f>
        <v>0.27540413836028493</v>
      </c>
      <c r="W41" s="11">
        <f>'OddsRatio_working_3-way'!V41^2+4*'OddsRatio_working_3-way'!U41^3/27</f>
        <v>-6.4602896249474628E-3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0.14344661816414359</v>
      </c>
      <c r="Y41" s="11">
        <f>IF('OddsRatio_working_3-way'!W41&gt;=0,IF('OddsRatio_working_3-way'!V41+SQRT('OddsRatio_working_3-way'!W41)&gt;0,0,PI()),ACOS('OddsRatio_working_3-way'!V41/(2*'OddsRatio_working_3-way'!X41)))</f>
        <v>0.28396048149173758</v>
      </c>
      <c r="Z41" s="11">
        <f>'OddsRatio_working_3-way'!X41^(1/3)*COS('OddsRatio_working_3-way'!Y41/3)</f>
        <v>0.52113276054507074</v>
      </c>
      <c r="AA41" s="11">
        <f>'OddsRatio_working_3-way'!X41^(1/3)*COS(('OddsRatio_working_3-way'!Y41+2*PI())/3)</f>
        <v>-0.30341288148754819</v>
      </c>
      <c r="AB41" s="11">
        <f>'OddsRatio_working_3-way'!X41^(1/3)*COS(('OddsRatio_working_3-way'!Y41+4*PI())/3)</f>
        <v>-0.21771987905752269</v>
      </c>
      <c r="AC41" s="11">
        <f>'OddsRatio_working_3-way'!X41^(1/3)*SIN('OddsRatio_working_3-way'!Y41/3)</f>
        <v>4.9474878020642647E-2</v>
      </c>
      <c r="AD41" s="11">
        <f>'OddsRatio_working_3-way'!X41^(1/3)*SIN(('OddsRatio_working_3-way'!Y41+2*PI())/3)</f>
        <v>0.42657677036602282</v>
      </c>
      <c r="AE41" s="11">
        <f>'OddsRatio_working_3-way'!X41^(1/3)*SIN(('OddsRatio_working_3-way'!Y41+4*PI())/3)</f>
        <v>-0.4760516483866653</v>
      </c>
      <c r="AF41" s="11">
        <f>-'OddsRatio_working_3-way'!U41/(3*'OddsRatio_working_3-way'!X41^(1/3))*COS(('OddsRatio_working_3-way'!Y41)/3)</f>
        <v>0.52113276054507085</v>
      </c>
      <c r="AG41" s="11">
        <f>-'OddsRatio_working_3-way'!U41/(3*'OddsRatio_working_3-way'!X41^(1/3))*COS(('OddsRatio_working_3-way'!Y41+2*PI())/3)</f>
        <v>-0.30341288148754825</v>
      </c>
      <c r="AH41" s="11">
        <f>-'OddsRatio_working_3-way'!U41/(3*'OddsRatio_working_3-way'!X41^(1/3))*COS(('OddsRatio_working_3-way'!Y41+4*PI())/3)</f>
        <v>-0.21771987905752274</v>
      </c>
      <c r="AI41" s="11">
        <f>'OddsRatio_working_3-way'!U41/(3*'OddsRatio_working_3-way'!X41^(1/3))*SIN(('OddsRatio_working_3-way'!Y41)/3)</f>
        <v>-4.9474878020642654E-2</v>
      </c>
      <c r="AJ41" s="11">
        <f>'OddsRatio_working_3-way'!U41/(3*'OddsRatio_working_3-way'!X41^(1/3))*SIN(('OddsRatio_working_3-way'!Y41+2*PI())/3)</f>
        <v>-0.42657677036602293</v>
      </c>
      <c r="AK41" s="11">
        <f>'OddsRatio_working_3-way'!U41/(3*'OddsRatio_working_3-way'!X41^(1/3))*SIN(('OddsRatio_working_3-way'!Y41+4*PI())/3)</f>
        <v>0.47605164838666536</v>
      </c>
      <c r="AL41" s="11">
        <f>'OddsRatio_working_3-way'!Z41+'OddsRatio_working_3-way'!AF41</f>
        <v>1.0422655210901417</v>
      </c>
      <c r="AM41" s="11">
        <f>'OddsRatio_working_3-way'!AA41+'OddsRatio_working_3-way'!AG41</f>
        <v>-0.60682576297509638</v>
      </c>
      <c r="AN41" s="11">
        <f>'OddsRatio_working_3-way'!AB41+'OddsRatio_working_3-way'!AH41</f>
        <v>-0.43543975811504543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1.0422655210901417</v>
      </c>
      <c r="AS41" s="11">
        <f>IF(('OddsRatio_working_3-way'!X41=0),IF(Q41&gt;0,-Q41^(1/3),(-Q41)^(1/3)),'OddsRatio_working_3-way'!AM41-'OddsRatio_working_3-way'!R41/3)</f>
        <v>-0.60682576297509638</v>
      </c>
      <c r="AT41" s="11">
        <f>IF(('OddsRatio_working_3-way'!X41=0),IF(Q41&gt;0,-Q41^(1/3),(-Q41)^(1/3)),'OddsRatio_working_3-way'!AN41-'OddsRatio_working_3-way'!R41/3)</f>
        <v>-0.43543975811504543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2.0299999999999998</v>
      </c>
      <c r="B42" s="4">
        <f>IF('True_Odds_Calculator_3-way'!B43="","",'True_Odds_Calculator_3-way'!B43)</f>
        <v>3.55</v>
      </c>
      <c r="C42" s="4">
        <f>IF('True_Odds_Calculator_3-way'!C43="","",'True_Odds_Calculator_3-way'!C43)</f>
        <v>3.93</v>
      </c>
      <c r="D42" s="9">
        <f t="shared" si="13"/>
        <v>0.48134738945430428</v>
      </c>
      <c r="E42" s="9">
        <f t="shared" si="14"/>
        <v>0.27265778015200054</v>
      </c>
      <c r="F42" s="9">
        <f t="shared" si="15"/>
        <v>0.24599483039369496</v>
      </c>
      <c r="G42" s="9">
        <f t="shared" si="16"/>
        <v>1.0461181152382166</v>
      </c>
      <c r="H42" s="9">
        <f t="shared" si="17"/>
        <v>2.077501658695363</v>
      </c>
      <c r="I42" s="9">
        <f t="shared" si="18"/>
        <v>3.6676011938574526</v>
      </c>
      <c r="J42" s="9">
        <f t="shared" si="19"/>
        <v>4.0651260776479745</v>
      </c>
      <c r="K42" s="11">
        <f t="shared" si="20"/>
        <v>0.49261083743842371</v>
      </c>
      <c r="L42" s="11">
        <f t="shared" si="21"/>
        <v>0.28169014084507044</v>
      </c>
      <c r="M42" s="11">
        <f t="shared" si="22"/>
        <v>0.2544529262086514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-0.27172405318989468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0.22986034130553262</v>
      </c>
      <c r="Q42" s="11">
        <f>2*'OddsRatio_working_3-way'!K42*'OddsRatio_working_3-way'!L42*'OddsRatio_working_3-way'!M42</f>
        <v>7.0617616376507722E-2</v>
      </c>
      <c r="R42" s="11">
        <f t="shared" si="23"/>
        <v>0</v>
      </c>
      <c r="S42" s="11">
        <f t="shared" si="24"/>
        <v>-0.84593299197143379</v>
      </c>
      <c r="T42" s="11">
        <f t="shared" si="25"/>
        <v>-0.25988724791749118</v>
      </c>
      <c r="U42" s="11">
        <f>'OddsRatio_working_3-way'!S42-'OddsRatio_working_3-way'!R42^2/3</f>
        <v>-0.84593299197143379</v>
      </c>
      <c r="V42" s="11">
        <f>'OddsRatio_working_3-way'!S42*'OddsRatio_working_3-way'!R42/3-2*'OddsRatio_working_3-way'!R42^3/27-'OddsRatio_working_3-way'!T42</f>
        <v>0.25988724791749118</v>
      </c>
      <c r="W42" s="11">
        <f>'OddsRatio_working_3-way'!V42^2+4*'OddsRatio_working_3-way'!U42^3/27</f>
        <v>-2.2140377072241632E-2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0.14973456406452149</v>
      </c>
      <c r="Y42" s="11">
        <f>IF('OddsRatio_working_3-way'!W42&gt;=0,IF('OddsRatio_working_3-way'!V42+SQRT('OddsRatio_working_3-way'!W42)&gt;0,0,PI()),ACOS('OddsRatio_working_3-way'!V42/(2*'OddsRatio_working_3-way'!X42)))</f>
        <v>0.51998524979720462</v>
      </c>
      <c r="Z42" s="11">
        <f>'OddsRatio_working_3-way'!X42^(1/3)*COS('OddsRatio_working_3-way'!Y42/3)</f>
        <v>0.5230590576191082</v>
      </c>
      <c r="AA42" s="11">
        <f>'OddsRatio_working_3-way'!X42^(1/3)*COS(('OddsRatio_working_3-way'!Y42+2*PI())/3)</f>
        <v>-0.34084008721646619</v>
      </c>
      <c r="AB42" s="11">
        <f>'OddsRatio_working_3-way'!X42^(1/3)*COS(('OddsRatio_working_3-way'!Y42+4*PI())/3)</f>
        <v>-0.18221897040264193</v>
      </c>
      <c r="AC42" s="11">
        <f>'OddsRatio_working_3-way'!X42^(1/3)*SIN('OddsRatio_working_3-way'!Y42/3)</f>
        <v>9.1579944491620519E-2</v>
      </c>
      <c r="AD42" s="11">
        <f>'OddsRatio_working_3-way'!X42^(1/3)*SIN(('OddsRatio_working_3-way'!Y42+2*PI())/3)</f>
        <v>0.40719245933188597</v>
      </c>
      <c r="AE42" s="11">
        <f>'OddsRatio_working_3-way'!X42^(1/3)*SIN(('OddsRatio_working_3-way'!Y42+4*PI())/3)</f>
        <v>-0.49877240382350641</v>
      </c>
      <c r="AF42" s="11">
        <f>-'OddsRatio_working_3-way'!U42/(3*'OddsRatio_working_3-way'!X42^(1/3))*COS(('OddsRatio_working_3-way'!Y42)/3)</f>
        <v>0.52305905761910831</v>
      </c>
      <c r="AG42" s="11">
        <f>-'OddsRatio_working_3-way'!U42/(3*'OddsRatio_working_3-way'!X42^(1/3))*COS(('OddsRatio_working_3-way'!Y42+2*PI())/3)</f>
        <v>-0.34084008721646625</v>
      </c>
      <c r="AH42" s="11">
        <f>-'OddsRatio_working_3-way'!U42/(3*'OddsRatio_working_3-way'!X42^(1/3))*COS(('OddsRatio_working_3-way'!Y42+4*PI())/3)</f>
        <v>-0.18221897040264198</v>
      </c>
      <c r="AI42" s="11">
        <f>'OddsRatio_working_3-way'!U42/(3*'OddsRatio_working_3-way'!X42^(1/3))*SIN(('OddsRatio_working_3-way'!Y42)/3)</f>
        <v>-9.1579944491620532E-2</v>
      </c>
      <c r="AJ42" s="11">
        <f>'OddsRatio_working_3-way'!U42/(3*'OddsRatio_working_3-way'!X42^(1/3))*SIN(('OddsRatio_working_3-way'!Y42+2*PI())/3)</f>
        <v>-0.40719245933188603</v>
      </c>
      <c r="AK42" s="11">
        <f>'OddsRatio_working_3-way'!U42/(3*'OddsRatio_working_3-way'!X42^(1/3))*SIN(('OddsRatio_working_3-way'!Y42+4*PI())/3)</f>
        <v>0.49877240382350652</v>
      </c>
      <c r="AL42" s="11">
        <f>'OddsRatio_working_3-way'!Z42+'OddsRatio_working_3-way'!AF42</f>
        <v>1.0461181152382166</v>
      </c>
      <c r="AM42" s="11">
        <f>'OddsRatio_working_3-way'!AA42+'OddsRatio_working_3-way'!AG42</f>
        <v>-0.68168017443293238</v>
      </c>
      <c r="AN42" s="11">
        <f>'OddsRatio_working_3-way'!AB42+'OddsRatio_working_3-way'!AH42</f>
        <v>-0.36443794080528391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1.0461181152382166</v>
      </c>
      <c r="AS42" s="11">
        <f>IF(('OddsRatio_working_3-way'!X42=0),IF(Q42&gt;0,-Q42^(1/3),(-Q42)^(1/3)),'OddsRatio_working_3-way'!AM42-'OddsRatio_working_3-way'!R42/3)</f>
        <v>-0.68168017443293238</v>
      </c>
      <c r="AT42" s="11">
        <f>IF(('OddsRatio_working_3-way'!X42=0),IF(Q42&gt;0,-Q42^(1/3),(-Q42)^(1/3)),'OddsRatio_working_3-way'!AN42-'OddsRatio_working_3-way'!R42/3)</f>
        <v>-0.36443794080528391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2.0699999999999998</v>
      </c>
      <c r="B43" s="4">
        <f>IF('True_Odds_Calculator_3-way'!B44="","",'True_Odds_Calculator_3-way'!B44)</f>
        <v>3.38</v>
      </c>
      <c r="C43" s="4">
        <f>IF('True_Odds_Calculator_3-way'!C44="","",'True_Odds_Calculator_3-way'!C44)</f>
        <v>4.0199999999999996</v>
      </c>
      <c r="D43" s="9">
        <f t="shared" si="13"/>
        <v>0.47230464305221098</v>
      </c>
      <c r="E43" s="9">
        <f t="shared" si="14"/>
        <v>0.28693092794875669</v>
      </c>
      <c r="F43" s="9">
        <f t="shared" si="15"/>
        <v>0.24076442899903236</v>
      </c>
      <c r="G43" s="9">
        <f t="shared" si="16"/>
        <v>1.0441845915493324</v>
      </c>
      <c r="H43" s="9">
        <f t="shared" si="17"/>
        <v>2.1172775129577857</v>
      </c>
      <c r="I43" s="9">
        <f t="shared" si="18"/>
        <v>3.4851593278874109</v>
      </c>
      <c r="J43" s="9">
        <f t="shared" si="19"/>
        <v>4.1534374664789828</v>
      </c>
      <c r="K43" s="11">
        <f t="shared" si="20"/>
        <v>0.48309178743961356</v>
      </c>
      <c r="L43" s="11">
        <f t="shared" si="21"/>
        <v>0.29585798816568049</v>
      </c>
      <c r="M43" s="11">
        <f t="shared" si="22"/>
        <v>0.24875621890547267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-0.27343529899312857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0.23003355005551382</v>
      </c>
      <c r="Q43" s="11">
        <f>2*'OddsRatio_working_3-way'!K43*'OddsRatio_working_3-way'!L43*'OddsRatio_working_3-way'!M43</f>
        <v>7.1107743448381416E-2</v>
      </c>
      <c r="R43" s="11">
        <f t="shared" si="23"/>
        <v>0</v>
      </c>
      <c r="S43" s="11">
        <f t="shared" si="24"/>
        <v>-0.84127232622330361</v>
      </c>
      <c r="T43" s="11">
        <f t="shared" si="25"/>
        <v>-0.26005326931168588</v>
      </c>
      <c r="U43" s="11">
        <f>'OddsRatio_working_3-way'!S43-'OddsRatio_working_3-way'!R43^2/3</f>
        <v>-0.84127232622330361</v>
      </c>
      <c r="V43" s="11">
        <f>'OddsRatio_working_3-way'!S43*'OddsRatio_working_3-way'!R43/3-2*'OddsRatio_working_3-way'!R43^3/27-'OddsRatio_working_3-way'!T43</f>
        <v>0.26005326931168588</v>
      </c>
      <c r="W43" s="11">
        <f>'OddsRatio_working_3-way'!V43^2+4*'OddsRatio_working_3-way'!U43^3/27</f>
        <v>-2.0579903286300119E-2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0.1484988267344193</v>
      </c>
      <c r="Y43" s="11">
        <f>IF('OddsRatio_working_3-way'!W43&gt;=0,IF('OddsRatio_working_3-way'!V43+SQRT('OddsRatio_working_3-way'!W43)&gt;0,0,PI()),ACOS('OddsRatio_working_3-way'!V43/(2*'OddsRatio_working_3-way'!X43)))</f>
        <v>0.50410495892234852</v>
      </c>
      <c r="Z43" s="11">
        <f>'OddsRatio_working_3-way'!X43^(1/3)*COS('OddsRatio_working_3-way'!Y43/3)</f>
        <v>0.5220922957746662</v>
      </c>
      <c r="AA43" s="11">
        <f>'OddsRatio_working_3-way'!X43^(1/3)*COS(('OddsRatio_working_3-way'!Y43+2*PI())/3)</f>
        <v>-0.33774561056719626</v>
      </c>
      <c r="AB43" s="11">
        <f>'OddsRatio_working_3-way'!X43^(1/3)*COS(('OddsRatio_working_3-way'!Y43+4*PI())/3)</f>
        <v>-0.18434668520747005</v>
      </c>
      <c r="AC43" s="11">
        <f>'OddsRatio_working_3-way'!X43^(1/3)*SIN('OddsRatio_working_3-way'!Y43/3)</f>
        <v>8.8564910849837433E-2</v>
      </c>
      <c r="AD43" s="11">
        <f>'OddsRatio_working_3-way'!X43^(1/3)*SIN(('OddsRatio_working_3-way'!Y43+2*PI())/3)</f>
        <v>0.40786273583608118</v>
      </c>
      <c r="AE43" s="11">
        <f>'OddsRatio_working_3-way'!X43^(1/3)*SIN(('OddsRatio_working_3-way'!Y43+4*PI())/3)</f>
        <v>-0.49642764668591849</v>
      </c>
      <c r="AF43" s="11">
        <f>-'OddsRatio_working_3-way'!U43/(3*'OddsRatio_working_3-way'!X43^(1/3))*COS(('OddsRatio_working_3-way'!Y43)/3)</f>
        <v>0.5220922957746662</v>
      </c>
      <c r="AG43" s="11">
        <f>-'OddsRatio_working_3-way'!U43/(3*'OddsRatio_working_3-way'!X43^(1/3))*COS(('OddsRatio_working_3-way'!Y43+2*PI())/3)</f>
        <v>-0.33774561056719626</v>
      </c>
      <c r="AH43" s="11">
        <f>-'OddsRatio_working_3-way'!U43/(3*'OddsRatio_working_3-way'!X43^(1/3))*COS(('OddsRatio_working_3-way'!Y43+4*PI())/3)</f>
        <v>-0.18434668520747005</v>
      </c>
      <c r="AI43" s="11">
        <f>'OddsRatio_working_3-way'!U43/(3*'OddsRatio_working_3-way'!X43^(1/3))*SIN(('OddsRatio_working_3-way'!Y43)/3)</f>
        <v>-8.8564910849837433E-2</v>
      </c>
      <c r="AJ43" s="11">
        <f>'OddsRatio_working_3-way'!U43/(3*'OddsRatio_working_3-way'!X43^(1/3))*SIN(('OddsRatio_working_3-way'!Y43+2*PI())/3)</f>
        <v>-0.40786273583608118</v>
      </c>
      <c r="AK43" s="11">
        <f>'OddsRatio_working_3-way'!U43/(3*'OddsRatio_working_3-way'!X43^(1/3))*SIN(('OddsRatio_working_3-way'!Y43+4*PI())/3)</f>
        <v>0.49642764668591849</v>
      </c>
      <c r="AL43" s="11">
        <f>'OddsRatio_working_3-way'!Z43+'OddsRatio_working_3-way'!AF43</f>
        <v>1.0441845915493324</v>
      </c>
      <c r="AM43" s="11">
        <f>'OddsRatio_working_3-way'!AA43+'OddsRatio_working_3-way'!AG43</f>
        <v>-0.67549122113439253</v>
      </c>
      <c r="AN43" s="11">
        <f>'OddsRatio_working_3-way'!AB43+'OddsRatio_working_3-way'!AH43</f>
        <v>-0.3686933704149401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1.0441845915493324</v>
      </c>
      <c r="AS43" s="11">
        <f>IF(('OddsRatio_working_3-way'!X43=0),IF(Q43&gt;0,-Q43^(1/3),(-Q43)^(1/3)),'OddsRatio_working_3-way'!AM43-'OddsRatio_working_3-way'!R43/3)</f>
        <v>-0.67549122113439253</v>
      </c>
      <c r="AT43" s="11">
        <f>IF(('OddsRatio_working_3-way'!X43=0),IF(Q43&gt;0,-Q43^(1/3),(-Q43)^(1/3)),'OddsRatio_working_3-way'!AN43-'OddsRatio_working_3-way'!R43/3)</f>
        <v>-0.3686933704149401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1.64</v>
      </c>
      <c r="B44" s="4">
        <f>IF('True_Odds_Calculator_3-way'!B45="","",'True_Odds_Calculator_3-way'!B45)</f>
        <v>4.08</v>
      </c>
      <c r="C44" s="4">
        <f>IF('True_Odds_Calculator_3-way'!C45="","",'True_Odds_Calculator_3-way'!C45)</f>
        <v>5.65</v>
      </c>
      <c r="D44" s="9">
        <f t="shared" si="13"/>
        <v>0.59625833079020407</v>
      </c>
      <c r="E44" s="9">
        <f t="shared" si="14"/>
        <v>0.23481531232603989</v>
      </c>
      <c r="F44" s="9">
        <f t="shared" si="15"/>
        <v>0.16892635688375587</v>
      </c>
      <c r="G44" s="9">
        <f t="shared" si="16"/>
        <v>1.0580084596960906</v>
      </c>
      <c r="H44" s="9">
        <f t="shared" si="17"/>
        <v>1.6771254142054983</v>
      </c>
      <c r="I44" s="9">
        <f t="shared" si="18"/>
        <v>4.2586660558639595</v>
      </c>
      <c r="J44" s="9">
        <f t="shared" si="19"/>
        <v>5.9197393375868215</v>
      </c>
      <c r="K44" s="11">
        <f t="shared" si="20"/>
        <v>0.6097560975609756</v>
      </c>
      <c r="L44" s="11">
        <f t="shared" si="21"/>
        <v>0.24509803921568626</v>
      </c>
      <c r="M44" s="11">
        <f t="shared" si="22"/>
        <v>0.17699115044247787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-0.24245502215563541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0.22139764604309242</v>
      </c>
      <c r="Q44" s="11">
        <f>2*'OddsRatio_working_3-way'!K44*'OddsRatio_working_3-way'!L44*'OddsRatio_working_3-way'!M44</f>
        <v>5.2902663331682767E-2</v>
      </c>
      <c r="R44" s="11">
        <f t="shared" si="23"/>
        <v>0</v>
      </c>
      <c r="S44" s="11">
        <f t="shared" si="24"/>
        <v>-0.91314935064935077</v>
      </c>
      <c r="T44" s="11">
        <f t="shared" si="25"/>
        <v>-0.21819578271191173</v>
      </c>
      <c r="U44" s="11">
        <f>'OddsRatio_working_3-way'!S44-'OddsRatio_working_3-way'!R44^2/3</f>
        <v>-0.91314935064935077</v>
      </c>
      <c r="V44" s="11">
        <f>'OddsRatio_working_3-way'!S44*'OddsRatio_working_3-way'!R44/3-2*'OddsRatio_working_3-way'!R44^3/27-'OddsRatio_working_3-way'!T44</f>
        <v>0.21819578271191173</v>
      </c>
      <c r="W44" s="11">
        <f>'OddsRatio_working_3-way'!V44^2+4*'OddsRatio_working_3-way'!U44^3/27</f>
        <v>-6.5193865638247445E-2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0.16793098674121407</v>
      </c>
      <c r="Y44" s="11">
        <f>IF('OddsRatio_working_3-way'!W44&gt;=0,IF('OddsRatio_working_3-way'!V44+SQRT('OddsRatio_working_3-way'!W44)&gt;0,0,PI()),ACOS('OddsRatio_working_3-way'!V44/(2*'OddsRatio_working_3-way'!X44)))</f>
        <v>0.86366041394831228</v>
      </c>
      <c r="Z44" s="11">
        <f>'OddsRatio_working_3-way'!X44^(1/3)*COS('OddsRatio_working_3-way'!Y44/3)</f>
        <v>0.52900422984804529</v>
      </c>
      <c r="AA44" s="11">
        <f>'OddsRatio_working_3-way'!X44^(1/3)*COS(('OddsRatio_working_3-way'!Y44+2*PI())/3)</f>
        <v>-0.40016062466261249</v>
      </c>
      <c r="AB44" s="11">
        <f>'OddsRatio_working_3-way'!X44^(1/3)*COS(('OddsRatio_working_3-way'!Y44+4*PI())/3)</f>
        <v>-0.12884360518543322</v>
      </c>
      <c r="AC44" s="11">
        <f>'OddsRatio_working_3-way'!X44^(1/3)*SIN('OddsRatio_working_3-way'!Y44/3)</f>
        <v>0.1566449542308766</v>
      </c>
      <c r="AD44" s="11">
        <f>'OddsRatio_working_3-way'!X44^(1/3)*SIN(('OddsRatio_working_3-way'!Y44+2*PI())/3)</f>
        <v>0.37980862464239112</v>
      </c>
      <c r="AE44" s="11">
        <f>'OddsRatio_working_3-way'!X44^(1/3)*SIN(('OddsRatio_working_3-way'!Y44+4*PI())/3)</f>
        <v>-0.53645357887326761</v>
      </c>
      <c r="AF44" s="11">
        <f>-'OddsRatio_working_3-way'!U44/(3*'OddsRatio_working_3-way'!X44^(1/3))*COS(('OddsRatio_working_3-way'!Y44)/3)</f>
        <v>0.52900422984804518</v>
      </c>
      <c r="AG44" s="11">
        <f>-'OddsRatio_working_3-way'!U44/(3*'OddsRatio_working_3-way'!X44^(1/3))*COS(('OddsRatio_working_3-way'!Y44+2*PI())/3)</f>
        <v>-0.40016062466261237</v>
      </c>
      <c r="AH44" s="11">
        <f>-'OddsRatio_working_3-way'!U44/(3*'OddsRatio_working_3-way'!X44^(1/3))*COS(('OddsRatio_working_3-way'!Y44+4*PI())/3)</f>
        <v>-0.1288436051854332</v>
      </c>
      <c r="AI44" s="11">
        <f>'OddsRatio_working_3-way'!U44/(3*'OddsRatio_working_3-way'!X44^(1/3))*SIN(('OddsRatio_working_3-way'!Y44)/3)</f>
        <v>-0.15664495423087657</v>
      </c>
      <c r="AJ44" s="11">
        <f>'OddsRatio_working_3-way'!U44/(3*'OddsRatio_working_3-way'!X44^(1/3))*SIN(('OddsRatio_working_3-way'!Y44+2*PI())/3)</f>
        <v>-0.37980862464239107</v>
      </c>
      <c r="AK44" s="11">
        <f>'OddsRatio_working_3-way'!U44/(3*'OddsRatio_working_3-way'!X44^(1/3))*SIN(('OddsRatio_working_3-way'!Y44+4*PI())/3)</f>
        <v>0.5364535788732675</v>
      </c>
      <c r="AL44" s="11">
        <f>'OddsRatio_working_3-way'!Z44+'OddsRatio_working_3-way'!AF44</f>
        <v>1.0580084596960906</v>
      </c>
      <c r="AM44" s="11">
        <f>'OddsRatio_working_3-way'!AA44+'OddsRatio_working_3-way'!AG44</f>
        <v>-0.80032124932522486</v>
      </c>
      <c r="AN44" s="11">
        <f>'OddsRatio_working_3-way'!AB44+'OddsRatio_working_3-way'!AH44</f>
        <v>-0.25768721037086639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1.0580084596960906</v>
      </c>
      <c r="AS44" s="11">
        <f>IF(('OddsRatio_working_3-way'!X44=0),IF(Q44&gt;0,-Q44^(1/3),(-Q44)^(1/3)),'OddsRatio_working_3-way'!AM44-'OddsRatio_working_3-way'!R44/3)</f>
        <v>-0.80032124932522486</v>
      </c>
      <c r="AT44" s="11">
        <f>IF(('OddsRatio_working_3-way'!X44=0),IF(Q44&gt;0,-Q44^(1/3),(-Q44)^(1/3)),'OddsRatio_working_3-way'!AN44-'OddsRatio_working_3-way'!R44/3)</f>
        <v>-0.25768721037086639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3.88</v>
      </c>
      <c r="C45" s="4">
        <f>IF('True_Odds_Calculator_3-way'!C46="","",'True_Odds_Calculator_3-way'!C46)</f>
        <v>4.07</v>
      </c>
      <c r="D45" s="9">
        <f t="shared" si="13"/>
        <v>0.51771314749480957</v>
      </c>
      <c r="E45" s="9">
        <f t="shared" si="14"/>
        <v>0.24698799975188224</v>
      </c>
      <c r="F45" s="9">
        <f t="shared" si="15"/>
        <v>0.23529885275330834</v>
      </c>
      <c r="G45" s="9">
        <f t="shared" si="16"/>
        <v>1.0586040631480498</v>
      </c>
      <c r="H45" s="9">
        <f t="shared" si="17"/>
        <v>1.9315715755702838</v>
      </c>
      <c r="I45" s="9">
        <f t="shared" si="18"/>
        <v>4.0487797018663825</v>
      </c>
      <c r="J45" s="9">
        <f t="shared" si="19"/>
        <v>4.2499144738645134</v>
      </c>
      <c r="K45" s="11">
        <f t="shared" si="20"/>
        <v>0.53191489361702127</v>
      </c>
      <c r="L45" s="11">
        <f t="shared" si="21"/>
        <v>0.25773195876288663</v>
      </c>
      <c r="M45" s="11">
        <f t="shared" si="22"/>
        <v>0.24570024570024568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-0.26207738776284506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0.23005767138252325</v>
      </c>
      <c r="Q45" s="11">
        <f>2*'OddsRatio_working_3-way'!K45*'OddsRatio_working_3-way'!L45*'OddsRatio_working_3-way'!M45</f>
        <v>6.7366814460475349E-2</v>
      </c>
      <c r="R45" s="11">
        <f t="shared" si="23"/>
        <v>0</v>
      </c>
      <c r="S45" s="11">
        <f t="shared" si="24"/>
        <v>-0.87782342973711036</v>
      </c>
      <c r="T45" s="11">
        <f t="shared" si="25"/>
        <v>-0.25704932056723589</v>
      </c>
      <c r="U45" s="11">
        <f>'OddsRatio_working_3-way'!S45-'OddsRatio_working_3-way'!R45^2/3</f>
        <v>-0.87782342973711036</v>
      </c>
      <c r="V45" s="11">
        <f>'OddsRatio_working_3-way'!S45*'OddsRatio_working_3-way'!R45/3-2*'OddsRatio_working_3-way'!R45^3/27-'OddsRatio_working_3-way'!T45</f>
        <v>0.25704932056723589</v>
      </c>
      <c r="W45" s="11">
        <f>'OddsRatio_working_3-way'!V45^2+4*'OddsRatio_working_3-way'!U45^3/27</f>
        <v>-3.4137185839367284E-2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0.15828103095715931</v>
      </c>
      <c r="Y45" s="11">
        <f>IF('OddsRatio_working_3-way'!W45&gt;=0,IF('OddsRatio_working_3-way'!V45+SQRT('OddsRatio_working_3-way'!W45)&gt;0,0,PI()),ACOS('OddsRatio_working_3-way'!V45/(2*'OddsRatio_working_3-way'!X45)))</f>
        <v>0.62322065325084908</v>
      </c>
      <c r="Z45" s="11">
        <f>'OddsRatio_working_3-way'!X45^(1/3)*COS('OddsRatio_working_3-way'!Y45/3)</f>
        <v>0.52930203157402489</v>
      </c>
      <c r="AA45" s="11">
        <f>'OddsRatio_working_3-way'!X45^(1/3)*COS(('OddsRatio_working_3-way'!Y45+2*PI())/3)</f>
        <v>-0.36127077030432109</v>
      </c>
      <c r="AB45" s="11">
        <f>'OddsRatio_working_3-way'!X45^(1/3)*COS(('OddsRatio_working_3-way'!Y45+4*PI())/3)</f>
        <v>-0.168031261269704</v>
      </c>
      <c r="AC45" s="11">
        <f>'OddsRatio_working_3-way'!X45^(1/3)*SIN('OddsRatio_working_3-way'!Y45/3)</f>
        <v>0.11156688255920755</v>
      </c>
      <c r="AD45" s="11">
        <f>'OddsRatio_working_3-way'!X45^(1/3)*SIN(('OddsRatio_working_3-way'!Y45+2*PI())/3)</f>
        <v>0.40260556433821504</v>
      </c>
      <c r="AE45" s="11">
        <f>'OddsRatio_working_3-way'!X45^(1/3)*SIN(('OddsRatio_working_3-way'!Y45+4*PI())/3)</f>
        <v>-0.51417244689742236</v>
      </c>
      <c r="AF45" s="11">
        <f>-'OddsRatio_working_3-way'!U45/(3*'OddsRatio_working_3-way'!X45^(1/3))*COS(('OddsRatio_working_3-way'!Y45)/3)</f>
        <v>0.52930203157402489</v>
      </c>
      <c r="AG45" s="11">
        <f>-'OddsRatio_working_3-way'!U45/(3*'OddsRatio_working_3-way'!X45^(1/3))*COS(('OddsRatio_working_3-way'!Y45+2*PI())/3)</f>
        <v>-0.36127077030432109</v>
      </c>
      <c r="AH45" s="11">
        <f>-'OddsRatio_working_3-way'!U45/(3*'OddsRatio_working_3-way'!X45^(1/3))*COS(('OddsRatio_working_3-way'!Y45+4*PI())/3)</f>
        <v>-0.168031261269704</v>
      </c>
      <c r="AI45" s="11">
        <f>'OddsRatio_working_3-way'!U45/(3*'OddsRatio_working_3-way'!X45^(1/3))*SIN(('OddsRatio_working_3-way'!Y45)/3)</f>
        <v>-0.11156688255920755</v>
      </c>
      <c r="AJ45" s="11">
        <f>'OddsRatio_working_3-way'!U45/(3*'OddsRatio_working_3-way'!X45^(1/3))*SIN(('OddsRatio_working_3-way'!Y45+2*PI())/3)</f>
        <v>-0.40260556433821504</v>
      </c>
      <c r="AK45" s="11">
        <f>'OddsRatio_working_3-way'!U45/(3*'OddsRatio_working_3-way'!X45^(1/3))*SIN(('OddsRatio_working_3-way'!Y45+4*PI())/3)</f>
        <v>0.51417244689742236</v>
      </c>
      <c r="AL45" s="11">
        <f>'OddsRatio_working_3-way'!Z45+'OddsRatio_working_3-way'!AF45</f>
        <v>1.0586040631480498</v>
      </c>
      <c r="AM45" s="11">
        <f>'OddsRatio_working_3-way'!AA45+'OddsRatio_working_3-way'!AG45</f>
        <v>-0.72254154060864217</v>
      </c>
      <c r="AN45" s="11">
        <f>'OddsRatio_working_3-way'!AB45+'OddsRatio_working_3-way'!AH45</f>
        <v>-0.33606252253940799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1.0586040631480498</v>
      </c>
      <c r="AS45" s="11">
        <f>IF(('OddsRatio_working_3-way'!X45=0),IF(Q45&gt;0,-Q45^(1/3),(-Q45)^(1/3)),'OddsRatio_working_3-way'!AM45-'OddsRatio_working_3-way'!R45/3)</f>
        <v>-0.72254154060864217</v>
      </c>
      <c r="AT45" s="11">
        <f>IF(('OddsRatio_working_3-way'!X45=0),IF(Q45&gt;0,-Q45^(1/3),(-Q45)^(1/3)),'OddsRatio_working_3-way'!AN45-'OddsRatio_working_3-way'!R45/3)</f>
        <v>-0.33606252253940799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2.19</v>
      </c>
      <c r="B46" s="4">
        <f>IF('True_Odds_Calculator_3-way'!B47="","",'True_Odds_Calculator_3-way'!B47)</f>
        <v>3.48</v>
      </c>
      <c r="C46" s="4">
        <f>IF('True_Odds_Calculator_3-way'!C47="","",'True_Odds_Calculator_3-way'!C47)</f>
        <v>3.46</v>
      </c>
      <c r="D46" s="9">
        <f t="shared" si="13"/>
        <v>0.44412117405153534</v>
      </c>
      <c r="E46" s="9">
        <f t="shared" si="14"/>
        <v>0.27712690384119248</v>
      </c>
      <c r="F46" s="9">
        <f t="shared" si="15"/>
        <v>0.27875192210727234</v>
      </c>
      <c r="G46" s="9">
        <f t="shared" si="16"/>
        <v>1.0517964265491981</v>
      </c>
      <c r="H46" s="9">
        <f t="shared" si="17"/>
        <v>2.2516377475935454</v>
      </c>
      <c r="I46" s="9">
        <f t="shared" si="18"/>
        <v>3.6084551378420113</v>
      </c>
      <c r="J46" s="9">
        <f t="shared" si="19"/>
        <v>3.5874192093110273</v>
      </c>
      <c r="K46" s="11">
        <f t="shared" si="20"/>
        <v>0.45662100456621008</v>
      </c>
      <c r="L46" s="11">
        <f t="shared" si="21"/>
        <v>0.28735632183908044</v>
      </c>
      <c r="M46" s="11">
        <f t="shared" si="22"/>
        <v>0.28901734104046245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-0.27531780075596857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0.23246684256784167</v>
      </c>
      <c r="Q46" s="11">
        <f>2*'OddsRatio_working_3-way'!K46*'OddsRatio_working_3-way'!L46*'OddsRatio_working_3-way'!M46</f>
        <v>7.5845625633879823E-2</v>
      </c>
      <c r="R46" s="11">
        <f t="shared" si="23"/>
        <v>0</v>
      </c>
      <c r="S46" s="11">
        <f t="shared" si="24"/>
        <v>-0.84435819961344094</v>
      </c>
      <c r="T46" s="11">
        <f t="shared" si="25"/>
        <v>-0.27548391504516834</v>
      </c>
      <c r="U46" s="11">
        <f>'OddsRatio_working_3-way'!S46-'OddsRatio_working_3-way'!R46^2/3</f>
        <v>-0.84435819961344094</v>
      </c>
      <c r="V46" s="11">
        <f>'OddsRatio_working_3-way'!S46*'OddsRatio_working_3-way'!R46/3-2*'OddsRatio_working_3-way'!R46^3/27-'OddsRatio_working_3-way'!T46</f>
        <v>0.27548391504516834</v>
      </c>
      <c r="W46" s="11">
        <f>'OddsRatio_working_3-way'!V46^2+4*'OddsRatio_working_3-way'!U46^3/27</f>
        <v>-1.3290447271195382E-2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0.14931663899228453</v>
      </c>
      <c r="Y46" s="11">
        <f>IF('OddsRatio_working_3-way'!W46&gt;=0,IF('OddsRatio_working_3-way'!V46+SQRT('OddsRatio_working_3-way'!W46)&gt;0,0,PI()),ACOS('OddsRatio_working_3-way'!V46/(2*'OddsRatio_working_3-way'!X46)))</f>
        <v>0.39633426609292988</v>
      </c>
      <c r="Z46" s="11">
        <f>'OddsRatio_working_3-way'!X46^(1/3)*COS('OddsRatio_working_3-way'!Y46/3)</f>
        <v>0.52589821327459918</v>
      </c>
      <c r="AA46" s="11">
        <f>'OddsRatio_working_3-way'!X46^(1/3)*COS(('OddsRatio_working_3-way'!Y46+2*PI())/3)</f>
        <v>-0.3234706057867624</v>
      </c>
      <c r="AB46" s="11">
        <f>'OddsRatio_working_3-way'!X46^(1/3)*COS(('OddsRatio_working_3-way'!Y46+4*PI())/3)</f>
        <v>-0.20242760748783664</v>
      </c>
      <c r="AC46" s="11">
        <f>'OddsRatio_working_3-way'!X46^(1/3)*SIN('OddsRatio_working_3-way'!Y46/3)</f>
        <v>6.9884207651404101E-2</v>
      </c>
      <c r="AD46" s="11">
        <f>'OddsRatio_working_3-way'!X46^(1/3)*SIN(('OddsRatio_working_3-way'!Y46+2*PI())/3)</f>
        <v>0.4204991086749475</v>
      </c>
      <c r="AE46" s="11">
        <f>'OddsRatio_working_3-way'!X46^(1/3)*SIN(('OddsRatio_working_3-way'!Y46+4*PI())/3)</f>
        <v>-0.49038331632635168</v>
      </c>
      <c r="AF46" s="11">
        <f>-'OddsRatio_working_3-way'!U46/(3*'OddsRatio_working_3-way'!X46^(1/3))*COS(('OddsRatio_working_3-way'!Y46)/3)</f>
        <v>0.52589821327459907</v>
      </c>
      <c r="AG46" s="11">
        <f>-'OddsRatio_working_3-way'!U46/(3*'OddsRatio_working_3-way'!X46^(1/3))*COS(('OddsRatio_working_3-way'!Y46+2*PI())/3)</f>
        <v>-0.32347060578676234</v>
      </c>
      <c r="AH46" s="11">
        <f>-'OddsRatio_working_3-way'!U46/(3*'OddsRatio_working_3-way'!X46^(1/3))*COS(('OddsRatio_working_3-way'!Y46+4*PI())/3)</f>
        <v>-0.20242760748783659</v>
      </c>
      <c r="AI46" s="11">
        <f>'OddsRatio_working_3-way'!U46/(3*'OddsRatio_working_3-way'!X46^(1/3))*SIN(('OddsRatio_working_3-way'!Y46)/3)</f>
        <v>-6.9884207651404087E-2</v>
      </c>
      <c r="AJ46" s="11">
        <f>'OddsRatio_working_3-way'!U46/(3*'OddsRatio_working_3-way'!X46^(1/3))*SIN(('OddsRatio_working_3-way'!Y46+2*PI())/3)</f>
        <v>-0.42049910867494739</v>
      </c>
      <c r="AK46" s="11">
        <f>'OddsRatio_working_3-way'!U46/(3*'OddsRatio_working_3-way'!X46^(1/3))*SIN(('OddsRatio_working_3-way'!Y46+4*PI())/3)</f>
        <v>0.49038331632635163</v>
      </c>
      <c r="AL46" s="11">
        <f>'OddsRatio_working_3-way'!Z46+'OddsRatio_working_3-way'!AF46</f>
        <v>1.0517964265491981</v>
      </c>
      <c r="AM46" s="11">
        <f>'OddsRatio_working_3-way'!AA46+'OddsRatio_working_3-way'!AG46</f>
        <v>-0.64694121157352469</v>
      </c>
      <c r="AN46" s="11">
        <f>'OddsRatio_working_3-way'!AB46+'OddsRatio_working_3-way'!AH46</f>
        <v>-0.40485521497567323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1.0517964265491981</v>
      </c>
      <c r="AS46" s="11">
        <f>IF(('OddsRatio_working_3-way'!X46=0),IF(Q46&gt;0,-Q46^(1/3),(-Q46)^(1/3)),'OddsRatio_working_3-way'!AM46-'OddsRatio_working_3-way'!R46/3)</f>
        <v>-0.64694121157352469</v>
      </c>
      <c r="AT46" s="11">
        <f>IF(('OddsRatio_working_3-way'!X46=0),IF(Q46&gt;0,-Q46^(1/3),(-Q46)^(1/3)),'OddsRatio_working_3-way'!AN46-'OddsRatio_working_3-way'!R46/3)</f>
        <v>-0.40485521497567323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2.62</v>
      </c>
      <c r="B47" s="4">
        <f>IF('True_Odds_Calculator_3-way'!B48="","",'True_Odds_Calculator_3-way'!B48)</f>
        <v>3.55</v>
      </c>
      <c r="C47" s="4">
        <f>IF('True_Odds_Calculator_3-way'!C48="","",'True_Odds_Calculator_3-way'!C48)</f>
        <v>2.71</v>
      </c>
      <c r="D47" s="9">
        <f t="shared" si="13"/>
        <v>0.37027739212197347</v>
      </c>
      <c r="E47" s="9">
        <f t="shared" si="14"/>
        <v>0.27196134656020804</v>
      </c>
      <c r="F47" s="9">
        <f t="shared" si="15"/>
        <v>0.3577612613178186</v>
      </c>
      <c r="G47" s="9">
        <f t="shared" si="16"/>
        <v>1.0498012232297431</v>
      </c>
      <c r="H47" s="9">
        <f t="shared" si="17"/>
        <v>2.7006779816321838</v>
      </c>
      <c r="I47" s="9">
        <f t="shared" si="18"/>
        <v>3.6769931192358452</v>
      </c>
      <c r="J47" s="9">
        <f t="shared" si="19"/>
        <v>2.7951600917228601</v>
      </c>
      <c r="K47" s="11">
        <f t="shared" si="20"/>
        <v>0.38167938931297707</v>
      </c>
      <c r="L47" s="11">
        <f t="shared" si="21"/>
        <v>0.28169014084507044</v>
      </c>
      <c r="M47" s="11">
        <f t="shared" si="22"/>
        <v>0.36900369003690037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-0.28025435506478491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0.23328047494000365</v>
      </c>
      <c r="Q47" s="11">
        <f>2*'OddsRatio_working_3-way'!K47*'OddsRatio_working_3-way'!L47*'OddsRatio_working_3-way'!M47</f>
        <v>7.9347100319729136E-2</v>
      </c>
      <c r="R47" s="11">
        <f t="shared" si="23"/>
        <v>0</v>
      </c>
      <c r="S47" s="11">
        <f t="shared" si="24"/>
        <v>-0.83238840262117408</v>
      </c>
      <c r="T47" s="11">
        <f t="shared" si="25"/>
        <v>-0.28312530701400479</v>
      </c>
      <c r="U47" s="11">
        <f>'OddsRatio_working_3-way'!S47-'OddsRatio_working_3-way'!R47^2/3</f>
        <v>-0.83238840262117408</v>
      </c>
      <c r="V47" s="11">
        <f>'OddsRatio_working_3-way'!S47*'OddsRatio_working_3-way'!R47/3-2*'OddsRatio_working_3-way'!R47^3/27-'OddsRatio_working_3-way'!T47</f>
        <v>0.28312530701400479</v>
      </c>
      <c r="W47" s="11">
        <f>'OddsRatio_working_3-way'!V47^2+4*'OddsRatio_working_3-way'!U47^3/27</f>
        <v>-5.2826278533775056E-3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0.14615280302234368</v>
      </c>
      <c r="Y47" s="11">
        <f>IF('OddsRatio_working_3-way'!W47&gt;=0,IF('OddsRatio_working_3-way'!V47+SQRT('OddsRatio_working_3-way'!W47)&gt;0,0,PI()),ACOS('OddsRatio_working_3-way'!V47/(2*'OddsRatio_working_3-way'!X47)))</f>
        <v>0.25128587704686445</v>
      </c>
      <c r="Z47" s="11">
        <f>'OddsRatio_working_3-way'!X47^(1/3)*COS('OddsRatio_working_3-way'!Y47/3)</f>
        <v>0.52490061161487156</v>
      </c>
      <c r="AA47" s="11">
        <f>'OddsRatio_working_3-way'!X47^(1/3)*COS(('OddsRatio_working_3-way'!Y47+2*PI())/3)</f>
        <v>-0.30061588716084647</v>
      </c>
      <c r="AB47" s="11">
        <f>'OddsRatio_working_3-way'!X47^(1/3)*COS(('OddsRatio_working_3-way'!Y47+4*PI())/3)</f>
        <v>-0.2242847244540252</v>
      </c>
      <c r="AC47" s="11">
        <f>'OddsRatio_working_3-way'!X47^(1/3)*SIN('OddsRatio_working_3-way'!Y47/3)</f>
        <v>4.406981733634055E-2</v>
      </c>
      <c r="AD47" s="11">
        <f>'OddsRatio_working_3-way'!X47^(1/3)*SIN(('OddsRatio_working_3-way'!Y47+2*PI())/3)</f>
        <v>0.43254235545229774</v>
      </c>
      <c r="AE47" s="11">
        <f>'OddsRatio_working_3-way'!X47^(1/3)*SIN(('OddsRatio_working_3-way'!Y47+4*PI())/3)</f>
        <v>-0.47661217278863816</v>
      </c>
      <c r="AF47" s="11">
        <f>-'OddsRatio_working_3-way'!U47/(3*'OddsRatio_working_3-way'!X47^(1/3))*COS(('OddsRatio_working_3-way'!Y47)/3)</f>
        <v>0.52490061161487156</v>
      </c>
      <c r="AG47" s="11">
        <f>-'OddsRatio_working_3-way'!U47/(3*'OddsRatio_working_3-way'!X47^(1/3))*COS(('OddsRatio_working_3-way'!Y47+2*PI())/3)</f>
        <v>-0.30061588716084647</v>
      </c>
      <c r="AH47" s="11">
        <f>-'OddsRatio_working_3-way'!U47/(3*'OddsRatio_working_3-way'!X47^(1/3))*COS(('OddsRatio_working_3-way'!Y47+4*PI())/3)</f>
        <v>-0.2242847244540252</v>
      </c>
      <c r="AI47" s="11">
        <f>'OddsRatio_working_3-way'!U47/(3*'OddsRatio_working_3-way'!X47^(1/3))*SIN(('OddsRatio_working_3-way'!Y47)/3)</f>
        <v>-4.406981733634055E-2</v>
      </c>
      <c r="AJ47" s="11">
        <f>'OddsRatio_working_3-way'!U47/(3*'OddsRatio_working_3-way'!X47^(1/3))*SIN(('OddsRatio_working_3-way'!Y47+2*PI())/3)</f>
        <v>-0.43254235545229774</v>
      </c>
      <c r="AK47" s="11">
        <f>'OddsRatio_working_3-way'!U47/(3*'OddsRatio_working_3-way'!X47^(1/3))*SIN(('OddsRatio_working_3-way'!Y47+4*PI())/3)</f>
        <v>0.47661217278863816</v>
      </c>
      <c r="AL47" s="11">
        <f>'OddsRatio_working_3-way'!Z47+'OddsRatio_working_3-way'!AF47</f>
        <v>1.0498012232297431</v>
      </c>
      <c r="AM47" s="11">
        <f>'OddsRatio_working_3-way'!AA47+'OddsRatio_working_3-way'!AG47</f>
        <v>-0.60123177432169295</v>
      </c>
      <c r="AN47" s="11">
        <f>'OddsRatio_working_3-way'!AB47+'OddsRatio_working_3-way'!AH47</f>
        <v>-0.44856944890805039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1.0498012232297431</v>
      </c>
      <c r="AS47" s="11">
        <f>IF(('OddsRatio_working_3-way'!X47=0),IF(Q47&gt;0,-Q47^(1/3),(-Q47)^(1/3)),'OddsRatio_working_3-way'!AM47-'OddsRatio_working_3-way'!R47/3)</f>
        <v>-0.60123177432169295</v>
      </c>
      <c r="AT47" s="11">
        <f>IF(('OddsRatio_working_3-way'!X47=0),IF(Q47&gt;0,-Q47^(1/3),(-Q47)^(1/3)),'OddsRatio_working_3-way'!AN47-'OddsRatio_working_3-way'!R47/3)</f>
        <v>-0.44856944890805039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2.76</v>
      </c>
      <c r="B48" s="4">
        <f>IF('True_Odds_Calculator_3-way'!B49="","",'True_Odds_Calculator_3-way'!B49)</f>
        <v>3.39</v>
      </c>
      <c r="C48" s="4">
        <f>IF('True_Odds_Calculator_3-way'!C49="","",'True_Odds_Calculator_3-way'!C49)</f>
        <v>2.66</v>
      </c>
      <c r="D48" s="9">
        <f t="shared" si="13"/>
        <v>0.35090758267815858</v>
      </c>
      <c r="E48" s="9">
        <f t="shared" si="14"/>
        <v>0.28474771040793467</v>
      </c>
      <c r="F48" s="9">
        <f t="shared" si="15"/>
        <v>0.36434470691390652</v>
      </c>
      <c r="G48" s="9">
        <f t="shared" si="16"/>
        <v>1.0509961256101139</v>
      </c>
      <c r="H48" s="9">
        <f t="shared" si="17"/>
        <v>2.8497531810738002</v>
      </c>
      <c r="I48" s="9">
        <f t="shared" si="18"/>
        <v>3.5118807402081726</v>
      </c>
      <c r="J48" s="9">
        <f t="shared" si="19"/>
        <v>2.7446535685127897</v>
      </c>
      <c r="K48" s="11">
        <f t="shared" si="20"/>
        <v>0.3623188405797102</v>
      </c>
      <c r="L48" s="11">
        <f t="shared" si="21"/>
        <v>0.29498525073746312</v>
      </c>
      <c r="M48" s="11">
        <f t="shared" si="22"/>
        <v>0.37593984962406013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-0.28056160665868846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0.23344561223502519</v>
      </c>
      <c r="Q48" s="11">
        <f>2*'OddsRatio_working_3-way'!K48*'OddsRatio_working_3-way'!L48*'OddsRatio_working_3-way'!M48</f>
        <v>8.0359935364896787E-2</v>
      </c>
      <c r="R48" s="11">
        <f t="shared" si="23"/>
        <v>0</v>
      </c>
      <c r="S48" s="11">
        <f t="shared" si="24"/>
        <v>-0.83206542411563367</v>
      </c>
      <c r="T48" s="11">
        <f t="shared" si="25"/>
        <v>-0.28642527508283427</v>
      </c>
      <c r="U48" s="11">
        <f>'OddsRatio_working_3-way'!S48-'OddsRatio_working_3-way'!R48^2/3</f>
        <v>-0.83206542411563367</v>
      </c>
      <c r="V48" s="11">
        <f>'OddsRatio_working_3-way'!S48*'OddsRatio_working_3-way'!R48/3-2*'OddsRatio_working_3-way'!R48^3/27-'OddsRatio_working_3-way'!T48</f>
        <v>0.28642527508283427</v>
      </c>
      <c r="W48" s="11">
        <f>'OddsRatio_working_3-way'!V48^2+4*'OddsRatio_working_3-way'!U48^3/27</f>
        <v>-3.3037089215756515E-3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0.14606774723382035</v>
      </c>
      <c r="Y48" s="11">
        <f>IF('OddsRatio_working_3-way'!W48&gt;=0,IF('OddsRatio_working_3-way'!V48+SQRT('OddsRatio_working_3-way'!W48)&gt;0,0,PI()),ACOS('OddsRatio_working_3-way'!V48/(2*'OddsRatio_working_3-way'!X48)))</f>
        <v>0.19804286054029108</v>
      </c>
      <c r="Z48" s="11">
        <f>'OddsRatio_working_3-way'!X48^(1/3)*COS('OddsRatio_working_3-way'!Y48/3)</f>
        <v>0.52549806280505695</v>
      </c>
      <c r="AA48" s="11">
        <f>'OddsRatio_working_3-way'!X48^(1/3)*COS(('OddsRatio_working_3-way'!Y48+2*PI())/3)</f>
        <v>-0.29283549879249871</v>
      </c>
      <c r="AB48" s="11">
        <f>'OddsRatio_working_3-way'!X48^(1/3)*COS(('OddsRatio_working_3-way'!Y48+4*PI())/3)</f>
        <v>-0.23266256401255819</v>
      </c>
      <c r="AC48" s="11">
        <f>'OddsRatio_working_3-way'!X48^(1/3)*SIN('OddsRatio_working_3-way'!Y48/3)</f>
        <v>3.4740860093128469E-2</v>
      </c>
      <c r="AD48" s="11">
        <f>'OddsRatio_working_3-way'!X48^(1/3)*SIN(('OddsRatio_working_3-way'!Y48+2*PI())/3)</f>
        <v>0.43772424198212556</v>
      </c>
      <c r="AE48" s="11">
        <f>'OddsRatio_working_3-way'!X48^(1/3)*SIN(('OddsRatio_working_3-way'!Y48+4*PI())/3)</f>
        <v>-0.472465102075254</v>
      </c>
      <c r="AF48" s="11">
        <f>-'OddsRatio_working_3-way'!U48/(3*'OddsRatio_working_3-way'!X48^(1/3))*COS(('OddsRatio_working_3-way'!Y48)/3)</f>
        <v>0.52549806280505695</v>
      </c>
      <c r="AG48" s="11">
        <f>-'OddsRatio_working_3-way'!U48/(3*'OddsRatio_working_3-way'!X48^(1/3))*COS(('OddsRatio_working_3-way'!Y48+2*PI())/3)</f>
        <v>-0.29283549879249871</v>
      </c>
      <c r="AH48" s="11">
        <f>-'OddsRatio_working_3-way'!U48/(3*'OddsRatio_working_3-way'!X48^(1/3))*COS(('OddsRatio_working_3-way'!Y48+4*PI())/3)</f>
        <v>-0.23266256401255819</v>
      </c>
      <c r="AI48" s="11">
        <f>'OddsRatio_working_3-way'!U48/(3*'OddsRatio_working_3-way'!X48^(1/3))*SIN(('OddsRatio_working_3-way'!Y48)/3)</f>
        <v>-3.4740860093128469E-2</v>
      </c>
      <c r="AJ48" s="11">
        <f>'OddsRatio_working_3-way'!U48/(3*'OddsRatio_working_3-way'!X48^(1/3))*SIN(('OddsRatio_working_3-way'!Y48+2*PI())/3)</f>
        <v>-0.43772424198212556</v>
      </c>
      <c r="AK48" s="11">
        <f>'OddsRatio_working_3-way'!U48/(3*'OddsRatio_working_3-way'!X48^(1/3))*SIN(('OddsRatio_working_3-way'!Y48+4*PI())/3)</f>
        <v>0.472465102075254</v>
      </c>
      <c r="AL48" s="11">
        <f>'OddsRatio_working_3-way'!Z48+'OddsRatio_working_3-way'!AF48</f>
        <v>1.0509961256101139</v>
      </c>
      <c r="AM48" s="11">
        <f>'OddsRatio_working_3-way'!AA48+'OddsRatio_working_3-way'!AG48</f>
        <v>-0.58567099758499741</v>
      </c>
      <c r="AN48" s="11">
        <f>'OddsRatio_working_3-way'!AB48+'OddsRatio_working_3-way'!AH48</f>
        <v>-0.46532512802511639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1.0509961256101139</v>
      </c>
      <c r="AS48" s="11">
        <f>IF(('OddsRatio_working_3-way'!X48=0),IF(Q48&gt;0,-Q48^(1/3),(-Q48)^(1/3)),'OddsRatio_working_3-way'!AM48-'OddsRatio_working_3-way'!R48/3)</f>
        <v>-0.58567099758499741</v>
      </c>
      <c r="AT48" s="11">
        <f>IF(('OddsRatio_working_3-way'!X48=0),IF(Q48&gt;0,-Q48^(1/3),(-Q48)^(1/3)),'OddsRatio_working_3-way'!AN48-'OddsRatio_working_3-way'!R48/3)</f>
        <v>-0.46532512802511639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</v>
      </c>
      <c r="B49" s="4">
        <f>IF('True_Odds_Calculator_3-way'!B50="","",'True_Odds_Calculator_3-way'!B50)</f>
        <v>3.56</v>
      </c>
      <c r="C49" s="4">
        <f>IF('True_Odds_Calculator_3-way'!C50="","",'True_Odds_Calculator_3-way'!C50)</f>
        <v>3.93</v>
      </c>
      <c r="D49" s="9">
        <f t="shared" si="13"/>
        <v>0.48611961103915058</v>
      </c>
      <c r="E49" s="9">
        <f t="shared" si="14"/>
        <v>0.26981860618145009</v>
      </c>
      <c r="F49" s="9">
        <f t="shared" si="15"/>
        <v>0.24406178277939936</v>
      </c>
      <c r="G49" s="9">
        <f t="shared" si="16"/>
        <v>1.0571068874640877</v>
      </c>
      <c r="H49" s="9">
        <f t="shared" si="17"/>
        <v>2.0571068874640877</v>
      </c>
      <c r="I49" s="9">
        <f t="shared" si="18"/>
        <v>3.7061936319080635</v>
      </c>
      <c r="J49" s="9">
        <f t="shared" si="19"/>
        <v>4.0973231802697772</v>
      </c>
      <c r="K49" s="11">
        <f t="shared" si="20"/>
        <v>0.5</v>
      </c>
      <c r="L49" s="11">
        <f t="shared" si="21"/>
        <v>0.2808988764044944</v>
      </c>
      <c r="M49" s="11">
        <f t="shared" si="22"/>
        <v>0.2544529262086514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-0.26806186922834996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0.23193813077164996</v>
      </c>
      <c r="Q49" s="11">
        <f>2*'OddsRatio_working_3-way'!K49*'OddsRatio_working_3-way'!L49*'OddsRatio_working_3-way'!M49</f>
        <v>7.1475541069845897E-2</v>
      </c>
      <c r="R49" s="11">
        <f t="shared" si="23"/>
        <v>0</v>
      </c>
      <c r="S49" s="11">
        <f t="shared" si="24"/>
        <v>-0.86524104095563181</v>
      </c>
      <c r="T49" s="11">
        <f t="shared" si="25"/>
        <v>-0.2666382252559728</v>
      </c>
      <c r="U49" s="11">
        <f>'OddsRatio_working_3-way'!S49-'OddsRatio_working_3-way'!R49^2/3</f>
        <v>-0.86524104095563181</v>
      </c>
      <c r="V49" s="11">
        <f>'OddsRatio_working_3-way'!S49*'OddsRatio_working_3-way'!R49/3-2*'OddsRatio_working_3-way'!R49^3/27-'OddsRatio_working_3-way'!T49</f>
        <v>0.2666382252559728</v>
      </c>
      <c r="W49" s="11">
        <f>'OddsRatio_working_3-way'!V49^2+4*'OddsRatio_working_3-way'!U49^3/27</f>
        <v>-2.4867884149754535E-2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0.15489014439063695</v>
      </c>
      <c r="Y49" s="11">
        <f>IF('OddsRatio_working_3-way'!W49&gt;=0,IF('OddsRatio_working_3-way'!V49+SQRT('OddsRatio_working_3-way'!W49)&gt;0,0,PI()),ACOS('OddsRatio_working_3-way'!V49/(2*'OddsRatio_working_3-way'!X49)))</f>
        <v>0.53408779962155095</v>
      </c>
      <c r="Z49" s="11">
        <f>'OddsRatio_working_3-way'!X49^(1/3)*COS('OddsRatio_working_3-way'!Y49/3)</f>
        <v>0.52855344373204383</v>
      </c>
      <c r="AA49" s="11">
        <f>'OddsRatio_working_3-way'!X49^(1/3)*COS(('OddsRatio_working_3-way'!Y49+2*PI())/3)</f>
        <v>-0.34663996049926032</v>
      </c>
      <c r="AB49" s="11">
        <f>'OddsRatio_working_3-way'!X49^(1/3)*COS(('OddsRatio_working_3-way'!Y49+4*PI())/3)</f>
        <v>-0.18191348323278367</v>
      </c>
      <c r="AC49" s="11">
        <f>'OddsRatio_working_3-way'!X49^(1/3)*SIN('OddsRatio_working_3-way'!Y49/3)</f>
        <v>9.5104875992459134E-2</v>
      </c>
      <c r="AD49" s="11">
        <f>'OddsRatio_working_3-way'!X49^(1/3)*SIN(('OddsRatio_working_3-way'!Y49+2*PI())/3)</f>
        <v>0.41018827153346932</v>
      </c>
      <c r="AE49" s="11">
        <f>'OddsRatio_working_3-way'!X49^(1/3)*SIN(('OddsRatio_working_3-way'!Y49+4*PI())/3)</f>
        <v>-0.50529314752592835</v>
      </c>
      <c r="AF49" s="11">
        <f>-'OddsRatio_working_3-way'!U49/(3*'OddsRatio_working_3-way'!X49^(1/3))*COS(('OddsRatio_working_3-way'!Y49)/3)</f>
        <v>0.52855344373204394</v>
      </c>
      <c r="AG49" s="11">
        <f>-'OddsRatio_working_3-way'!U49/(3*'OddsRatio_working_3-way'!X49^(1/3))*COS(('OddsRatio_working_3-way'!Y49+2*PI())/3)</f>
        <v>-0.34663996049926038</v>
      </c>
      <c r="AH49" s="11">
        <f>-'OddsRatio_working_3-way'!U49/(3*'OddsRatio_working_3-way'!X49^(1/3))*COS(('OddsRatio_working_3-way'!Y49+4*PI())/3)</f>
        <v>-0.18191348323278372</v>
      </c>
      <c r="AI49" s="11">
        <f>'OddsRatio_working_3-way'!U49/(3*'OddsRatio_working_3-way'!X49^(1/3))*SIN(('OddsRatio_working_3-way'!Y49)/3)</f>
        <v>-9.5104875992459162E-2</v>
      </c>
      <c r="AJ49" s="11">
        <f>'OddsRatio_working_3-way'!U49/(3*'OddsRatio_working_3-way'!X49^(1/3))*SIN(('OddsRatio_working_3-way'!Y49+2*PI())/3)</f>
        <v>-0.41018827153346937</v>
      </c>
      <c r="AK49" s="11">
        <f>'OddsRatio_working_3-way'!U49/(3*'OddsRatio_working_3-way'!X49^(1/3))*SIN(('OddsRatio_working_3-way'!Y49+4*PI())/3)</f>
        <v>0.50529314752592847</v>
      </c>
      <c r="AL49" s="11">
        <f>'OddsRatio_working_3-way'!Z49+'OddsRatio_working_3-way'!AF49</f>
        <v>1.0571068874640877</v>
      </c>
      <c r="AM49" s="11">
        <f>'OddsRatio_working_3-way'!AA49+'OddsRatio_working_3-way'!AG49</f>
        <v>-0.69327992099852076</v>
      </c>
      <c r="AN49" s="11">
        <f>'OddsRatio_working_3-way'!AB49+'OddsRatio_working_3-way'!AH49</f>
        <v>-0.36382696646556739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1.0571068874640877</v>
      </c>
      <c r="AS49" s="11">
        <f>IF(('OddsRatio_working_3-way'!X49=0),IF(Q49&gt;0,-Q49^(1/3),(-Q49)^(1/3)),'OddsRatio_working_3-way'!AM49-'OddsRatio_working_3-way'!R49/3)</f>
        <v>-0.69327992099852076</v>
      </c>
      <c r="AT49" s="11">
        <f>IF(('OddsRatio_working_3-way'!X49=0),IF(Q49&gt;0,-Q49^(1/3),(-Q49)^(1/3)),'OddsRatio_working_3-way'!AN49-'OddsRatio_working_3-way'!R49/3)</f>
        <v>-0.36382696646556739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1.63</v>
      </c>
      <c r="B50" s="4">
        <f>IF('True_Odds_Calculator_3-way'!B51="","",'True_Odds_Calculator_3-way'!B51)</f>
        <v>4.1500000000000004</v>
      </c>
      <c r="C50" s="4">
        <f>IF('True_Odds_Calculator_3-way'!C51="","",'True_Odds_Calculator_3-way'!C51)</f>
        <v>5.52</v>
      </c>
      <c r="D50" s="9">
        <f t="shared" si="13"/>
        <v>0.59841866676438393</v>
      </c>
      <c r="E50" s="9">
        <f t="shared" si="14"/>
        <v>0.22960244417713838</v>
      </c>
      <c r="F50" s="9">
        <f t="shared" si="15"/>
        <v>0.17197888905847761</v>
      </c>
      <c r="G50" s="9">
        <f t="shared" si="16"/>
        <v>1.0651918515880081</v>
      </c>
      <c r="H50" s="9">
        <f t="shared" si="17"/>
        <v>1.6710708665004448</v>
      </c>
      <c r="I50" s="9">
        <f t="shared" si="18"/>
        <v>4.3553543325022259</v>
      </c>
      <c r="J50" s="9">
        <f t="shared" si="19"/>
        <v>5.8146671691777945</v>
      </c>
      <c r="K50" s="11">
        <f t="shared" si="20"/>
        <v>0.61349693251533743</v>
      </c>
      <c r="L50" s="11">
        <f t="shared" si="21"/>
        <v>0.24096385542168672</v>
      </c>
      <c r="M50" s="11">
        <f t="shared" si="22"/>
        <v>0.1811594202898551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-0.24022309563674793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0.22228149728816576</v>
      </c>
      <c r="Q50" s="11">
        <f>2*'OddsRatio_working_3-way'!K50*'OddsRatio_working_3-way'!L50*'OddsRatio_working_3-way'!M50</f>
        <v>5.3561806575461626E-2</v>
      </c>
      <c r="R50" s="11">
        <f t="shared" si="23"/>
        <v>0</v>
      </c>
      <c r="S50" s="11">
        <f t="shared" si="24"/>
        <v>-0.92531276686354735</v>
      </c>
      <c r="T50" s="11">
        <f t="shared" si="25"/>
        <v>-0.22296693177434873</v>
      </c>
      <c r="U50" s="11">
        <f>'OddsRatio_working_3-way'!S50-'OddsRatio_working_3-way'!R50^2/3</f>
        <v>-0.92531276686354735</v>
      </c>
      <c r="V50" s="11">
        <f>'OddsRatio_working_3-way'!S50*'OddsRatio_working_3-way'!R50/3-2*'OddsRatio_working_3-way'!R50^3/27-'OddsRatio_working_3-way'!T50</f>
        <v>0.22296693177434873</v>
      </c>
      <c r="W50" s="11">
        <f>'OddsRatio_working_3-way'!V50^2+4*'OddsRatio_working_3-way'!U50^3/27</f>
        <v>-6.7657040658480577E-2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0.17129747029900036</v>
      </c>
      <c r="Y50" s="11">
        <f>IF('OddsRatio_working_3-way'!W50&gt;=0,IF('OddsRatio_working_3-way'!V50+SQRT('OddsRatio_working_3-way'!W50)&gt;0,0,PI()),ACOS('OddsRatio_working_3-way'!V50/(2*'OddsRatio_working_3-way'!X50)))</f>
        <v>0.86213507055051541</v>
      </c>
      <c r="Z50" s="11">
        <f>'OddsRatio_working_3-way'!X50^(1/3)*COS('OddsRatio_working_3-way'!Y50/3)</f>
        <v>0.53259592579400405</v>
      </c>
      <c r="AA50" s="11">
        <f>'OddsRatio_working_3-way'!X50^(1/3)*COS(('OddsRatio_working_3-way'!Y50+2*PI())/3)</f>
        <v>-0.40262248962131392</v>
      </c>
      <c r="AB50" s="11">
        <f>'OddsRatio_working_3-way'!X50^(1/3)*COS(('OddsRatio_working_3-way'!Y50+4*PI())/3)</f>
        <v>-0.12997343617269028</v>
      </c>
      <c r="AC50" s="11">
        <f>'OddsRatio_working_3-way'!X50^(1/3)*SIN('OddsRatio_working_3-way'!Y50/3)</f>
        <v>0.15741400440285963</v>
      </c>
      <c r="AD50" s="11">
        <f>'OddsRatio_working_3-way'!X50^(1/3)*SIN(('OddsRatio_working_3-way'!Y50+2*PI())/3)</f>
        <v>0.38253459948826951</v>
      </c>
      <c r="AE50" s="11">
        <f>'OddsRatio_working_3-way'!X50^(1/3)*SIN(('OddsRatio_working_3-way'!Y50+4*PI())/3)</f>
        <v>-0.53994860389112909</v>
      </c>
      <c r="AF50" s="11">
        <f>-'OddsRatio_working_3-way'!U50/(3*'OddsRatio_working_3-way'!X50^(1/3))*COS(('OddsRatio_working_3-way'!Y50)/3)</f>
        <v>0.53259592579400405</v>
      </c>
      <c r="AG50" s="11">
        <f>-'OddsRatio_working_3-way'!U50/(3*'OddsRatio_working_3-way'!X50^(1/3))*COS(('OddsRatio_working_3-way'!Y50+2*PI())/3)</f>
        <v>-0.40262248962131392</v>
      </c>
      <c r="AH50" s="11">
        <f>-'OddsRatio_working_3-way'!U50/(3*'OddsRatio_working_3-way'!X50^(1/3))*COS(('OddsRatio_working_3-way'!Y50+4*PI())/3)</f>
        <v>-0.12997343617269028</v>
      </c>
      <c r="AI50" s="11">
        <f>'OddsRatio_working_3-way'!U50/(3*'OddsRatio_working_3-way'!X50^(1/3))*SIN(('OddsRatio_working_3-way'!Y50)/3)</f>
        <v>-0.15741400440285963</v>
      </c>
      <c r="AJ50" s="11">
        <f>'OddsRatio_working_3-way'!U50/(3*'OddsRatio_working_3-way'!X50^(1/3))*SIN(('OddsRatio_working_3-way'!Y50+2*PI())/3)</f>
        <v>-0.38253459948826951</v>
      </c>
      <c r="AK50" s="11">
        <f>'OddsRatio_working_3-way'!U50/(3*'OddsRatio_working_3-way'!X50^(1/3))*SIN(('OddsRatio_working_3-way'!Y50+4*PI())/3)</f>
        <v>0.53994860389112909</v>
      </c>
      <c r="AL50" s="11">
        <f>'OddsRatio_working_3-way'!Z50+'OddsRatio_working_3-way'!AF50</f>
        <v>1.0651918515880081</v>
      </c>
      <c r="AM50" s="11">
        <f>'OddsRatio_working_3-way'!AA50+'OddsRatio_working_3-way'!AG50</f>
        <v>-0.80524497924262783</v>
      </c>
      <c r="AN50" s="11">
        <f>'OddsRatio_working_3-way'!AB50+'OddsRatio_working_3-way'!AH50</f>
        <v>-0.25994687234538055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1.0651918515880081</v>
      </c>
      <c r="AS50" s="11">
        <f>IF(('OddsRatio_working_3-way'!X50=0),IF(Q50&gt;0,-Q50^(1/3),(-Q50)^(1/3)),'OddsRatio_working_3-way'!AM50-'OddsRatio_working_3-way'!R50/3)</f>
        <v>-0.80524497924262783</v>
      </c>
      <c r="AT50" s="11">
        <f>IF(('OddsRatio_working_3-way'!X50=0),IF(Q50&gt;0,-Q50^(1/3),(-Q50)^(1/3)),'OddsRatio_working_3-way'!AN50-'OddsRatio_working_3-way'!R50/3)</f>
        <v>-0.25994687234538055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3.14</v>
      </c>
      <c r="B51" s="4">
        <f>IF('True_Odds_Calculator_3-way'!B52="","",'True_Odds_Calculator_3-way'!B52)</f>
        <v>3.48</v>
      </c>
      <c r="C51" s="4">
        <f>IF('True_Odds_Calculator_3-way'!C52="","",'True_Odds_Calculator_3-way'!C52)</f>
        <v>2.34</v>
      </c>
      <c r="D51" s="9">
        <f t="shared" si="13"/>
        <v>0.30768408759675248</v>
      </c>
      <c r="E51" s="9">
        <f t="shared" si="14"/>
        <v>0.27719434085780148</v>
      </c>
      <c r="F51" s="9">
        <f t="shared" si="15"/>
        <v>0.41512157154544616</v>
      </c>
      <c r="G51" s="9">
        <f t="shared" si="16"/>
        <v>1.0514424425602404</v>
      </c>
      <c r="H51" s="9">
        <f t="shared" si="17"/>
        <v>3.2500868270789143</v>
      </c>
      <c r="I51" s="9">
        <f t="shared" si="18"/>
        <v>3.6075772575493961</v>
      </c>
      <c r="J51" s="9">
        <f t="shared" si="19"/>
        <v>2.408932873030722</v>
      </c>
      <c r="K51" s="11">
        <f t="shared" si="20"/>
        <v>0.31847133757961782</v>
      </c>
      <c r="L51" s="11">
        <f t="shared" si="21"/>
        <v>0.28735632183908044</v>
      </c>
      <c r="M51" s="11">
        <f t="shared" si="22"/>
        <v>0.42735042735042739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-0.27812850611005679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0.23308885597486517</v>
      </c>
      <c r="Q51" s="11">
        <f>2*'OddsRatio_working_3-way'!K51*'OddsRatio_working_3-way'!L51*'OddsRatio_working_3-way'!M51</f>
        <v>7.8217736904317187E-2</v>
      </c>
      <c r="R51" s="11">
        <f t="shared" si="23"/>
        <v>0</v>
      </c>
      <c r="S51" s="11">
        <f t="shared" si="24"/>
        <v>-0.83806172633966103</v>
      </c>
      <c r="T51" s="11">
        <f t="shared" si="25"/>
        <v>-0.28122876722807422</v>
      </c>
      <c r="U51" s="11">
        <f>'OddsRatio_working_3-way'!S51-'OddsRatio_working_3-way'!R51^2/3</f>
        <v>-0.83806172633966103</v>
      </c>
      <c r="V51" s="11">
        <f>'OddsRatio_working_3-way'!S51*'OddsRatio_working_3-way'!R51/3-2*'OddsRatio_working_3-way'!R51^3/27-'OddsRatio_working_3-way'!T51</f>
        <v>0.28122876722807422</v>
      </c>
      <c r="W51" s="11">
        <f>'OddsRatio_working_3-way'!V51^2+4*'OddsRatio_working_3-way'!U51^3/27</f>
        <v>-8.1119393624793368E-3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0.14764955035412544</v>
      </c>
      <c r="Y51" s="11">
        <f>IF('OddsRatio_working_3-way'!W51&gt;=0,IF('OddsRatio_working_3-way'!V51+SQRT('OddsRatio_working_3-way'!W51)&gt;0,0,PI()),ACOS('OddsRatio_working_3-way'!V51/(2*'OddsRatio_working_3-way'!X51)))</f>
        <v>0.30993871250345983</v>
      </c>
      <c r="Z51" s="11">
        <f>'OddsRatio_working_3-way'!X51^(1/3)*COS('OddsRatio_working_3-way'!Y51/3)</f>
        <v>0.52572122128012022</v>
      </c>
      <c r="AA51" s="11">
        <f>'OddsRatio_working_3-way'!X51^(1/3)*COS(('OddsRatio_working_3-way'!Y51+2*PI())/3)</f>
        <v>-0.31006579792619898</v>
      </c>
      <c r="AB51" s="11">
        <f>'OddsRatio_working_3-way'!X51^(1/3)*COS(('OddsRatio_working_3-way'!Y51+4*PI())/3)</f>
        <v>-0.21565542335392116</v>
      </c>
      <c r="AC51" s="11">
        <f>'OddsRatio_working_3-way'!X51^(1/3)*SIN('OddsRatio_working_3-way'!Y51/3)</f>
        <v>5.4507855173597998E-2</v>
      </c>
      <c r="AD51" s="11">
        <f>'OddsRatio_working_3-way'!X51^(1/3)*SIN(('OddsRatio_working_3-way'!Y51+2*PI())/3)</f>
        <v>0.4280340053503654</v>
      </c>
      <c r="AE51" s="11">
        <f>'OddsRatio_working_3-way'!X51^(1/3)*SIN(('OddsRatio_working_3-way'!Y51+4*PI())/3)</f>
        <v>-0.48254186052396336</v>
      </c>
      <c r="AF51" s="11">
        <f>-'OddsRatio_working_3-way'!U51/(3*'OddsRatio_working_3-way'!X51^(1/3))*COS(('OddsRatio_working_3-way'!Y51)/3)</f>
        <v>0.52572122128012022</v>
      </c>
      <c r="AG51" s="11">
        <f>-'OddsRatio_working_3-way'!U51/(3*'OddsRatio_working_3-way'!X51^(1/3))*COS(('OddsRatio_working_3-way'!Y51+2*PI())/3)</f>
        <v>-0.31006579792619898</v>
      </c>
      <c r="AH51" s="11">
        <f>-'OddsRatio_working_3-way'!U51/(3*'OddsRatio_working_3-way'!X51^(1/3))*COS(('OddsRatio_working_3-way'!Y51+4*PI())/3)</f>
        <v>-0.21565542335392116</v>
      </c>
      <c r="AI51" s="11">
        <f>'OddsRatio_working_3-way'!U51/(3*'OddsRatio_working_3-way'!X51^(1/3))*SIN(('OddsRatio_working_3-way'!Y51)/3)</f>
        <v>-5.4507855173597998E-2</v>
      </c>
      <c r="AJ51" s="11">
        <f>'OddsRatio_working_3-way'!U51/(3*'OddsRatio_working_3-way'!X51^(1/3))*SIN(('OddsRatio_working_3-way'!Y51+2*PI())/3)</f>
        <v>-0.4280340053503654</v>
      </c>
      <c r="AK51" s="11">
        <f>'OddsRatio_working_3-way'!U51/(3*'OddsRatio_working_3-way'!X51^(1/3))*SIN(('OddsRatio_working_3-way'!Y51+4*PI())/3)</f>
        <v>0.48254186052396336</v>
      </c>
      <c r="AL51" s="11">
        <f>'OddsRatio_working_3-way'!Z51+'OddsRatio_working_3-way'!AF51</f>
        <v>1.0514424425602404</v>
      </c>
      <c r="AM51" s="11">
        <f>'OddsRatio_working_3-way'!AA51+'OddsRatio_working_3-way'!AG51</f>
        <v>-0.62013159585239797</v>
      </c>
      <c r="AN51" s="11">
        <f>'OddsRatio_working_3-way'!AB51+'OddsRatio_working_3-way'!AH51</f>
        <v>-0.43131084670784231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1.0514424425602404</v>
      </c>
      <c r="AS51" s="11">
        <f>IF(('OddsRatio_working_3-way'!X51=0),IF(Q51&gt;0,-Q51^(1/3),(-Q51)^(1/3)),'OddsRatio_working_3-way'!AM51-'OddsRatio_working_3-way'!R51/3)</f>
        <v>-0.62013159585239797</v>
      </c>
      <c r="AT51" s="11">
        <f>IF(('OddsRatio_working_3-way'!X51=0),IF(Q51&gt;0,-Q51^(1/3),(-Q51)^(1/3)),'OddsRatio_working_3-way'!AN51-'OddsRatio_working_3-way'!R51/3)</f>
        <v>-0.43131084670784231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1.88</v>
      </c>
      <c r="B52" s="4">
        <f>IF('True_Odds_Calculator_3-way'!B53="","",'True_Odds_Calculator_3-way'!B53)</f>
        <v>3.66</v>
      </c>
      <c r="C52" s="4">
        <f>IF('True_Odds_Calculator_3-way'!C53="","",'True_Odds_Calculator_3-way'!C53)</f>
        <v>4.3600000000000003</v>
      </c>
      <c r="D52" s="9">
        <f t="shared" si="13"/>
        <v>0.51802911292017939</v>
      </c>
      <c r="E52" s="9">
        <f t="shared" si="14"/>
        <v>0.2623070797857221</v>
      </c>
      <c r="F52" s="9">
        <f t="shared" si="15"/>
        <v>0.21966380729409848</v>
      </c>
      <c r="G52" s="9">
        <f t="shared" si="16"/>
        <v>1.057265269853326</v>
      </c>
      <c r="H52" s="9">
        <f t="shared" si="17"/>
        <v>1.9303934374709268</v>
      </c>
      <c r="I52" s="9">
        <f t="shared" si="18"/>
        <v>3.8123256178098477</v>
      </c>
      <c r="J52" s="9">
        <f t="shared" si="19"/>
        <v>4.5524113067071754</v>
      </c>
      <c r="K52" s="11">
        <f t="shared" si="20"/>
        <v>0.53191489361702127</v>
      </c>
      <c r="L52" s="11">
        <f t="shared" si="21"/>
        <v>0.27322404371584696</v>
      </c>
      <c r="M52" s="11">
        <f t="shared" si="22"/>
        <v>0.2293577981651376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-0.26216708319600124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0.22999779202119652</v>
      </c>
      <c r="Q52" s="11">
        <f>2*'OddsRatio_working_3-way'!K52*'OddsRatio_working_3-way'!L52*'OddsRatio_working_3-way'!M52</f>
        <v>6.6666026672810588E-2</v>
      </c>
      <c r="R52" s="11">
        <f t="shared" si="23"/>
        <v>0</v>
      </c>
      <c r="S52" s="11">
        <f t="shared" si="24"/>
        <v>-0.87729469778341962</v>
      </c>
      <c r="T52" s="11">
        <f t="shared" si="25"/>
        <v>-0.25428831819809261</v>
      </c>
      <c r="U52" s="11">
        <f>'OddsRatio_working_3-way'!S52-'OddsRatio_working_3-way'!R52^2/3</f>
        <v>-0.87729469778341962</v>
      </c>
      <c r="V52" s="11">
        <f>'OddsRatio_working_3-way'!S52*'OddsRatio_working_3-way'!R52/3-2*'OddsRatio_working_3-way'!R52^3/27-'OddsRatio_working_3-way'!T52</f>
        <v>0.25428831819809261</v>
      </c>
      <c r="W52" s="11">
        <f>'OddsRatio_working_3-way'!V52^2+4*'OddsRatio_working_3-way'!U52^3/27</f>
        <v>-3.5368020613744486E-2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0.15813804838317602</v>
      </c>
      <c r="Y52" s="11">
        <f>IF('OddsRatio_working_3-way'!W52&gt;=0,IF('OddsRatio_working_3-way'!V52+SQRT('OddsRatio_working_3-way'!W52)&gt;0,0,PI()),ACOS('OddsRatio_working_3-way'!V52/(2*'OddsRatio_working_3-way'!X52)))</f>
        <v>0.63679207244655367</v>
      </c>
      <c r="Z52" s="11">
        <f>'OddsRatio_working_3-way'!X52^(1/3)*COS('OddsRatio_working_3-way'!Y52/3)</f>
        <v>0.52863263492666313</v>
      </c>
      <c r="AA52" s="11">
        <f>'OddsRatio_working_3-way'!X52^(1/3)*COS(('OddsRatio_working_3-way'!Y52+2*PI())/3)</f>
        <v>-0.36297901261061088</v>
      </c>
      <c r="AB52" s="11">
        <f>'OddsRatio_working_3-way'!X52^(1/3)*COS(('OddsRatio_working_3-way'!Y52+4*PI())/3)</f>
        <v>-0.16565362231605235</v>
      </c>
      <c r="AC52" s="11">
        <f>'OddsRatio_working_3-way'!X52^(1/3)*SIN('OddsRatio_working_3-way'!Y52/3)</f>
        <v>0.11392586720451159</v>
      </c>
      <c r="AD52" s="11">
        <f>'OddsRatio_working_3-way'!X52^(1/3)*SIN(('OddsRatio_working_3-way'!Y52+2*PI())/3)</f>
        <v>0.40084635751373948</v>
      </c>
      <c r="AE52" s="11">
        <f>'OddsRatio_working_3-way'!X52^(1/3)*SIN(('OddsRatio_working_3-way'!Y52+4*PI())/3)</f>
        <v>-0.51477222471825079</v>
      </c>
      <c r="AF52" s="11">
        <f>-'OddsRatio_working_3-way'!U52/(3*'OddsRatio_working_3-way'!X52^(1/3))*COS(('OddsRatio_working_3-way'!Y52)/3)</f>
        <v>0.5286326349266629</v>
      </c>
      <c r="AG52" s="11">
        <f>-'OddsRatio_working_3-way'!U52/(3*'OddsRatio_working_3-way'!X52^(1/3))*COS(('OddsRatio_working_3-way'!Y52+2*PI())/3)</f>
        <v>-0.36297901261061072</v>
      </c>
      <c r="AH52" s="11">
        <f>-'OddsRatio_working_3-way'!U52/(3*'OddsRatio_working_3-way'!X52^(1/3))*COS(('OddsRatio_working_3-way'!Y52+4*PI())/3)</f>
        <v>-0.1656536223160523</v>
      </c>
      <c r="AI52" s="11">
        <f>'OddsRatio_working_3-way'!U52/(3*'OddsRatio_working_3-way'!X52^(1/3))*SIN(('OddsRatio_working_3-way'!Y52)/3)</f>
        <v>-0.11392586720451153</v>
      </c>
      <c r="AJ52" s="11">
        <f>'OddsRatio_working_3-way'!U52/(3*'OddsRatio_working_3-way'!X52^(1/3))*SIN(('OddsRatio_working_3-way'!Y52+2*PI())/3)</f>
        <v>-0.40084635751373932</v>
      </c>
      <c r="AK52" s="11">
        <f>'OddsRatio_working_3-way'!U52/(3*'OddsRatio_working_3-way'!X52^(1/3))*SIN(('OddsRatio_working_3-way'!Y52+4*PI())/3)</f>
        <v>0.51477222471825057</v>
      </c>
      <c r="AL52" s="11">
        <f>'OddsRatio_working_3-way'!Z52+'OddsRatio_working_3-way'!AF52</f>
        <v>1.057265269853326</v>
      </c>
      <c r="AM52" s="11">
        <f>'OddsRatio_working_3-way'!AA52+'OddsRatio_working_3-way'!AG52</f>
        <v>-0.72595802522122166</v>
      </c>
      <c r="AN52" s="11">
        <f>'OddsRatio_working_3-way'!AB52+'OddsRatio_working_3-way'!AH52</f>
        <v>-0.33130724463210465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1.057265269853326</v>
      </c>
      <c r="AS52" s="11">
        <f>IF(('OddsRatio_working_3-way'!X52=0),IF(Q52&gt;0,-Q52^(1/3),(-Q52)^(1/3)),'OddsRatio_working_3-way'!AM52-'OddsRatio_working_3-way'!R52/3)</f>
        <v>-0.72595802522122166</v>
      </c>
      <c r="AT52" s="11">
        <f>IF(('OddsRatio_working_3-way'!X52=0),IF(Q52&gt;0,-Q52^(1/3),(-Q52)^(1/3)),'OddsRatio_working_3-way'!AN52-'OddsRatio_working_3-way'!R52/3)</f>
        <v>-0.33130724463210465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1.97</v>
      </c>
      <c r="B53" s="4">
        <f>IF('True_Odds_Calculator_3-way'!B54="","",'True_Odds_Calculator_3-way'!B54)</f>
        <v>3.7</v>
      </c>
      <c r="C53" s="4">
        <f>IF('True_Odds_Calculator_3-way'!C54="","",'True_Odds_Calculator_3-way'!C54)</f>
        <v>3.88</v>
      </c>
      <c r="D53" s="9">
        <f t="shared" si="13"/>
        <v>0.49355589665677041</v>
      </c>
      <c r="E53" s="9">
        <f t="shared" si="14"/>
        <v>0.25932327325624899</v>
      </c>
      <c r="F53" s="9">
        <f t="shared" si="15"/>
        <v>0.24712083008698085</v>
      </c>
      <c r="G53" s="9">
        <f t="shared" si="16"/>
        <v>1.0578484150850742</v>
      </c>
      <c r="H53" s="9">
        <f t="shared" si="17"/>
        <v>2.0261129626325221</v>
      </c>
      <c r="I53" s="9">
        <f t="shared" si="18"/>
        <v>3.856190720729701</v>
      </c>
      <c r="J53" s="9">
        <f t="shared" si="19"/>
        <v>4.0466034354450127</v>
      </c>
      <c r="K53" s="11">
        <f t="shared" si="20"/>
        <v>0.50761421319796951</v>
      </c>
      <c r="L53" s="11">
        <f t="shared" si="21"/>
        <v>0.27027027027027023</v>
      </c>
      <c r="M53" s="11">
        <f t="shared" si="22"/>
        <v>0.25773195876288663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-0.26670325147482532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0.23160163669871137</v>
      </c>
      <c r="Q53" s="11">
        <f>2*'OddsRatio_working_3-way'!K53*'OddsRatio_working_3-way'!L53*'OddsRatio_working_3-way'!M53</f>
        <v>7.0718057007240112E-2</v>
      </c>
      <c r="R53" s="11">
        <f t="shared" si="23"/>
        <v>0</v>
      </c>
      <c r="S53" s="11">
        <f t="shared" si="24"/>
        <v>-0.86838700097577448</v>
      </c>
      <c r="T53" s="11">
        <f t="shared" si="25"/>
        <v>-0.26515633617580903</v>
      </c>
      <c r="U53" s="11">
        <f>'OddsRatio_working_3-way'!S53-'OddsRatio_working_3-way'!R53^2/3</f>
        <v>-0.86838700097577448</v>
      </c>
      <c r="V53" s="11">
        <f>'OddsRatio_working_3-way'!S53*'OddsRatio_working_3-way'!R53/3-2*'OddsRatio_working_3-way'!R53^3/27-'OddsRatio_working_3-way'!T53</f>
        <v>0.26515633617580903</v>
      </c>
      <c r="W53" s="11">
        <f>'OddsRatio_working_3-way'!V53^2+4*'OddsRatio_working_3-way'!U53^3/27</f>
        <v>-2.6706509908476075E-2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0.15573566749676737</v>
      </c>
      <c r="Y53" s="11">
        <f>IF('OddsRatio_working_3-way'!W53&gt;=0,IF('OddsRatio_working_3-way'!V53+SQRT('OddsRatio_working_3-way'!W53)&gt;0,0,PI()),ACOS('OddsRatio_working_3-way'!V53/(2*'OddsRatio_working_3-way'!X53)))</f>
        <v>0.55233346047883392</v>
      </c>
      <c r="Z53" s="11">
        <f>'OddsRatio_working_3-way'!X53^(1/3)*COS('OddsRatio_working_3-way'!Y53/3)</f>
        <v>0.52892420754253711</v>
      </c>
      <c r="AA53" s="11">
        <f>'OddsRatio_working_3-way'!X53^(1/3)*COS(('OddsRatio_working_3-way'!Y53+2*PI())/3)</f>
        <v>-0.3497623807378058</v>
      </c>
      <c r="AB53" s="11">
        <f>'OddsRatio_working_3-way'!X53^(1/3)*COS(('OddsRatio_working_3-way'!Y53+4*PI())/3)</f>
        <v>-0.17916182680473125</v>
      </c>
      <c r="AC53" s="11">
        <f>'OddsRatio_working_3-way'!X53^(1/3)*SIN('OddsRatio_working_3-way'!Y53/3)</f>
        <v>9.8496275737159855E-2</v>
      </c>
      <c r="AD53" s="11">
        <f>'OddsRatio_working_3-way'!X53^(1/3)*SIN(('OddsRatio_working_3-way'!Y53+2*PI())/3)</f>
        <v>0.40881366253981005</v>
      </c>
      <c r="AE53" s="11">
        <f>'OddsRatio_working_3-way'!X53^(1/3)*SIN(('OddsRatio_working_3-way'!Y53+4*PI())/3)</f>
        <v>-0.50730993827696991</v>
      </c>
      <c r="AF53" s="11">
        <f>-'OddsRatio_working_3-way'!U53/(3*'OddsRatio_working_3-way'!X53^(1/3))*COS(('OddsRatio_working_3-way'!Y53)/3)</f>
        <v>0.52892420754253711</v>
      </c>
      <c r="AG53" s="11">
        <f>-'OddsRatio_working_3-way'!U53/(3*'OddsRatio_working_3-way'!X53^(1/3))*COS(('OddsRatio_working_3-way'!Y53+2*PI())/3)</f>
        <v>-0.3497623807378058</v>
      </c>
      <c r="AH53" s="11">
        <f>-'OddsRatio_working_3-way'!U53/(3*'OddsRatio_working_3-way'!X53^(1/3))*COS(('OddsRatio_working_3-way'!Y53+4*PI())/3)</f>
        <v>-0.17916182680473125</v>
      </c>
      <c r="AI53" s="11">
        <f>'OddsRatio_working_3-way'!U53/(3*'OddsRatio_working_3-way'!X53^(1/3))*SIN(('OddsRatio_working_3-way'!Y53)/3)</f>
        <v>-9.8496275737159855E-2</v>
      </c>
      <c r="AJ53" s="11">
        <f>'OddsRatio_working_3-way'!U53/(3*'OddsRatio_working_3-way'!X53^(1/3))*SIN(('OddsRatio_working_3-way'!Y53+2*PI())/3)</f>
        <v>-0.40881366253981005</v>
      </c>
      <c r="AK53" s="11">
        <f>'OddsRatio_working_3-way'!U53/(3*'OddsRatio_working_3-way'!X53^(1/3))*SIN(('OddsRatio_working_3-way'!Y53+4*PI())/3)</f>
        <v>0.50730993827696991</v>
      </c>
      <c r="AL53" s="11">
        <f>'OddsRatio_working_3-way'!Z53+'OddsRatio_working_3-way'!AF53</f>
        <v>1.0578484150850742</v>
      </c>
      <c r="AM53" s="11">
        <f>'OddsRatio_working_3-way'!AA53+'OddsRatio_working_3-way'!AG53</f>
        <v>-0.6995247614756116</v>
      </c>
      <c r="AN53" s="11">
        <f>'OddsRatio_working_3-way'!AB53+'OddsRatio_working_3-way'!AH53</f>
        <v>-0.3583236536094625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1.0578484150850742</v>
      </c>
      <c r="AS53" s="11">
        <f>IF(('OddsRatio_working_3-way'!X53=0),IF(Q53&gt;0,-Q53^(1/3),(-Q53)^(1/3)),'OddsRatio_working_3-way'!AM53-'OddsRatio_working_3-way'!R53/3)</f>
        <v>-0.6995247614756116</v>
      </c>
      <c r="AT53" s="11">
        <f>IF(('OddsRatio_working_3-way'!X53=0),IF(Q53&gt;0,-Q53^(1/3),(-Q53)^(1/3)),'OddsRatio_working_3-way'!AN53-'OddsRatio_working_3-way'!R53/3)</f>
        <v>-0.3583236536094625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3.23</v>
      </c>
      <c r="C54" s="4">
        <f>IF('True_Odds_Calculator_3-way'!C55="","",'True_Odds_Calculator_3-way'!C55)</f>
        <v>3.4</v>
      </c>
      <c r="D54" s="9">
        <f t="shared" si="13"/>
        <v>0.41704066943374646</v>
      </c>
      <c r="E54" s="9">
        <f t="shared" si="14"/>
        <v>0.29906455861029274</v>
      </c>
      <c r="F54" s="9">
        <f t="shared" si="15"/>
        <v>0.28389477195596047</v>
      </c>
      <c r="G54" s="9">
        <f t="shared" si="16"/>
        <v>1.0510132902270184</v>
      </c>
      <c r="H54" s="9">
        <f t="shared" si="17"/>
        <v>2.3978476760019345</v>
      </c>
      <c r="I54" s="9">
        <f t="shared" si="18"/>
        <v>3.3437596372062508</v>
      </c>
      <c r="J54" s="9">
        <f t="shared" si="19"/>
        <v>3.5224318965448447</v>
      </c>
      <c r="K54" s="11">
        <f t="shared" si="20"/>
        <v>0.42918454935622319</v>
      </c>
      <c r="L54" s="11">
        <f t="shared" si="21"/>
        <v>0.30959752321981426</v>
      </c>
      <c r="M54" s="11">
        <f t="shared" si="22"/>
        <v>0.29411764705882354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-0.27818287122978436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0.23292113587352853</v>
      </c>
      <c r="Q54" s="11">
        <f>2*'OddsRatio_working_3-way'!K54*'OddsRatio_working_3-way'!L54*'OddsRatio_working_3-way'!M54</f>
        <v>7.8161454991116971E-2</v>
      </c>
      <c r="R54" s="11">
        <f t="shared" si="23"/>
        <v>0</v>
      </c>
      <c r="S54" s="11">
        <f t="shared" si="24"/>
        <v>-0.8372950313002242</v>
      </c>
      <c r="T54" s="11">
        <f t="shared" si="25"/>
        <v>-0.28097148701349811</v>
      </c>
      <c r="U54" s="11">
        <f>'OddsRatio_working_3-way'!S54-'OddsRatio_working_3-way'!R54^2/3</f>
        <v>-0.8372950313002242</v>
      </c>
      <c r="V54" s="11">
        <f>'OddsRatio_working_3-way'!S54*'OddsRatio_working_3-way'!R54/3-2*'OddsRatio_working_3-way'!R54^3/27-'OddsRatio_working_3-way'!T54</f>
        <v>0.28097148701349811</v>
      </c>
      <c r="W54" s="11">
        <f>'OddsRatio_working_3-way'!V54^2+4*'OddsRatio_working_3-way'!U54^3/27</f>
        <v>-8.0174739951613255E-3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0.14744698242905624</v>
      </c>
      <c r="Y54" s="11">
        <f>IF('OddsRatio_working_3-way'!W54&gt;=0,IF('OddsRatio_working_3-way'!V54+SQRT('OddsRatio_working_3-way'!W54)&gt;0,0,PI()),ACOS('OddsRatio_working_3-way'!V54/(2*'OddsRatio_working_3-way'!X54)))</f>
        <v>0.3085062454150449</v>
      </c>
      <c r="Z54" s="11">
        <f>'OddsRatio_working_3-way'!X54^(1/3)*COS('OddsRatio_working_3-way'!Y54/3)</f>
        <v>0.52550664511350931</v>
      </c>
      <c r="AA54" s="11">
        <f>'OddsRatio_working_3-way'!X54^(1/3)*COS(('OddsRatio_working_3-way'!Y54+2*PI())/3)</f>
        <v>-0.30971961133087766</v>
      </c>
      <c r="AB54" s="11">
        <f>'OddsRatio_working_3-way'!X54^(1/3)*COS(('OddsRatio_working_3-way'!Y54+4*PI())/3)</f>
        <v>-0.21578703378263167</v>
      </c>
      <c r="AC54" s="11">
        <f>'OddsRatio_working_3-way'!X54^(1/3)*SIN('OddsRatio_working_3-way'!Y54/3)</f>
        <v>5.4231998933155362E-2</v>
      </c>
      <c r="AD54" s="11">
        <f>'OddsRatio_working_3-way'!X54^(1/3)*SIN(('OddsRatio_working_3-way'!Y54+2*PI())/3)</f>
        <v>0.42798610505925494</v>
      </c>
      <c r="AE54" s="11">
        <f>'OddsRatio_working_3-way'!X54^(1/3)*SIN(('OddsRatio_working_3-way'!Y54+4*PI())/3)</f>
        <v>-0.48221810399241011</v>
      </c>
      <c r="AF54" s="11">
        <f>-'OddsRatio_working_3-way'!U54/(3*'OddsRatio_working_3-way'!X54^(1/3))*COS(('OddsRatio_working_3-way'!Y54)/3)</f>
        <v>0.52550664511350909</v>
      </c>
      <c r="AG54" s="11">
        <f>-'OddsRatio_working_3-way'!U54/(3*'OddsRatio_working_3-way'!X54^(1/3))*COS(('OddsRatio_working_3-way'!Y54+2*PI())/3)</f>
        <v>-0.30971961133087755</v>
      </c>
      <c r="AH54" s="11">
        <f>-'OddsRatio_working_3-way'!U54/(3*'OddsRatio_working_3-way'!X54^(1/3))*COS(('OddsRatio_working_3-way'!Y54+4*PI())/3)</f>
        <v>-0.21578703378263159</v>
      </c>
      <c r="AI54" s="11">
        <f>'OddsRatio_working_3-way'!U54/(3*'OddsRatio_working_3-way'!X54^(1/3))*SIN(('OddsRatio_working_3-way'!Y54)/3)</f>
        <v>-5.4231998933155341E-2</v>
      </c>
      <c r="AJ54" s="11">
        <f>'OddsRatio_working_3-way'!U54/(3*'OddsRatio_working_3-way'!X54^(1/3))*SIN(('OddsRatio_working_3-way'!Y54+2*PI())/3)</f>
        <v>-0.42798610505925472</v>
      </c>
      <c r="AK54" s="11">
        <f>'OddsRatio_working_3-way'!U54/(3*'OddsRatio_working_3-way'!X54^(1/3))*SIN(('OddsRatio_working_3-way'!Y54+4*PI())/3)</f>
        <v>0.48221810399240994</v>
      </c>
      <c r="AL54" s="11">
        <f>'OddsRatio_working_3-way'!Z54+'OddsRatio_working_3-way'!AF54</f>
        <v>1.0510132902270184</v>
      </c>
      <c r="AM54" s="11">
        <f>'OddsRatio_working_3-way'!AA54+'OddsRatio_working_3-way'!AG54</f>
        <v>-0.61943922266175522</v>
      </c>
      <c r="AN54" s="11">
        <f>'OddsRatio_working_3-way'!AB54+'OddsRatio_working_3-way'!AH54</f>
        <v>-0.43157406756526329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1.0510132902270184</v>
      </c>
      <c r="AS54" s="11">
        <f>IF(('OddsRatio_working_3-way'!X54=0),IF(Q54&gt;0,-Q54^(1/3),(-Q54)^(1/3)),'OddsRatio_working_3-way'!AM54-'OddsRatio_working_3-way'!R54/3)</f>
        <v>-0.61943922266175522</v>
      </c>
      <c r="AT54" s="11">
        <f>IF(('OddsRatio_working_3-way'!X54=0),IF(Q54&gt;0,-Q54^(1/3),(-Q54)^(1/3)),'OddsRatio_working_3-way'!AN54-'OddsRatio_working_3-way'!R54/3)</f>
        <v>-0.43157406756526329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1.95</v>
      </c>
      <c r="B55" s="4">
        <f>IF('True_Odds_Calculator_3-way'!B56="","",'True_Odds_Calculator_3-way'!B56)</f>
        <v>3.63</v>
      </c>
      <c r="C55" s="4">
        <f>IF('True_Odds_Calculator_3-way'!C56="","",'True_Odds_Calculator_3-way'!C56)</f>
        <v>4.0599999999999996</v>
      </c>
      <c r="D55" s="9">
        <f t="shared" si="13"/>
        <v>0.49909222206960074</v>
      </c>
      <c r="E55" s="9">
        <f t="shared" si="14"/>
        <v>0.26465586204743868</v>
      </c>
      <c r="F55" s="9">
        <f t="shared" si="15"/>
        <v>0.23625191588296091</v>
      </c>
      <c r="G55" s="9">
        <f t="shared" si="16"/>
        <v>1.0564607538932229</v>
      </c>
      <c r="H55" s="9">
        <f t="shared" si="17"/>
        <v>2.0036377161985612</v>
      </c>
      <c r="I55" s="9">
        <f t="shared" si="18"/>
        <v>3.778491782739176</v>
      </c>
      <c r="J55" s="9">
        <f t="shared" si="19"/>
        <v>4.2327699069132612</v>
      </c>
      <c r="K55" s="11">
        <f t="shared" si="20"/>
        <v>0.51282051282051289</v>
      </c>
      <c r="L55" s="11">
        <f t="shared" si="21"/>
        <v>0.27548209366391185</v>
      </c>
      <c r="M55" s="11">
        <f t="shared" si="22"/>
        <v>0.24630541871921185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-0.26603177386876453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0.23104725299082668</v>
      </c>
      <c r="Q55" s="11">
        <f>2*'OddsRatio_working_3-way'!K55*'OddsRatio_working_3-way'!L55*'OddsRatio_working_3-way'!M55</f>
        <v>6.9592546081574322E-2</v>
      </c>
      <c r="R55" s="11">
        <f t="shared" si="23"/>
        <v>0</v>
      </c>
      <c r="S55" s="11">
        <f t="shared" si="24"/>
        <v>-0.86849495318105885</v>
      </c>
      <c r="T55" s="11">
        <f t="shared" si="25"/>
        <v>-0.26159486541598165</v>
      </c>
      <c r="U55" s="11">
        <f>'OddsRatio_working_3-way'!S55-'OddsRatio_working_3-way'!R55^2/3</f>
        <v>-0.86849495318105885</v>
      </c>
      <c r="V55" s="11">
        <f>'OddsRatio_working_3-way'!S55*'OddsRatio_working_3-way'!R55/3-2*'OddsRatio_working_3-way'!R55^3/27-'OddsRatio_working_3-way'!T55</f>
        <v>0.26159486541598165</v>
      </c>
      <c r="W55" s="11">
        <f>'OddsRatio_working_3-way'!V55^2+4*'OddsRatio_working_3-way'!U55^3/27</f>
        <v>-2.8618703997197362E-2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0.15576470846215687</v>
      </c>
      <c r="Y55" s="11">
        <f>IF('OddsRatio_working_3-way'!W55&gt;=0,IF('OddsRatio_working_3-way'!V55+SQRT('OddsRatio_working_3-way'!W55)&gt;0,0,PI()),ACOS('OddsRatio_working_3-way'!V55/(2*'OddsRatio_working_3-way'!X55)))</f>
        <v>0.57404441251246385</v>
      </c>
      <c r="Z55" s="11">
        <f>'OddsRatio_working_3-way'!X55^(1/3)*COS('OddsRatio_working_3-way'!Y55/3)</f>
        <v>0.52823037694661146</v>
      </c>
      <c r="AA55" s="11">
        <f>'OddsRatio_working_3-way'!X55^(1/3)*COS(('OddsRatio_working_3-way'!Y55+2*PI())/3)</f>
        <v>-0.35273369640700564</v>
      </c>
      <c r="AB55" s="11">
        <f>'OddsRatio_working_3-way'!X55^(1/3)*COS(('OddsRatio_working_3-way'!Y55+4*PI())/3)</f>
        <v>-0.17549668053960579</v>
      </c>
      <c r="AC55" s="11">
        <f>'OddsRatio_working_3-way'!X55^(1/3)*SIN('OddsRatio_working_3-way'!Y55/3)</f>
        <v>0.10232783882140919</v>
      </c>
      <c r="AD55" s="11">
        <f>'OddsRatio_working_3-way'!X55^(1/3)*SIN(('OddsRatio_working_3-way'!Y55+2*PI())/3)</f>
        <v>0.4062970060756908</v>
      </c>
      <c r="AE55" s="11">
        <f>'OddsRatio_working_3-way'!X55^(1/3)*SIN(('OddsRatio_working_3-way'!Y55+4*PI())/3)</f>
        <v>-0.50862484489710014</v>
      </c>
      <c r="AF55" s="11">
        <f>-'OddsRatio_working_3-way'!U55/(3*'OddsRatio_working_3-way'!X55^(1/3))*COS(('OddsRatio_working_3-way'!Y55)/3)</f>
        <v>0.52823037694661157</v>
      </c>
      <c r="AG55" s="11">
        <f>-'OddsRatio_working_3-way'!U55/(3*'OddsRatio_working_3-way'!X55^(1/3))*COS(('OddsRatio_working_3-way'!Y55+2*PI())/3)</f>
        <v>-0.35273369640700569</v>
      </c>
      <c r="AH55" s="11">
        <f>-'OddsRatio_working_3-way'!U55/(3*'OddsRatio_working_3-way'!X55^(1/3))*COS(('OddsRatio_working_3-way'!Y55+4*PI())/3)</f>
        <v>-0.17549668053960582</v>
      </c>
      <c r="AI55" s="11">
        <f>'OddsRatio_working_3-way'!U55/(3*'OddsRatio_working_3-way'!X55^(1/3))*SIN(('OddsRatio_working_3-way'!Y55)/3)</f>
        <v>-0.10232783882140921</v>
      </c>
      <c r="AJ55" s="11">
        <f>'OddsRatio_working_3-way'!U55/(3*'OddsRatio_working_3-way'!X55^(1/3))*SIN(('OddsRatio_working_3-way'!Y55+2*PI())/3)</f>
        <v>-0.40629700607569091</v>
      </c>
      <c r="AK55" s="11">
        <f>'OddsRatio_working_3-way'!U55/(3*'OddsRatio_working_3-way'!X55^(1/3))*SIN(('OddsRatio_working_3-way'!Y55+4*PI())/3)</f>
        <v>0.50862484489710014</v>
      </c>
      <c r="AL55" s="11">
        <f>'OddsRatio_working_3-way'!Z55+'OddsRatio_working_3-way'!AF55</f>
        <v>1.0564607538932229</v>
      </c>
      <c r="AM55" s="11">
        <f>'OddsRatio_working_3-way'!AA55+'OddsRatio_working_3-way'!AG55</f>
        <v>-0.70546739281401138</v>
      </c>
      <c r="AN55" s="11">
        <f>'OddsRatio_working_3-way'!AB55+'OddsRatio_working_3-way'!AH55</f>
        <v>-0.35099336107921164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1.0564607538932229</v>
      </c>
      <c r="AS55" s="11">
        <f>IF(('OddsRatio_working_3-way'!X55=0),IF(Q55&gt;0,-Q55^(1/3),(-Q55)^(1/3)),'OddsRatio_working_3-way'!AM55-'OddsRatio_working_3-way'!R55/3)</f>
        <v>-0.70546739281401138</v>
      </c>
      <c r="AT55" s="11">
        <f>IF(('OddsRatio_working_3-way'!X55=0),IF(Q55&gt;0,-Q55^(1/3),(-Q55)^(1/3)),'OddsRatio_working_3-way'!AN55-'OddsRatio_working_3-way'!R55/3)</f>
        <v>-0.35099336107921164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2.9</v>
      </c>
      <c r="B56" s="4">
        <f>IF('True_Odds_Calculator_3-way'!B57="","",'True_Odds_Calculator_3-way'!B57)</f>
        <v>3.2</v>
      </c>
      <c r="C56" s="4">
        <f>IF('True_Odds_Calculator_3-way'!C57="","",'True_Odds_Calculator_3-way'!C57)</f>
        <v>2.66</v>
      </c>
      <c r="D56" s="9">
        <f t="shared" si="13"/>
        <v>0.33369950060412484</v>
      </c>
      <c r="E56" s="9">
        <f t="shared" si="14"/>
        <v>0.30193438985489746</v>
      </c>
      <c r="F56" s="9">
        <f t="shared" si="15"/>
        <v>0.3643661095409777</v>
      </c>
      <c r="G56" s="9">
        <f t="shared" si="16"/>
        <v>1.050899005636436</v>
      </c>
      <c r="H56" s="9">
        <f t="shared" si="17"/>
        <v>2.9967081107092284</v>
      </c>
      <c r="I56" s="9">
        <f t="shared" si="18"/>
        <v>3.3119778124001589</v>
      </c>
      <c r="J56" s="9">
        <f t="shared" si="19"/>
        <v>2.7444923493564843</v>
      </c>
      <c r="K56" s="11">
        <f t="shared" si="20"/>
        <v>0.34482758620689657</v>
      </c>
      <c r="L56" s="11">
        <f t="shared" si="21"/>
        <v>0.3125</v>
      </c>
      <c r="M56" s="11">
        <f t="shared" si="22"/>
        <v>0.37593984962406013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-0.2810960591133006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0.23334197562872702</v>
      </c>
      <c r="Q56" s="11">
        <f>2*'OddsRatio_working_3-way'!K56*'OddsRatio_working_3-way'!L56*'OddsRatio_working_3-way'!M56</f>
        <v>8.1021519315530199E-2</v>
      </c>
      <c r="R56" s="11">
        <f t="shared" si="23"/>
        <v>0</v>
      </c>
      <c r="S56" s="11">
        <f t="shared" si="24"/>
        <v>-0.83011471724217423</v>
      </c>
      <c r="T56" s="11">
        <f t="shared" si="25"/>
        <v>-0.28823427682019931</v>
      </c>
      <c r="U56" s="11">
        <f>'OddsRatio_working_3-way'!S56-'OddsRatio_working_3-way'!R56^2/3</f>
        <v>-0.83011471724217423</v>
      </c>
      <c r="V56" s="11">
        <f>'OddsRatio_working_3-way'!S56*'OddsRatio_working_3-way'!R56/3-2*'OddsRatio_working_3-way'!R56^3/27-'OddsRatio_working_3-way'!T56</f>
        <v>0.28823427682019931</v>
      </c>
      <c r="W56" s="11">
        <f>'OddsRatio_working_3-way'!V56^2+4*'OddsRatio_working_3-way'!U56^3/27</f>
        <v>-1.6653155762218763E-3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0.14555438323036268</v>
      </c>
      <c r="Y56" s="11">
        <f>IF('OddsRatio_working_3-way'!W56&gt;=0,IF('OddsRatio_working_3-way'!V56+SQRT('OddsRatio_working_3-way'!W56)&gt;0,0,PI()),ACOS('OddsRatio_working_3-way'!V56/(2*'OddsRatio_working_3-way'!X56)))</f>
        <v>0.14064546736911465</v>
      </c>
      <c r="Z56" s="11">
        <f>'OddsRatio_working_3-way'!X56^(1/3)*COS('OddsRatio_working_3-way'!Y56/3)</f>
        <v>0.5254495028182179</v>
      </c>
      <c r="AA56" s="11">
        <f>'OddsRatio_working_3-way'!X56^(1/3)*COS(('OddsRatio_working_3-way'!Y56+2*PI())/3)</f>
        <v>-0.28407409101503628</v>
      </c>
      <c r="AB56" s="11">
        <f>'OddsRatio_working_3-way'!X56^(1/3)*COS(('OddsRatio_working_3-way'!Y56+4*PI())/3)</f>
        <v>-0.24137541180318153</v>
      </c>
      <c r="AC56" s="11">
        <f>'OddsRatio_working_3-way'!X56^(1/3)*SIN('OddsRatio_working_3-way'!Y56/3)</f>
        <v>2.4652093937005719E-2</v>
      </c>
      <c r="AD56" s="11">
        <f>'OddsRatio_working_3-way'!X56^(1/3)*SIN(('OddsRatio_working_3-way'!Y56+2*PI())/3)</f>
        <v>0.44272657087797679</v>
      </c>
      <c r="AE56" s="11">
        <f>'OddsRatio_working_3-way'!X56^(1/3)*SIN(('OddsRatio_working_3-way'!Y56+4*PI())/3)</f>
        <v>-0.46737866481498264</v>
      </c>
      <c r="AF56" s="11">
        <f>-'OddsRatio_working_3-way'!U56/(3*'OddsRatio_working_3-way'!X56^(1/3))*COS(('OddsRatio_working_3-way'!Y56)/3)</f>
        <v>0.52544950281821801</v>
      </c>
      <c r="AG56" s="11">
        <f>-'OddsRatio_working_3-way'!U56/(3*'OddsRatio_working_3-way'!X56^(1/3))*COS(('OddsRatio_working_3-way'!Y56+2*PI())/3)</f>
        <v>-0.28407409101503633</v>
      </c>
      <c r="AH56" s="11">
        <f>-'OddsRatio_working_3-way'!U56/(3*'OddsRatio_working_3-way'!X56^(1/3))*COS(('OddsRatio_working_3-way'!Y56+4*PI())/3)</f>
        <v>-0.24137541180318159</v>
      </c>
      <c r="AI56" s="11">
        <f>'OddsRatio_working_3-way'!U56/(3*'OddsRatio_working_3-way'!X56^(1/3))*SIN(('OddsRatio_working_3-way'!Y56)/3)</f>
        <v>-2.4652093937005723E-2</v>
      </c>
      <c r="AJ56" s="11">
        <f>'OddsRatio_working_3-way'!U56/(3*'OddsRatio_working_3-way'!X56^(1/3))*SIN(('OddsRatio_working_3-way'!Y56+2*PI())/3)</f>
        <v>-0.4427265708779769</v>
      </c>
      <c r="AK56" s="11">
        <f>'OddsRatio_working_3-way'!U56/(3*'OddsRatio_working_3-way'!X56^(1/3))*SIN(('OddsRatio_working_3-way'!Y56+4*PI())/3)</f>
        <v>0.46737866481498275</v>
      </c>
      <c r="AL56" s="11">
        <f>'OddsRatio_working_3-way'!Z56+'OddsRatio_working_3-way'!AF56</f>
        <v>1.050899005636436</v>
      </c>
      <c r="AM56" s="11">
        <f>'OddsRatio_working_3-way'!AA56+'OddsRatio_working_3-way'!AG56</f>
        <v>-0.56814818203007267</v>
      </c>
      <c r="AN56" s="11">
        <f>'OddsRatio_working_3-way'!AB56+'OddsRatio_working_3-way'!AH56</f>
        <v>-0.48275082360636312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1.050899005636436</v>
      </c>
      <c r="AS56" s="11">
        <f>IF(('OddsRatio_working_3-way'!X56=0),IF(Q56&gt;0,-Q56^(1/3),(-Q56)^(1/3)),'OddsRatio_working_3-way'!AM56-'OddsRatio_working_3-way'!R56/3)</f>
        <v>-0.56814818203007267</v>
      </c>
      <c r="AT56" s="11">
        <f>IF(('OddsRatio_working_3-way'!X56=0),IF(Q56&gt;0,-Q56^(1/3),(-Q56)^(1/3)),'OddsRatio_working_3-way'!AN56-'OddsRatio_working_3-way'!R56/3)</f>
        <v>-0.48275082360636312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2.6</v>
      </c>
      <c r="B57" s="4">
        <f>IF('True_Odds_Calculator_3-way'!B58="","",'True_Odds_Calculator_3-way'!B58)</f>
        <v>3.23</v>
      </c>
      <c r="C57" s="4">
        <f>IF('True_Odds_Calculator_3-way'!C58="","",'True_Odds_Calculator_3-way'!C58)</f>
        <v>2.95</v>
      </c>
      <c r="D57" s="9">
        <f t="shared" si="13"/>
        <v>0.37294449227306864</v>
      </c>
      <c r="E57" s="9">
        <f t="shared" si="14"/>
        <v>0.29909661017636147</v>
      </c>
      <c r="F57" s="9">
        <f t="shared" si="15"/>
        <v>0.32795889755056995</v>
      </c>
      <c r="G57" s="9">
        <f t="shared" si="16"/>
        <v>1.0508526079596239</v>
      </c>
      <c r="H57" s="9">
        <f t="shared" si="17"/>
        <v>2.6813641727353987</v>
      </c>
      <c r="I57" s="9">
        <f t="shared" si="18"/>
        <v>3.3434013157499605</v>
      </c>
      <c r="J57" s="9">
        <f t="shared" si="19"/>
        <v>3.0491625855212665</v>
      </c>
      <c r="K57" s="11">
        <f t="shared" si="20"/>
        <v>0.38461538461538458</v>
      </c>
      <c r="L57" s="11">
        <f t="shared" si="21"/>
        <v>0.30959752321981426</v>
      </c>
      <c r="M57" s="11">
        <f t="shared" si="22"/>
        <v>0.33898305084745761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-0.28084168546990607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0.23330817264804776</v>
      </c>
      <c r="Q57" s="11">
        <f>2*'OddsRatio_working_3-way'!K57*'OddsRatio_working_3-way'!L57*'OddsRatio_working_3-way'!M57</f>
        <v>8.0729471504514788E-2</v>
      </c>
      <c r="R57" s="11">
        <f t="shared" si="23"/>
        <v>0</v>
      </c>
      <c r="S57" s="11">
        <f t="shared" si="24"/>
        <v>-0.83074623433367834</v>
      </c>
      <c r="T57" s="11">
        <f t="shared" si="25"/>
        <v>-0.28745544440611703</v>
      </c>
      <c r="U57" s="11">
        <f>'OddsRatio_working_3-way'!S57-'OddsRatio_working_3-way'!R57^2/3</f>
        <v>-0.83074623433367834</v>
      </c>
      <c r="V57" s="11">
        <f>'OddsRatio_working_3-way'!S57*'OddsRatio_working_3-way'!R57/3-2*'OddsRatio_working_3-way'!R57^3/27-'OddsRatio_working_3-way'!T57</f>
        <v>0.28745544440611703</v>
      </c>
      <c r="W57" s="11">
        <f>'OddsRatio_working_3-way'!V57^2+4*'OddsRatio_working_3-way'!U57^3/27</f>
        <v>-2.3072385195796047E-3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0.14572051248734497</v>
      </c>
      <c r="Y57" s="11">
        <f>IF('OddsRatio_working_3-way'!W57&gt;=0,IF('OddsRatio_working_3-way'!V57+SQRT('OddsRatio_working_3-way'!W57)&gt;0,0,PI()),ACOS('OddsRatio_working_3-way'!V57/(2*'OddsRatio_working_3-way'!X57)))</f>
        <v>0.16556999178044429</v>
      </c>
      <c r="Z57" s="11">
        <f>'OddsRatio_working_3-way'!X57^(1/3)*COS('OddsRatio_working_3-way'!Y57/3)</f>
        <v>0.52542630397981205</v>
      </c>
      <c r="AA57" s="11">
        <f>'OddsRatio_working_3-way'!X57^(1/3)*COS(('OddsRatio_working_3-way'!Y57+2*PI())/3)</f>
        <v>-0.28785192479219751</v>
      </c>
      <c r="AB57" s="11">
        <f>'OddsRatio_working_3-way'!X57^(1/3)*COS(('OddsRatio_working_3-way'!Y57+4*PI())/3)</f>
        <v>-0.23757437918761448</v>
      </c>
      <c r="AC57" s="11">
        <f>'OddsRatio_working_3-way'!X57^(1/3)*SIN('OddsRatio_working_3-way'!Y57/3)</f>
        <v>2.9027754488999732E-2</v>
      </c>
      <c r="AD57" s="11">
        <f>'OddsRatio_working_3-way'!X57^(1/3)*SIN(('OddsRatio_working_3-way'!Y57+2*PI())/3)</f>
        <v>0.44051864981858213</v>
      </c>
      <c r="AE57" s="11">
        <f>'OddsRatio_working_3-way'!X57^(1/3)*SIN(('OddsRatio_working_3-way'!Y57+4*PI())/3)</f>
        <v>-0.46954640430758182</v>
      </c>
      <c r="AF57" s="11">
        <f>-'OddsRatio_working_3-way'!U57/(3*'OddsRatio_working_3-way'!X57^(1/3))*COS(('OddsRatio_working_3-way'!Y57)/3)</f>
        <v>0.52542630397981194</v>
      </c>
      <c r="AG57" s="11">
        <f>-'OddsRatio_working_3-way'!U57/(3*'OddsRatio_working_3-way'!X57^(1/3))*COS(('OddsRatio_working_3-way'!Y57+2*PI())/3)</f>
        <v>-0.28785192479219746</v>
      </c>
      <c r="AH57" s="11">
        <f>-'OddsRatio_working_3-way'!U57/(3*'OddsRatio_working_3-way'!X57^(1/3))*COS(('OddsRatio_working_3-way'!Y57+4*PI())/3)</f>
        <v>-0.23757437918761443</v>
      </c>
      <c r="AI57" s="11">
        <f>'OddsRatio_working_3-way'!U57/(3*'OddsRatio_working_3-way'!X57^(1/3))*SIN(('OddsRatio_working_3-way'!Y57)/3)</f>
        <v>-2.9027754488999725E-2</v>
      </c>
      <c r="AJ57" s="11">
        <f>'OddsRatio_working_3-way'!U57/(3*'OddsRatio_working_3-way'!X57^(1/3))*SIN(('OddsRatio_working_3-way'!Y57+2*PI())/3)</f>
        <v>-0.44051864981858202</v>
      </c>
      <c r="AK57" s="11">
        <f>'OddsRatio_working_3-way'!U57/(3*'OddsRatio_working_3-way'!X57^(1/3))*SIN(('OddsRatio_working_3-way'!Y57+4*PI())/3)</f>
        <v>0.46954640430758177</v>
      </c>
      <c r="AL57" s="11">
        <f>'OddsRatio_working_3-way'!Z57+'OddsRatio_working_3-way'!AF57</f>
        <v>1.0508526079596239</v>
      </c>
      <c r="AM57" s="11">
        <f>'OddsRatio_working_3-way'!AA57+'OddsRatio_working_3-way'!AG57</f>
        <v>-0.57570384958439491</v>
      </c>
      <c r="AN57" s="11">
        <f>'OddsRatio_working_3-way'!AB57+'OddsRatio_working_3-way'!AH57</f>
        <v>-0.47514875837522891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1.0508526079596239</v>
      </c>
      <c r="AS57" s="11">
        <f>IF(('OddsRatio_working_3-way'!X57=0),IF(Q57&gt;0,-Q57^(1/3),(-Q57)^(1/3)),'OddsRatio_working_3-way'!AM57-'OddsRatio_working_3-way'!R57/3)</f>
        <v>-0.57570384958439491</v>
      </c>
      <c r="AT57" s="11">
        <f>IF(('OddsRatio_working_3-way'!X57=0),IF(Q57&gt;0,-Q57^(1/3),(-Q57)^(1/3)),'OddsRatio_working_3-way'!AN57-'OddsRatio_working_3-way'!R57/3)</f>
        <v>-0.47514875837522891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2.17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3.52</v>
      </c>
      <c r="D58" s="9">
        <f t="shared" si="13"/>
        <v>0.44792944443642646</v>
      </c>
      <c r="E58" s="9">
        <f t="shared" si="14"/>
        <v>0.27844305610224657</v>
      </c>
      <c r="F58" s="9">
        <f t="shared" si="15"/>
        <v>0.27362749946132703</v>
      </c>
      <c r="G58" s="9">
        <f t="shared" si="16"/>
        <v>1.053414062317422</v>
      </c>
      <c r="H58" s="9">
        <f t="shared" si="17"/>
        <v>2.2324944529113839</v>
      </c>
      <c r="I58" s="9">
        <f t="shared" si="18"/>
        <v>3.5913985933008572</v>
      </c>
      <c r="J58" s="9">
        <f t="shared" si="19"/>
        <v>3.6546034370399032</v>
      </c>
      <c r="K58" s="11">
        <f t="shared" si="20"/>
        <v>0.46082949308755761</v>
      </c>
      <c r="L58" s="11">
        <f t="shared" si="21"/>
        <v>0.28901734104046245</v>
      </c>
      <c r="M58" s="11">
        <f t="shared" si="22"/>
        <v>0.28409090909090912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-0.27443722136524673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0.23270012664940873</v>
      </c>
      <c r="Q58" s="11">
        <f>2*'OddsRatio_working_3-way'!K58*'OddsRatio_working_3-way'!L58*'OddsRatio_working_3-way'!M58</f>
        <v>7.5674837934767092E-2</v>
      </c>
      <c r="R58" s="11">
        <f t="shared" si="23"/>
        <v>0</v>
      </c>
      <c r="S58" s="11">
        <f t="shared" si="24"/>
        <v>-0.84791751458418108</v>
      </c>
      <c r="T58" s="11">
        <f t="shared" si="25"/>
        <v>-0.27574553319810774</v>
      </c>
      <c r="U58" s="11">
        <f>'OddsRatio_working_3-way'!S58-'OddsRatio_working_3-way'!R58^2/3</f>
        <v>-0.84791751458418108</v>
      </c>
      <c r="V58" s="11">
        <f>'OddsRatio_working_3-way'!S58*'OddsRatio_working_3-way'!R58/3-2*'OddsRatio_working_3-way'!R58^3/27-'OddsRatio_working_3-way'!T58</f>
        <v>0.27574553319810774</v>
      </c>
      <c r="W58" s="11">
        <f>'OddsRatio_working_3-way'!V58^2+4*'OddsRatio_working_3-way'!U58^3/27</f>
        <v>-1.4278810185149968E-2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0.15026177929189005</v>
      </c>
      <c r="Y58" s="11">
        <f>IF('OddsRatio_working_3-way'!W58&gt;=0,IF('OddsRatio_working_3-way'!V58+SQRT('OddsRatio_working_3-way'!W58)&gt;0,0,PI()),ACOS('OddsRatio_working_3-way'!V58/(2*'OddsRatio_working_3-way'!X58)))</f>
        <v>0.40892078811262289</v>
      </c>
      <c r="Z58" s="11">
        <f>'OddsRatio_working_3-way'!X58^(1/3)*COS('OddsRatio_working_3-way'!Y58/3)</f>
        <v>0.52670703115871098</v>
      </c>
      <c r="AA58" s="11">
        <f>'OddsRatio_working_3-way'!X58^(1/3)*COS(('OddsRatio_working_3-way'!Y58+2*PI())/3)</f>
        <v>-0.32591673274429817</v>
      </c>
      <c r="AB58" s="11">
        <f>'OddsRatio_working_3-way'!X58^(1/3)*COS(('OddsRatio_working_3-way'!Y58+4*PI())/3)</f>
        <v>-0.20079029841441279</v>
      </c>
      <c r="AC58" s="11">
        <f>'OddsRatio_working_3-way'!X58^(1/3)*SIN('OddsRatio_working_3-way'!Y58/3)</f>
        <v>7.2241780543097406E-2</v>
      </c>
      <c r="AD58" s="11">
        <f>'OddsRatio_working_3-way'!X58^(1/3)*SIN(('OddsRatio_working_3-way'!Y58+2*PI())/3)</f>
        <v>0.42002077906377699</v>
      </c>
      <c r="AE58" s="11">
        <f>'OddsRatio_working_3-way'!X58^(1/3)*SIN(('OddsRatio_working_3-way'!Y58+4*PI())/3)</f>
        <v>-0.49226255960687432</v>
      </c>
      <c r="AF58" s="11">
        <f>-'OddsRatio_working_3-way'!U58/(3*'OddsRatio_working_3-way'!X58^(1/3))*COS(('OddsRatio_working_3-way'!Y58)/3)</f>
        <v>0.52670703115871087</v>
      </c>
      <c r="AG58" s="11">
        <f>-'OddsRatio_working_3-way'!U58/(3*'OddsRatio_working_3-way'!X58^(1/3))*COS(('OddsRatio_working_3-way'!Y58+2*PI())/3)</f>
        <v>-0.32591673274429811</v>
      </c>
      <c r="AH58" s="11">
        <f>-'OddsRatio_working_3-way'!U58/(3*'OddsRatio_working_3-way'!X58^(1/3))*COS(('OddsRatio_working_3-way'!Y58+4*PI())/3)</f>
        <v>-0.20079029841441276</v>
      </c>
      <c r="AI58" s="11">
        <f>'OddsRatio_working_3-way'!U58/(3*'OddsRatio_working_3-way'!X58^(1/3))*SIN(('OddsRatio_working_3-way'!Y58)/3)</f>
        <v>-7.2241780543097392E-2</v>
      </c>
      <c r="AJ58" s="11">
        <f>'OddsRatio_working_3-way'!U58/(3*'OddsRatio_working_3-way'!X58^(1/3))*SIN(('OddsRatio_working_3-way'!Y58+2*PI())/3)</f>
        <v>-0.42002077906377688</v>
      </c>
      <c r="AK58" s="11">
        <f>'OddsRatio_working_3-way'!U58/(3*'OddsRatio_working_3-way'!X58^(1/3))*SIN(('OddsRatio_working_3-way'!Y58+4*PI())/3)</f>
        <v>0.49226255960687421</v>
      </c>
      <c r="AL58" s="11">
        <f>'OddsRatio_working_3-way'!Z58+'OddsRatio_working_3-way'!AF58</f>
        <v>1.053414062317422</v>
      </c>
      <c r="AM58" s="11">
        <f>'OddsRatio_working_3-way'!AA58+'OddsRatio_working_3-way'!AG58</f>
        <v>-0.65183346548859622</v>
      </c>
      <c r="AN58" s="11">
        <f>'OddsRatio_working_3-way'!AB58+'OddsRatio_working_3-way'!AH58</f>
        <v>-0.40158059682882552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1.053414062317422</v>
      </c>
      <c r="AS58" s="11">
        <f>IF(('OddsRatio_working_3-way'!X58=0),IF(Q58&gt;0,-Q58^(1/3),(-Q58)^(1/3)),'OddsRatio_working_3-way'!AM58-'OddsRatio_working_3-way'!R58/3)</f>
        <v>-0.65183346548859622</v>
      </c>
      <c r="AT58" s="11">
        <f>IF(('OddsRatio_working_3-way'!X58=0),IF(Q58&gt;0,-Q58^(1/3),(-Q58)^(1/3)),'OddsRatio_working_3-way'!AN58-'OddsRatio_working_3-way'!R58/3)</f>
        <v>-0.40158059682882552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3.08</v>
      </c>
      <c r="B59" s="4">
        <f>IF('True_Odds_Calculator_3-way'!B60="","",'True_Odds_Calculator_3-way'!B60)</f>
        <v>3.45</v>
      </c>
      <c r="C59" s="4">
        <f>IF('True_Odds_Calculator_3-way'!C60="","",'True_Odds_Calculator_3-way'!C60)</f>
        <v>2.39</v>
      </c>
      <c r="D59" s="9">
        <f t="shared" si="13"/>
        <v>0.31388280399353241</v>
      </c>
      <c r="E59" s="9">
        <f t="shared" si="14"/>
        <v>0.27974055499158784</v>
      </c>
      <c r="F59" s="9">
        <f t="shared" si="15"/>
        <v>0.40637664101487997</v>
      </c>
      <c r="G59" s="9">
        <f t="shared" si="16"/>
        <v>1.0509146482212763</v>
      </c>
      <c r="H59" s="9">
        <f t="shared" si="17"/>
        <v>3.185902468300255</v>
      </c>
      <c r="I59" s="9">
        <f t="shared" si="18"/>
        <v>3.5747408881421263</v>
      </c>
      <c r="J59" s="9">
        <f t="shared" si="19"/>
        <v>2.4607713610275739</v>
      </c>
      <c r="K59" s="11">
        <f t="shared" si="20"/>
        <v>0.32467532467532467</v>
      </c>
      <c r="L59" s="11">
        <f t="shared" si="21"/>
        <v>0.28985507246376813</v>
      </c>
      <c r="M59" s="11">
        <f t="shared" si="22"/>
        <v>0.41841004184100417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-0.27891797729891243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0.2331062909560272</v>
      </c>
      <c r="Q59" s="11">
        <f>2*'OddsRatio_working_3-way'!K59*'OddsRatio_working_3-way'!L59*'OddsRatio_working_3-way'!M59</f>
        <v>7.8752125322982161E-2</v>
      </c>
      <c r="R59" s="11">
        <f t="shared" si="23"/>
        <v>0</v>
      </c>
      <c r="S59" s="11">
        <f t="shared" si="24"/>
        <v>-0.83575212043865676</v>
      </c>
      <c r="T59" s="11">
        <f t="shared" si="25"/>
        <v>-0.28234868933738405</v>
      </c>
      <c r="U59" s="11">
        <f>'OddsRatio_working_3-way'!S59-'OddsRatio_working_3-way'!R59^2/3</f>
        <v>-0.83575212043865676</v>
      </c>
      <c r="V59" s="11">
        <f>'OddsRatio_working_3-way'!S59*'OddsRatio_working_3-way'!R59/3-2*'OddsRatio_working_3-way'!R59^3/27-'OddsRatio_working_3-way'!T59</f>
        <v>0.28234868933738405</v>
      </c>
      <c r="W59" s="11">
        <f>'OddsRatio_working_3-way'!V59^2+4*'OddsRatio_working_3-way'!U59^3/27</f>
        <v>-6.7618078495061545E-3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0.14703961219688791</v>
      </c>
      <c r="Y59" s="11">
        <f>IF('OddsRatio_working_3-way'!W59&gt;=0,IF('OddsRatio_working_3-way'!V59+SQRT('OddsRatio_working_3-way'!W59)&gt;0,0,PI()),ACOS('OddsRatio_working_3-way'!V59/(2*'OddsRatio_working_3-way'!X59)))</f>
        <v>0.28339751877329178</v>
      </c>
      <c r="Z59" s="11">
        <f>'OddsRatio_working_3-way'!X59^(1/3)*COS('OddsRatio_working_3-way'!Y59/3)</f>
        <v>0.52545732411063817</v>
      </c>
      <c r="AA59" s="11">
        <f>'OddsRatio_working_3-way'!X59^(1/3)*COS(('OddsRatio_working_3-way'!Y59+2*PI())/3)</f>
        <v>-0.30584455835274005</v>
      </c>
      <c r="AB59" s="11">
        <f>'OddsRatio_working_3-way'!X59^(1/3)*COS(('OddsRatio_working_3-way'!Y59+4*PI())/3)</f>
        <v>-0.21961276575789826</v>
      </c>
      <c r="AC59" s="11">
        <f>'OddsRatio_working_3-way'!X59^(1/3)*SIN('OddsRatio_working_3-way'!Y59/3)</f>
        <v>4.9785948667335898E-2</v>
      </c>
      <c r="AD59" s="11">
        <f>'OddsRatio_working_3-way'!X59^(1/3)*SIN(('OddsRatio_working_3-way'!Y59+2*PI())/3)</f>
        <v>0.43016641695073815</v>
      </c>
      <c r="AE59" s="11">
        <f>'OddsRatio_working_3-way'!X59^(1/3)*SIN(('OddsRatio_working_3-way'!Y59+4*PI())/3)</f>
        <v>-0.47995236561807403</v>
      </c>
      <c r="AF59" s="11">
        <f>-'OddsRatio_working_3-way'!U59/(3*'OddsRatio_working_3-way'!X59^(1/3))*COS(('OddsRatio_working_3-way'!Y59)/3)</f>
        <v>0.52545732411063828</v>
      </c>
      <c r="AG59" s="11">
        <f>-'OddsRatio_working_3-way'!U59/(3*'OddsRatio_working_3-way'!X59^(1/3))*COS(('OddsRatio_working_3-way'!Y59+2*PI())/3)</f>
        <v>-0.3058445583527401</v>
      </c>
      <c r="AH59" s="11">
        <f>-'OddsRatio_working_3-way'!U59/(3*'OddsRatio_working_3-way'!X59^(1/3))*COS(('OddsRatio_working_3-way'!Y59+4*PI())/3)</f>
        <v>-0.21961276575789831</v>
      </c>
      <c r="AI59" s="11">
        <f>'OddsRatio_working_3-way'!U59/(3*'OddsRatio_working_3-way'!X59^(1/3))*SIN(('OddsRatio_working_3-way'!Y59)/3)</f>
        <v>-4.9785948667335912E-2</v>
      </c>
      <c r="AJ59" s="11">
        <f>'OddsRatio_working_3-way'!U59/(3*'OddsRatio_working_3-way'!X59^(1/3))*SIN(('OddsRatio_working_3-way'!Y59+2*PI())/3)</f>
        <v>-0.43016641695073826</v>
      </c>
      <c r="AK59" s="11">
        <f>'OddsRatio_working_3-way'!U59/(3*'OddsRatio_working_3-way'!X59^(1/3))*SIN(('OddsRatio_working_3-way'!Y59+4*PI())/3)</f>
        <v>0.47995236561807408</v>
      </c>
      <c r="AL59" s="11">
        <f>'OddsRatio_working_3-way'!Z59+'OddsRatio_working_3-way'!AF59</f>
        <v>1.0509146482212763</v>
      </c>
      <c r="AM59" s="11">
        <f>'OddsRatio_working_3-way'!AA59+'OddsRatio_working_3-way'!AG59</f>
        <v>-0.6116891167054801</v>
      </c>
      <c r="AN59" s="11">
        <f>'OddsRatio_working_3-way'!AB59+'OddsRatio_working_3-way'!AH59</f>
        <v>-0.43922553151579657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1.0509146482212763</v>
      </c>
      <c r="AS59" s="11">
        <f>IF(('OddsRatio_working_3-way'!X59=0),IF(Q59&gt;0,-Q59^(1/3),(-Q59)^(1/3)),'OddsRatio_working_3-way'!AM59-'OddsRatio_working_3-way'!R59/3)</f>
        <v>-0.6116891167054801</v>
      </c>
      <c r="AT59" s="11">
        <f>IF(('OddsRatio_working_3-way'!X59=0),IF(Q59&gt;0,-Q59^(1/3),(-Q59)^(1/3)),'OddsRatio_working_3-way'!AN59-'OddsRatio_working_3-way'!R59/3)</f>
        <v>-0.43922553151579657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2.13</v>
      </c>
      <c r="B60" s="4">
        <f>IF('True_Odds_Calculator_3-way'!B61="","",'True_Odds_Calculator_3-way'!B61)</f>
        <v>3.49</v>
      </c>
      <c r="C60" s="4">
        <f>IF('True_Odds_Calculator_3-way'!C61="","",'True_Odds_Calculator_3-way'!C61)</f>
        <v>3.59</v>
      </c>
      <c r="D60" s="9">
        <f t="shared" si="13"/>
        <v>0.45624734329424355</v>
      </c>
      <c r="E60" s="9">
        <f t="shared" si="14"/>
        <v>0.27577346965493654</v>
      </c>
      <c r="F60" s="9">
        <f t="shared" si="15"/>
        <v>0.26797918705081986</v>
      </c>
      <c r="G60" s="9">
        <f t="shared" si="16"/>
        <v>1.0546845880967544</v>
      </c>
      <c r="H60" s="9">
        <f t="shared" si="17"/>
        <v>2.1917935845493326</v>
      </c>
      <c r="I60" s="9">
        <f t="shared" si="18"/>
        <v>3.6261646243609182</v>
      </c>
      <c r="J60" s="9">
        <f t="shared" si="19"/>
        <v>3.7316330831705931</v>
      </c>
      <c r="K60" s="11">
        <f t="shared" si="20"/>
        <v>0.46948356807511737</v>
      </c>
      <c r="L60" s="11">
        <f t="shared" si="21"/>
        <v>0.28653295128939826</v>
      </c>
      <c r="M60" s="11">
        <f t="shared" si="22"/>
        <v>0.2785515320334262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-0.27307256875009056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0.23269771633608788</v>
      </c>
      <c r="Q60" s="11">
        <f>2*'OddsRatio_working_3-way'!K60*'OddsRatio_working_3-way'!L60*'OddsRatio_working_3-way'!M60</f>
        <v>7.4942903811944572E-2</v>
      </c>
      <c r="R60" s="11">
        <f t="shared" si="23"/>
        <v>0</v>
      </c>
      <c r="S60" s="11">
        <f t="shared" si="24"/>
        <v>-0.85214607018637312</v>
      </c>
      <c r="T60" s="11">
        <f t="shared" si="25"/>
        <v>-0.27444317880398494</v>
      </c>
      <c r="U60" s="11">
        <f>'OddsRatio_working_3-way'!S60-'OddsRatio_working_3-way'!R60^2/3</f>
        <v>-0.85214607018637312</v>
      </c>
      <c r="V60" s="11">
        <f>'OddsRatio_working_3-way'!S60*'OddsRatio_working_3-way'!R60/3-2*'OddsRatio_working_3-way'!R60^3/27-'OddsRatio_working_3-way'!T60</f>
        <v>0.27444317880398494</v>
      </c>
      <c r="W60" s="11">
        <f>'OddsRatio_working_3-way'!V60^2+4*'OddsRatio_working_3-way'!U60^3/27</f>
        <v>-1.6353291435655198E-2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0.15138721034791153</v>
      </c>
      <c r="Y60" s="11">
        <f>IF('OddsRatio_working_3-way'!W60&gt;=0,IF('OddsRatio_working_3-way'!V60+SQRT('OddsRatio_working_3-way'!W60)&gt;0,0,PI()),ACOS('OddsRatio_working_3-way'!V60/(2*'OddsRatio_working_3-way'!X60)))</f>
        <v>0.43604804237935157</v>
      </c>
      <c r="Z60" s="11">
        <f>'OddsRatio_working_3-way'!X60^(1/3)*COS('OddsRatio_working_3-way'!Y60/3)</f>
        <v>0.52734229404837707</v>
      </c>
      <c r="AA60" s="11">
        <f>'OddsRatio_working_3-way'!X60^(1/3)*COS(('OddsRatio_working_3-way'!Y60+2*PI())/3)</f>
        <v>-0.33052244639405459</v>
      </c>
      <c r="AB60" s="11">
        <f>'OddsRatio_working_3-way'!X60^(1/3)*COS(('OddsRatio_working_3-way'!Y60+4*PI())/3)</f>
        <v>-0.19681984765432262</v>
      </c>
      <c r="AC60" s="11">
        <f>'OddsRatio_working_3-way'!X60^(1/3)*SIN('OddsRatio_working_3-way'!Y60/3)</f>
        <v>7.7193231373736904E-2</v>
      </c>
      <c r="AD60" s="11">
        <f>'OddsRatio_working_3-way'!X60^(1/3)*SIN(('OddsRatio_working_3-way'!Y60+2*PI())/3)</f>
        <v>0.41809520744898954</v>
      </c>
      <c r="AE60" s="11">
        <f>'OddsRatio_working_3-way'!X60^(1/3)*SIN(('OddsRatio_working_3-way'!Y60+4*PI())/3)</f>
        <v>-0.49528843882272633</v>
      </c>
      <c r="AF60" s="11">
        <f>-'OddsRatio_working_3-way'!U60/(3*'OddsRatio_working_3-way'!X60^(1/3))*COS(('OddsRatio_working_3-way'!Y60)/3)</f>
        <v>0.52734229404837718</v>
      </c>
      <c r="AG60" s="11">
        <f>-'OddsRatio_working_3-way'!U60/(3*'OddsRatio_working_3-way'!X60^(1/3))*COS(('OddsRatio_working_3-way'!Y60+2*PI())/3)</f>
        <v>-0.33052244639405465</v>
      </c>
      <c r="AH60" s="11">
        <f>-'OddsRatio_working_3-way'!U60/(3*'OddsRatio_working_3-way'!X60^(1/3))*COS(('OddsRatio_working_3-way'!Y60+4*PI())/3)</f>
        <v>-0.19681984765432267</v>
      </c>
      <c r="AI60" s="11">
        <f>'OddsRatio_working_3-way'!U60/(3*'OddsRatio_working_3-way'!X60^(1/3))*SIN(('OddsRatio_working_3-way'!Y60)/3)</f>
        <v>-7.7193231373736931E-2</v>
      </c>
      <c r="AJ60" s="11">
        <f>'OddsRatio_working_3-way'!U60/(3*'OddsRatio_working_3-way'!X60^(1/3))*SIN(('OddsRatio_working_3-way'!Y60+2*PI())/3)</f>
        <v>-0.41809520744898959</v>
      </c>
      <c r="AK60" s="11">
        <f>'OddsRatio_working_3-way'!U60/(3*'OddsRatio_working_3-way'!X60^(1/3))*SIN(('OddsRatio_working_3-way'!Y60+4*PI())/3)</f>
        <v>0.49528843882272644</v>
      </c>
      <c r="AL60" s="11">
        <f>'OddsRatio_working_3-way'!Z60+'OddsRatio_working_3-way'!AF60</f>
        <v>1.0546845880967544</v>
      </c>
      <c r="AM60" s="11">
        <f>'OddsRatio_working_3-way'!AA60+'OddsRatio_working_3-way'!AG60</f>
        <v>-0.66104489278810918</v>
      </c>
      <c r="AN60" s="11">
        <f>'OddsRatio_working_3-way'!AB60+'OddsRatio_working_3-way'!AH60</f>
        <v>-0.39363969530864529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1.0546845880967544</v>
      </c>
      <c r="AS60" s="11">
        <f>IF(('OddsRatio_working_3-way'!X60=0),IF(Q60&gt;0,-Q60^(1/3),(-Q60)^(1/3)),'OddsRatio_working_3-way'!AM60-'OddsRatio_working_3-way'!R60/3)</f>
        <v>-0.66104489278810918</v>
      </c>
      <c r="AT60" s="11">
        <f>IF(('OddsRatio_working_3-way'!X60=0),IF(Q60&gt;0,-Q60^(1/3),(-Q60)^(1/3)),'OddsRatio_working_3-way'!AN60-'OddsRatio_working_3-way'!R60/3)</f>
        <v>-0.39363969530864529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2.66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2.77</v>
      </c>
      <c r="D61" s="9">
        <f t="shared" si="13"/>
        <v>0.36419626610651462</v>
      </c>
      <c r="E61" s="9">
        <f t="shared" si="14"/>
        <v>0.2863312914136984</v>
      </c>
      <c r="F61" s="9">
        <f t="shared" si="15"/>
        <v>0.34947244247978709</v>
      </c>
      <c r="G61" s="9">
        <f t="shared" si="16"/>
        <v>1.0516700284186269</v>
      </c>
      <c r="H61" s="9">
        <f t="shared" si="17"/>
        <v>2.7457722471749206</v>
      </c>
      <c r="I61" s="9">
        <f t="shared" si="18"/>
        <v>3.4924579673521459</v>
      </c>
      <c r="J61" s="9">
        <f t="shared" si="19"/>
        <v>2.8614559503009693</v>
      </c>
      <c r="K61" s="11">
        <f t="shared" si="20"/>
        <v>0.37593984962406013</v>
      </c>
      <c r="L61" s="11">
        <f t="shared" si="21"/>
        <v>0.29673590504451036</v>
      </c>
      <c r="M61" s="11">
        <f t="shared" si="22"/>
        <v>0.36101083032490977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-0.28043898968516334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0.2335805555302734</v>
      </c>
      <c r="Q61" s="11">
        <f>2*'OddsRatio_working_3-way'!K61*'OddsRatio_working_3-way'!L61*'OddsRatio_working_3-way'!M61</f>
        <v>8.0545019148370131E-2</v>
      </c>
      <c r="R61" s="11">
        <f t="shared" si="23"/>
        <v>0</v>
      </c>
      <c r="S61" s="11">
        <f t="shared" si="24"/>
        <v>-0.83291041588940307</v>
      </c>
      <c r="T61" s="11">
        <f t="shared" si="25"/>
        <v>-0.28721048823772516</v>
      </c>
      <c r="U61" s="11">
        <f>'OddsRatio_working_3-way'!S61-'OddsRatio_working_3-way'!R61^2/3</f>
        <v>-0.83291041588940307</v>
      </c>
      <c r="V61" s="11">
        <f>'OddsRatio_working_3-way'!S61*'OddsRatio_working_3-way'!R61/3-2*'OddsRatio_working_3-way'!R61^3/27-'OddsRatio_working_3-way'!T61</f>
        <v>0.28721048823772516</v>
      </c>
      <c r="W61" s="11">
        <f>'OddsRatio_working_3-way'!V61^2+4*'OddsRatio_working_3-way'!U61^3/27</f>
        <v>-3.1135536340673731E-3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0.14629030913548224</v>
      </c>
      <c r="Y61" s="11">
        <f>IF('OddsRatio_working_3-way'!W61&gt;=0,IF('OddsRatio_working_3-way'!V61+SQRT('OddsRatio_working_3-way'!W61)&gt;0,0,PI()),ACOS('OddsRatio_working_3-way'!V61/(2*'OddsRatio_working_3-way'!X61)))</f>
        <v>0.19188946639960403</v>
      </c>
      <c r="Z61" s="11">
        <f>'OddsRatio_working_3-way'!X61^(1/3)*COS('OddsRatio_working_3-way'!Y61/3)</f>
        <v>0.52583501420931344</v>
      </c>
      <c r="AA61" s="11">
        <f>'OddsRatio_working_3-way'!X61^(1/3)*COS(('OddsRatio_working_3-way'!Y61+2*PI())/3)</f>
        <v>-0.29208525206324287</v>
      </c>
      <c r="AB61" s="11">
        <f>'OddsRatio_working_3-way'!X61^(1/3)*COS(('OddsRatio_working_3-way'!Y61+4*PI())/3)</f>
        <v>-0.23374976214607066</v>
      </c>
      <c r="AC61" s="11">
        <f>'OddsRatio_working_3-way'!X61^(1/3)*SIN('OddsRatio_working_3-way'!Y61/3)</f>
        <v>3.3680010806988105E-2</v>
      </c>
      <c r="AD61" s="11">
        <f>'OddsRatio_working_3-way'!X61^(1/3)*SIN(('OddsRatio_working_3-way'!Y61+2*PI())/3)</f>
        <v>0.4385464751011226</v>
      </c>
      <c r="AE61" s="11">
        <f>'OddsRatio_working_3-way'!X61^(1/3)*SIN(('OddsRatio_working_3-way'!Y61+4*PI())/3)</f>
        <v>-0.47222648590811073</v>
      </c>
      <c r="AF61" s="11">
        <f>-'OddsRatio_working_3-way'!U61/(3*'OddsRatio_working_3-way'!X61^(1/3))*COS(('OddsRatio_working_3-way'!Y61)/3)</f>
        <v>0.52583501420931344</v>
      </c>
      <c r="AG61" s="11">
        <f>-'OddsRatio_working_3-way'!U61/(3*'OddsRatio_working_3-way'!X61^(1/3))*COS(('OddsRatio_working_3-way'!Y61+2*PI())/3)</f>
        <v>-0.29208525206324287</v>
      </c>
      <c r="AH61" s="11">
        <f>-'OddsRatio_working_3-way'!U61/(3*'OddsRatio_working_3-way'!X61^(1/3))*COS(('OddsRatio_working_3-way'!Y61+4*PI())/3)</f>
        <v>-0.23374976214607066</v>
      </c>
      <c r="AI61" s="11">
        <f>'OddsRatio_working_3-way'!U61/(3*'OddsRatio_working_3-way'!X61^(1/3))*SIN(('OddsRatio_working_3-way'!Y61)/3)</f>
        <v>-3.3680010806988105E-2</v>
      </c>
      <c r="AJ61" s="11">
        <f>'OddsRatio_working_3-way'!U61/(3*'OddsRatio_working_3-way'!X61^(1/3))*SIN(('OddsRatio_working_3-way'!Y61+2*PI())/3)</f>
        <v>-0.4385464751011226</v>
      </c>
      <c r="AK61" s="11">
        <f>'OddsRatio_working_3-way'!U61/(3*'OddsRatio_working_3-way'!X61^(1/3))*SIN(('OddsRatio_working_3-way'!Y61+4*PI())/3)</f>
        <v>0.47222648590811073</v>
      </c>
      <c r="AL61" s="11">
        <f>'OddsRatio_working_3-way'!Z61+'OddsRatio_working_3-way'!AF61</f>
        <v>1.0516700284186269</v>
      </c>
      <c r="AM61" s="11">
        <f>'OddsRatio_working_3-way'!AA61+'OddsRatio_working_3-way'!AG61</f>
        <v>-0.58417050412648575</v>
      </c>
      <c r="AN61" s="11">
        <f>'OddsRatio_working_3-way'!AB61+'OddsRatio_working_3-way'!AH61</f>
        <v>-0.46749952429214131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1.0516700284186269</v>
      </c>
      <c r="AS61" s="11">
        <f>IF(('OddsRatio_working_3-way'!X61=0),IF(Q61&gt;0,-Q61^(1/3),(-Q61)^(1/3)),'OddsRatio_working_3-way'!AM61-'OddsRatio_working_3-way'!R61/3)</f>
        <v>-0.58417050412648575</v>
      </c>
      <c r="AT61" s="11">
        <f>IF(('OddsRatio_working_3-way'!X61=0),IF(Q61&gt;0,-Q61^(1/3),(-Q61)^(1/3)),'OddsRatio_working_3-way'!AN61-'OddsRatio_working_3-way'!R61/3)</f>
        <v>-0.46749952429214131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3.84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2.06</v>
      </c>
      <c r="D62" s="9">
        <f t="shared" si="13"/>
        <v>0.25034327628154734</v>
      </c>
      <c r="E62" s="9">
        <f t="shared" si="14"/>
        <v>0.27743986980864627</v>
      </c>
      <c r="F62" s="9">
        <f t="shared" si="15"/>
        <v>0.47221685390980667</v>
      </c>
      <c r="G62" s="9">
        <f t="shared" si="16"/>
        <v>1.0544067291636217</v>
      </c>
      <c r="H62" s="9">
        <f t="shared" si="17"/>
        <v>3.9945151108246857</v>
      </c>
      <c r="I62" s="9">
        <f t="shared" si="18"/>
        <v>3.604384621034145</v>
      </c>
      <c r="J62" s="9">
        <f t="shared" si="19"/>
        <v>2.1176711329134386</v>
      </c>
      <c r="K62" s="11">
        <f t="shared" si="20"/>
        <v>0.26041666666666669</v>
      </c>
      <c r="L62" s="11">
        <f t="shared" si="21"/>
        <v>0.28818443804034583</v>
      </c>
      <c r="M62" s="11">
        <f t="shared" si="22"/>
        <v>0.4854368932038835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-0.27089016582263137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0.23206599796685418</v>
      </c>
      <c r="Q62" s="11">
        <f>2*'OddsRatio_working_3-way'!K62*'OddsRatio_working_3-way'!L62*'OddsRatio_working_3-way'!M62</f>
        <v>7.2862165766673204E-2</v>
      </c>
      <c r="R62" s="11">
        <f t="shared" si="23"/>
        <v>0</v>
      </c>
      <c r="S62" s="11">
        <f t="shared" si="24"/>
        <v>-0.85667930122942226</v>
      </c>
      <c r="T62" s="11">
        <f t="shared" si="25"/>
        <v>-0.26897309300766786</v>
      </c>
      <c r="U62" s="11">
        <f>'OddsRatio_working_3-way'!S62-'OddsRatio_working_3-way'!R62^2/3</f>
        <v>-0.85667930122942226</v>
      </c>
      <c r="V62" s="11">
        <f>'OddsRatio_working_3-way'!S62*'OddsRatio_working_3-way'!R62/3-2*'OddsRatio_working_3-way'!R62^3/27-'OddsRatio_working_3-way'!T62</f>
        <v>0.26897309300766786</v>
      </c>
      <c r="W62" s="11">
        <f>'OddsRatio_working_3-way'!V62^2+4*'OddsRatio_working_3-way'!U62^3/27</f>
        <v>-2.0796652528910844E-2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0.15259683588710349</v>
      </c>
      <c r="Y62" s="11">
        <f>IF('OddsRatio_working_3-way'!W62&gt;=0,IF('OddsRatio_working_3-way'!V62+SQRT('OddsRatio_working_3-way'!W62)&gt;0,0,PI()),ACOS('OddsRatio_working_3-way'!V62/(2*'OddsRatio_working_3-way'!X62)))</f>
        <v>0.49214917347013309</v>
      </c>
      <c r="Z62" s="11">
        <f>'OddsRatio_working_3-way'!X62^(1/3)*COS('OddsRatio_working_3-way'!Y62/3)</f>
        <v>0.52720336458181094</v>
      </c>
      <c r="AA62" s="11">
        <f>'OddsRatio_working_3-way'!X62^(1/3)*COS(('OddsRatio_working_3-way'!Y62+2*PI())/3)</f>
        <v>-0.33918133952464213</v>
      </c>
      <c r="AB62" s="11">
        <f>'OddsRatio_working_3-way'!X62^(1/3)*COS(('OddsRatio_working_3-way'!Y62+4*PI())/3)</f>
        <v>-0.18802202505716858</v>
      </c>
      <c r="AC62" s="11">
        <f>'OddsRatio_working_3-way'!X62^(1/3)*SIN('OddsRatio_working_3-way'!Y62/3)</f>
        <v>8.7271870898315132E-2</v>
      </c>
      <c r="AD62" s="11">
        <f>'OddsRatio_working_3-way'!X62^(1/3)*SIN(('OddsRatio_working_3-way'!Y62+2*PI())/3)</f>
        <v>0.41293557123932007</v>
      </c>
      <c r="AE62" s="11">
        <f>'OddsRatio_working_3-way'!X62^(1/3)*SIN(('OddsRatio_working_3-way'!Y62+4*PI())/3)</f>
        <v>-0.50020744213763513</v>
      </c>
      <c r="AF62" s="11">
        <f>-'OddsRatio_working_3-way'!U62/(3*'OddsRatio_working_3-way'!X62^(1/3))*COS(('OddsRatio_working_3-way'!Y62)/3)</f>
        <v>0.52720336458181083</v>
      </c>
      <c r="AG62" s="11">
        <f>-'OddsRatio_working_3-way'!U62/(3*'OddsRatio_working_3-way'!X62^(1/3))*COS(('OddsRatio_working_3-way'!Y62+2*PI())/3)</f>
        <v>-0.33918133952464202</v>
      </c>
      <c r="AH62" s="11">
        <f>-'OddsRatio_working_3-way'!U62/(3*'OddsRatio_working_3-way'!X62^(1/3))*COS(('OddsRatio_working_3-way'!Y62+4*PI())/3)</f>
        <v>-0.18802202505716853</v>
      </c>
      <c r="AI62" s="11">
        <f>'OddsRatio_working_3-way'!U62/(3*'OddsRatio_working_3-way'!X62^(1/3))*SIN(('OddsRatio_working_3-way'!Y62)/3)</f>
        <v>-8.7271870898315104E-2</v>
      </c>
      <c r="AJ62" s="11">
        <f>'OddsRatio_working_3-way'!U62/(3*'OddsRatio_working_3-way'!X62^(1/3))*SIN(('OddsRatio_working_3-way'!Y62+2*PI())/3)</f>
        <v>-0.41293557123931995</v>
      </c>
      <c r="AK62" s="11">
        <f>'OddsRatio_working_3-way'!U62/(3*'OddsRatio_working_3-way'!X62^(1/3))*SIN(('OddsRatio_working_3-way'!Y62+4*PI())/3)</f>
        <v>0.50020744213763502</v>
      </c>
      <c r="AL62" s="11">
        <f>'OddsRatio_working_3-way'!Z62+'OddsRatio_working_3-way'!AF62</f>
        <v>1.0544067291636217</v>
      </c>
      <c r="AM62" s="11">
        <f>'OddsRatio_working_3-way'!AA62+'OddsRatio_working_3-way'!AG62</f>
        <v>-0.67836267904928416</v>
      </c>
      <c r="AN62" s="11">
        <f>'OddsRatio_working_3-way'!AB62+'OddsRatio_working_3-way'!AH62</f>
        <v>-0.37604405011433711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1.0544067291636217</v>
      </c>
      <c r="AS62" s="11">
        <f>IF(('OddsRatio_working_3-way'!X62=0),IF(Q62&gt;0,-Q62^(1/3),(-Q62)^(1/3)),'OddsRatio_working_3-way'!AM62-'OddsRatio_working_3-way'!R62/3)</f>
        <v>-0.67836267904928416</v>
      </c>
      <c r="AT62" s="11">
        <f>IF(('OddsRatio_working_3-way'!X62=0),IF(Q62&gt;0,-Q62^(1/3),(-Q62)^(1/3)),'OddsRatio_working_3-way'!AN62-'OddsRatio_working_3-way'!R62/3)</f>
        <v>-0.37604405011433711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1.82</v>
      </c>
      <c r="B63" s="4">
        <f>IF('True_Odds_Calculator_3-way'!B64="","",'True_Odds_Calculator_3-way'!B64)</f>
        <v>3.5</v>
      </c>
      <c r="C63" s="4">
        <f>IF('True_Odds_Calculator_3-way'!C64="","",'True_Odds_Calculator_3-way'!C64)</f>
        <v>4.99</v>
      </c>
      <c r="D63" s="9">
        <f t="shared" si="13"/>
        <v>0.53491084429825597</v>
      </c>
      <c r="E63" s="9">
        <f t="shared" si="14"/>
        <v>0.27391073291438173</v>
      </c>
      <c r="F63" s="9">
        <f t="shared" si="15"/>
        <v>0.1911784227873625</v>
      </c>
      <c r="G63" s="9">
        <f t="shared" si="16"/>
        <v>1.0603297787715054</v>
      </c>
      <c r="H63" s="9">
        <f t="shared" si="17"/>
        <v>1.8694704185926343</v>
      </c>
      <c r="I63" s="9">
        <f t="shared" si="18"/>
        <v>3.6508244469287638</v>
      </c>
      <c r="J63" s="9">
        <f t="shared" si="19"/>
        <v>5.2307158172983064</v>
      </c>
      <c r="K63" s="11">
        <f t="shared" si="20"/>
        <v>0.54945054945054939</v>
      </c>
      <c r="L63" s="11">
        <f t="shared" si="21"/>
        <v>0.2857142857142857</v>
      </c>
      <c r="M63" s="11">
        <f t="shared" si="22"/>
        <v>0.20040080160320639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-0.25732784249818319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0.22997329037981765</v>
      </c>
      <c r="Q63" s="11">
        <f>2*'OddsRatio_working_3-way'!K63*'OddsRatio_working_3-way'!L63*'OddsRatio_working_3-way'!M63</f>
        <v>6.2920188886407019E-2</v>
      </c>
      <c r="R63" s="11">
        <f t="shared" si="23"/>
        <v>0</v>
      </c>
      <c r="S63" s="11">
        <f t="shared" si="24"/>
        <v>-0.89369765878109875</v>
      </c>
      <c r="T63" s="11">
        <f t="shared" si="25"/>
        <v>-0.24451372333272198</v>
      </c>
      <c r="U63" s="11">
        <f>'OddsRatio_working_3-way'!S63-'OddsRatio_working_3-way'!R63^2/3</f>
        <v>-0.89369765878109875</v>
      </c>
      <c r="V63" s="11">
        <f>'OddsRatio_working_3-way'!S63*'OddsRatio_working_3-way'!R63/3-2*'OddsRatio_working_3-way'!R63^3/27-'OddsRatio_working_3-way'!T63</f>
        <v>0.24451372333272198</v>
      </c>
      <c r="W63" s="11">
        <f>'OddsRatio_working_3-way'!V63^2+4*'OddsRatio_working_3-way'!U63^3/27</f>
        <v>-4.5960046979785986E-2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0.16259382512707615</v>
      </c>
      <c r="Y63" s="11">
        <f>IF('OddsRatio_working_3-way'!W63&gt;=0,IF('OddsRatio_working_3-way'!V63+SQRT('OddsRatio_working_3-way'!W63)&gt;0,0,PI()),ACOS('OddsRatio_working_3-way'!V63/(2*'OddsRatio_working_3-way'!X63)))</f>
        <v>0.7198330957703365</v>
      </c>
      <c r="Z63" s="11">
        <f>'OddsRatio_working_3-way'!X63^(1/3)*COS('OddsRatio_working_3-way'!Y63/3)</f>
        <v>0.53016488938575268</v>
      </c>
      <c r="AA63" s="11">
        <f>'OddsRatio_working_3-way'!X63^(1/3)*COS(('OddsRatio_working_3-way'!Y63+2*PI())/3)</f>
        <v>-0.3774136836347623</v>
      </c>
      <c r="AB63" s="11">
        <f>'OddsRatio_working_3-way'!X63^(1/3)*COS(('OddsRatio_working_3-way'!Y63+4*PI())/3)</f>
        <v>-0.15275120575099052</v>
      </c>
      <c r="AC63" s="11">
        <f>'OddsRatio_working_3-way'!X63^(1/3)*SIN('OddsRatio_working_3-way'!Y63/3)</f>
        <v>0.12970894208300413</v>
      </c>
      <c r="AD63" s="11">
        <f>'OddsRatio_working_3-way'!X63^(1/3)*SIN(('OddsRatio_working_3-way'!Y63+2*PI())/3)</f>
        <v>0.39428179136112668</v>
      </c>
      <c r="AE63" s="11">
        <f>'OddsRatio_working_3-way'!X63^(1/3)*SIN(('OddsRatio_working_3-way'!Y63+4*PI())/3)</f>
        <v>-0.52399073344413072</v>
      </c>
      <c r="AF63" s="11">
        <f>-'OddsRatio_working_3-way'!U63/(3*'OddsRatio_working_3-way'!X63^(1/3))*COS(('OddsRatio_working_3-way'!Y63)/3)</f>
        <v>0.53016488938575268</v>
      </c>
      <c r="AG63" s="11">
        <f>-'OddsRatio_working_3-way'!U63/(3*'OddsRatio_working_3-way'!X63^(1/3))*COS(('OddsRatio_working_3-way'!Y63+2*PI())/3)</f>
        <v>-0.3774136836347623</v>
      </c>
      <c r="AH63" s="11">
        <f>-'OddsRatio_working_3-way'!U63/(3*'OddsRatio_working_3-way'!X63^(1/3))*COS(('OddsRatio_working_3-way'!Y63+4*PI())/3)</f>
        <v>-0.15275120575099052</v>
      </c>
      <c r="AI63" s="11">
        <f>'OddsRatio_working_3-way'!U63/(3*'OddsRatio_working_3-way'!X63^(1/3))*SIN(('OddsRatio_working_3-way'!Y63)/3)</f>
        <v>-0.12970894208300413</v>
      </c>
      <c r="AJ63" s="11">
        <f>'OddsRatio_working_3-way'!U63/(3*'OddsRatio_working_3-way'!X63^(1/3))*SIN(('OddsRatio_working_3-way'!Y63+2*PI())/3)</f>
        <v>-0.39428179136112668</v>
      </c>
      <c r="AK63" s="11">
        <f>'OddsRatio_working_3-way'!U63/(3*'OddsRatio_working_3-way'!X63^(1/3))*SIN(('OddsRatio_working_3-way'!Y63+4*PI())/3)</f>
        <v>0.52399073344413072</v>
      </c>
      <c r="AL63" s="11">
        <f>'OddsRatio_working_3-way'!Z63+'OddsRatio_working_3-way'!AF63</f>
        <v>1.0603297787715054</v>
      </c>
      <c r="AM63" s="11">
        <f>'OddsRatio_working_3-way'!AA63+'OddsRatio_working_3-way'!AG63</f>
        <v>-0.7548273672695246</v>
      </c>
      <c r="AN63" s="11">
        <f>'OddsRatio_working_3-way'!AB63+'OddsRatio_working_3-way'!AH63</f>
        <v>-0.30550241150198104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1.0603297787715054</v>
      </c>
      <c r="AS63" s="11">
        <f>IF(('OddsRatio_working_3-way'!X63=0),IF(Q63&gt;0,-Q63^(1/3),(-Q63)^(1/3)),'OddsRatio_working_3-way'!AM63-'OddsRatio_working_3-way'!R63/3)</f>
        <v>-0.7548273672695246</v>
      </c>
      <c r="AT63" s="11">
        <f>IF(('OddsRatio_working_3-way'!X63=0),IF(Q63&gt;0,-Q63^(1/3),(-Q63)^(1/3)),'OddsRatio_working_3-way'!AN63-'OddsRatio_working_3-way'!R63/3)</f>
        <v>-0.30550241150198104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2.35</v>
      </c>
      <c r="B64" s="4">
        <f>IF('True_Odds_Calculator_3-way'!B65="","",'True_Odds_Calculator_3-way'!B65)</f>
        <v>3.21</v>
      </c>
      <c r="C64" s="4">
        <f>IF('True_Odds_Calculator_3-way'!C65="","",'True_Odds_Calculator_3-way'!C65)</f>
        <v>3.37</v>
      </c>
      <c r="D64" s="9">
        <f t="shared" si="13"/>
        <v>0.41310954554452117</v>
      </c>
      <c r="E64" s="9">
        <f t="shared" si="14"/>
        <v>0.30069020943253066</v>
      </c>
      <c r="F64" s="9">
        <f t="shared" si="15"/>
        <v>0.28620024502294827</v>
      </c>
      <c r="G64" s="9">
        <f t="shared" si="16"/>
        <v>1.0523447706685098</v>
      </c>
      <c r="H64" s="9">
        <f t="shared" si="17"/>
        <v>2.4206654404024879</v>
      </c>
      <c r="I64" s="9">
        <f t="shared" si="18"/>
        <v>3.3256819431774067</v>
      </c>
      <c r="J64" s="9">
        <f t="shared" si="19"/>
        <v>3.4940571064843686</v>
      </c>
      <c r="K64" s="11">
        <f t="shared" si="20"/>
        <v>0.42553191489361702</v>
      </c>
      <c r="L64" s="11">
        <f t="shared" si="21"/>
        <v>0.3115264797507788</v>
      </c>
      <c r="M64" s="11">
        <f t="shared" si="22"/>
        <v>0.29673590504451036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-0.27814521472787213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0.23326624470258453</v>
      </c>
      <c r="Q64" s="11">
        <f>2*'OddsRatio_working_3-way'!K64*'OddsRatio_working_3-way'!L64*'OddsRatio_working_3-way'!M64</f>
        <v>7.8673269714193778E-2</v>
      </c>
      <c r="R64" s="11">
        <f t="shared" si="23"/>
        <v>0</v>
      </c>
      <c r="S64" s="11">
        <f t="shared" si="24"/>
        <v>-0.8386491384753979</v>
      </c>
      <c r="T64" s="11">
        <f t="shared" si="25"/>
        <v>-0.28284962511817807</v>
      </c>
      <c r="U64" s="11">
        <f>'OddsRatio_working_3-way'!S64-'OddsRatio_working_3-way'!R64^2/3</f>
        <v>-0.8386491384753979</v>
      </c>
      <c r="V64" s="11">
        <f>'OddsRatio_working_3-way'!S64*'OddsRatio_working_3-way'!R64/3-2*'OddsRatio_working_3-way'!R64^3/27-'OddsRatio_working_3-way'!T64</f>
        <v>0.28284962511817807</v>
      </c>
      <c r="W64" s="11">
        <f>'OddsRatio_working_3-way'!V64^2+4*'OddsRatio_working_3-way'!U64^3/27</f>
        <v>-7.3811402998865405E-3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0.14780481278478419</v>
      </c>
      <c r="Y64" s="11">
        <f>IF('OddsRatio_working_3-way'!W64&gt;=0,IF('OddsRatio_working_3-way'!V64+SQRT('OddsRatio_working_3-way'!W64)&gt;0,0,PI()),ACOS('OddsRatio_working_3-way'!V64/(2*'OddsRatio_working_3-way'!X64)))</f>
        <v>0.2948870925696343</v>
      </c>
      <c r="Z64" s="11">
        <f>'OddsRatio_working_3-way'!X64^(1/3)*COS('OddsRatio_working_3-way'!Y64/3)</f>
        <v>0.52617238533425492</v>
      </c>
      <c r="AA64" s="11">
        <f>'OddsRatio_working_3-way'!X64^(1/3)*COS(('OddsRatio_working_3-way'!Y64+2*PI())/3)</f>
        <v>-0.30802226172745728</v>
      </c>
      <c r="AB64" s="11">
        <f>'OddsRatio_working_3-way'!X64^(1/3)*COS(('OddsRatio_working_3-way'!Y64+4*PI())/3)</f>
        <v>-0.21815012360679778</v>
      </c>
      <c r="AC64" s="11">
        <f>'OddsRatio_working_3-way'!X64^(1/3)*SIN('OddsRatio_working_3-way'!Y64/3)</f>
        <v>5.1887703136609953E-2</v>
      </c>
      <c r="AD64" s="11">
        <f>'OddsRatio_working_3-way'!X64^(1/3)*SIN(('OddsRatio_working_3-way'!Y64+2*PI())/3)</f>
        <v>0.42973480090101435</v>
      </c>
      <c r="AE64" s="11">
        <f>'OddsRatio_working_3-way'!X64^(1/3)*SIN(('OddsRatio_working_3-way'!Y64+4*PI())/3)</f>
        <v>-0.48162250403762435</v>
      </c>
      <c r="AF64" s="11">
        <f>-'OddsRatio_working_3-way'!U64/(3*'OddsRatio_working_3-way'!X64^(1/3))*COS(('OddsRatio_working_3-way'!Y64)/3)</f>
        <v>0.52617238533425492</v>
      </c>
      <c r="AG64" s="11">
        <f>-'OddsRatio_working_3-way'!U64/(3*'OddsRatio_working_3-way'!X64^(1/3))*COS(('OddsRatio_working_3-way'!Y64+2*PI())/3)</f>
        <v>-0.30802226172745728</v>
      </c>
      <c r="AH64" s="11">
        <f>-'OddsRatio_working_3-way'!U64/(3*'OddsRatio_working_3-way'!X64^(1/3))*COS(('OddsRatio_working_3-way'!Y64+4*PI())/3)</f>
        <v>-0.21815012360679778</v>
      </c>
      <c r="AI64" s="11">
        <f>'OddsRatio_working_3-way'!U64/(3*'OddsRatio_working_3-way'!X64^(1/3))*SIN(('OddsRatio_working_3-way'!Y64)/3)</f>
        <v>-5.1887703136609953E-2</v>
      </c>
      <c r="AJ64" s="11">
        <f>'OddsRatio_working_3-way'!U64/(3*'OddsRatio_working_3-way'!X64^(1/3))*SIN(('OddsRatio_working_3-way'!Y64+2*PI())/3)</f>
        <v>-0.42973480090101435</v>
      </c>
      <c r="AK64" s="11">
        <f>'OddsRatio_working_3-way'!U64/(3*'OddsRatio_working_3-way'!X64^(1/3))*SIN(('OddsRatio_working_3-way'!Y64+4*PI())/3)</f>
        <v>0.48162250403762435</v>
      </c>
      <c r="AL64" s="11">
        <f>'OddsRatio_working_3-way'!Z64+'OddsRatio_working_3-way'!AF64</f>
        <v>1.0523447706685098</v>
      </c>
      <c r="AM64" s="11">
        <f>'OddsRatio_working_3-way'!AA64+'OddsRatio_working_3-way'!AG64</f>
        <v>-0.61604452345491456</v>
      </c>
      <c r="AN64" s="11">
        <f>'OddsRatio_working_3-way'!AB64+'OddsRatio_working_3-way'!AH64</f>
        <v>-0.43630024721359556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1.0523447706685098</v>
      </c>
      <c r="AS64" s="11">
        <f>IF(('OddsRatio_working_3-way'!X64=0),IF(Q64&gt;0,-Q64^(1/3),(-Q64)^(1/3)),'OddsRatio_working_3-way'!AM64-'OddsRatio_working_3-way'!R64/3)</f>
        <v>-0.61604452345491456</v>
      </c>
      <c r="AT64" s="11">
        <f>IF(('OddsRatio_working_3-way'!X64=0),IF(Q64&gt;0,-Q64^(1/3),(-Q64)^(1/3)),'OddsRatio_working_3-way'!AN64-'OddsRatio_working_3-way'!R64/3)</f>
        <v>-0.43630024721359556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3.62</v>
      </c>
      <c r="C65" s="4">
        <f>IF('True_Odds_Calculator_3-way'!C66="","",'True_Odds_Calculator_3-way'!C66)</f>
        <v>4.9800000000000004</v>
      </c>
      <c r="D65" s="9">
        <f t="shared" si="13"/>
        <v>0.5439946457227578</v>
      </c>
      <c r="E65" s="9">
        <f t="shared" si="14"/>
        <v>0.26454814955654049</v>
      </c>
      <c r="F65" s="9">
        <f t="shared" si="15"/>
        <v>0.19145720472070141</v>
      </c>
      <c r="G65" s="9">
        <f t="shared" si="16"/>
        <v>1.061080236686232</v>
      </c>
      <c r="H65" s="9">
        <f t="shared" si="17"/>
        <v>1.8382533869821238</v>
      </c>
      <c r="I65" s="9">
        <f t="shared" si="18"/>
        <v>3.780030220117927</v>
      </c>
      <c r="J65" s="9">
        <f t="shared" si="19"/>
        <v>5.2230993420112046</v>
      </c>
      <c r="K65" s="11">
        <f t="shared" si="20"/>
        <v>0.55865921787709494</v>
      </c>
      <c r="L65" s="11">
        <f t="shared" si="21"/>
        <v>0.27624309392265195</v>
      </c>
      <c r="M65" s="11">
        <f t="shared" si="22"/>
        <v>0.20080321285140559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-0.25528218618478349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0.22900949766534268</v>
      </c>
      <c r="Q65" s="11">
        <f>2*'OddsRatio_working_3-way'!K65*'OddsRatio_working_3-way'!L65*'OddsRatio_working_3-way'!M65</f>
        <v>6.1978213170593412E-2</v>
      </c>
      <c r="R65" s="11">
        <f t="shared" si="23"/>
        <v>0</v>
      </c>
      <c r="S65" s="11">
        <f t="shared" si="24"/>
        <v>-0.89708373736495817</v>
      </c>
      <c r="T65" s="11">
        <f t="shared" si="25"/>
        <v>-0.24278314948983981</v>
      </c>
      <c r="U65" s="11">
        <f>'OddsRatio_working_3-way'!S65-'OddsRatio_working_3-way'!R65^2/3</f>
        <v>-0.89708373736495817</v>
      </c>
      <c r="V65" s="11">
        <f>'OddsRatio_working_3-way'!S65*'OddsRatio_working_3-way'!R65/3-2*'OddsRatio_working_3-way'!R65^3/27-'OddsRatio_working_3-way'!T65</f>
        <v>0.24278314948983981</v>
      </c>
      <c r="W65" s="11">
        <f>'OddsRatio_working_3-way'!V65^2+4*'OddsRatio_working_3-way'!U65^3/27</f>
        <v>-4.8009885935968832E-2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0.16351876315286781</v>
      </c>
      <c r="Y65" s="11">
        <f>IF('OddsRatio_working_3-way'!W65&gt;=0,IF('OddsRatio_working_3-way'!V65+SQRT('OddsRatio_working_3-way'!W65)&gt;0,0,PI()),ACOS('OddsRatio_working_3-way'!V65/(2*'OddsRatio_working_3-way'!X65)))</f>
        <v>0.73419412684367413</v>
      </c>
      <c r="Z65" s="11">
        <f>'OddsRatio_working_3-way'!X65^(1/3)*COS('OddsRatio_working_3-way'!Y65/3)</f>
        <v>0.53054011834311599</v>
      </c>
      <c r="AA65" s="11">
        <f>'OddsRatio_working_3-way'!X65^(1/3)*COS(('OddsRatio_working_3-way'!Y65+2*PI())/3)</f>
        <v>-0.38001465147373986</v>
      </c>
      <c r="AB65" s="11">
        <f>'OddsRatio_working_3-way'!X65^(1/3)*COS(('OddsRatio_working_3-way'!Y65+4*PI())/3)</f>
        <v>-0.15052546686937623</v>
      </c>
      <c r="AC65" s="11">
        <f>'OddsRatio_working_3-way'!X65^(1/3)*SIN('OddsRatio_working_3-way'!Y65/3)</f>
        <v>0.13249564250743734</v>
      </c>
      <c r="AD65" s="11">
        <f>'OddsRatio_working_3-way'!X65^(1/3)*SIN(('OddsRatio_working_3-way'!Y65+2*PI())/3)</f>
        <v>0.39321339895822233</v>
      </c>
      <c r="AE65" s="11">
        <f>'OddsRatio_working_3-way'!X65^(1/3)*SIN(('OddsRatio_working_3-way'!Y65+4*PI())/3)</f>
        <v>-0.52570904146565944</v>
      </c>
      <c r="AF65" s="11">
        <f>-'OddsRatio_working_3-way'!U65/(3*'OddsRatio_working_3-way'!X65^(1/3))*COS(('OddsRatio_working_3-way'!Y65)/3)</f>
        <v>0.53054011834311587</v>
      </c>
      <c r="AG65" s="11">
        <f>-'OddsRatio_working_3-way'!U65/(3*'OddsRatio_working_3-way'!X65^(1/3))*COS(('OddsRatio_working_3-way'!Y65+2*PI())/3)</f>
        <v>-0.38001465147373981</v>
      </c>
      <c r="AH65" s="11">
        <f>-'OddsRatio_working_3-way'!U65/(3*'OddsRatio_working_3-way'!X65^(1/3))*COS(('OddsRatio_working_3-way'!Y65+4*PI())/3)</f>
        <v>-0.15052546686937621</v>
      </c>
      <c r="AI65" s="11">
        <f>'OddsRatio_working_3-way'!U65/(3*'OddsRatio_working_3-way'!X65^(1/3))*SIN(('OddsRatio_working_3-way'!Y65)/3)</f>
        <v>-0.13249564250743731</v>
      </c>
      <c r="AJ65" s="11">
        <f>'OddsRatio_working_3-way'!U65/(3*'OddsRatio_working_3-way'!X65^(1/3))*SIN(('OddsRatio_working_3-way'!Y65+2*PI())/3)</f>
        <v>-0.39321339895822227</v>
      </c>
      <c r="AK65" s="11">
        <f>'OddsRatio_working_3-way'!U65/(3*'OddsRatio_working_3-way'!X65^(1/3))*SIN(('OddsRatio_working_3-way'!Y65+4*PI())/3)</f>
        <v>0.52570904146565933</v>
      </c>
      <c r="AL65" s="11">
        <f>'OddsRatio_working_3-way'!Z65+'OddsRatio_working_3-way'!AF65</f>
        <v>1.061080236686232</v>
      </c>
      <c r="AM65" s="11">
        <f>'OddsRatio_working_3-way'!AA65+'OddsRatio_working_3-way'!AG65</f>
        <v>-0.76002930294747961</v>
      </c>
      <c r="AN65" s="11">
        <f>'OddsRatio_working_3-way'!AB65+'OddsRatio_working_3-way'!AH65</f>
        <v>-0.30105093373875247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1.061080236686232</v>
      </c>
      <c r="AS65" s="11">
        <f>IF(('OddsRatio_working_3-way'!X65=0),IF(Q65&gt;0,-Q65^(1/3),(-Q65)^(1/3)),'OddsRatio_working_3-way'!AM65-'OddsRatio_working_3-way'!R65/3)</f>
        <v>-0.76002930294747961</v>
      </c>
      <c r="AT65" s="11">
        <f>IF(('OddsRatio_working_3-way'!X65=0),IF(Q65&gt;0,-Q65^(1/3),(-Q65)^(1/3)),'OddsRatio_working_3-way'!AN65-'OddsRatio_working_3-way'!R65/3)</f>
        <v>-0.30105093373875247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1.78</v>
      </c>
      <c r="B66" s="4">
        <f>IF('True_Odds_Calculator_3-way'!B67="","",'True_Odds_Calculator_3-way'!B67)</f>
        <v>3.54</v>
      </c>
      <c r="C66" s="4">
        <f>IF('True_Odds_Calculator_3-way'!C67="","",'True_Odds_Calculator_3-way'!C67)</f>
        <v>5.21</v>
      </c>
      <c r="D66" s="9">
        <f t="shared" si="13"/>
        <v>0.54686571376527671</v>
      </c>
      <c r="E66" s="9">
        <f t="shared" si="14"/>
        <v>0.27039672737505743</v>
      </c>
      <c r="F66" s="9">
        <f t="shared" si="15"/>
        <v>0.18273755885966603</v>
      </c>
      <c r="G66" s="9">
        <f t="shared" si="16"/>
        <v>1.062310870814565</v>
      </c>
      <c r="H66" s="9">
        <f t="shared" si="17"/>
        <v>1.8286024792353606</v>
      </c>
      <c r="I66" s="9">
        <f t="shared" si="18"/>
        <v>3.6982696118689944</v>
      </c>
      <c r="J66" s="9">
        <f t="shared" si="19"/>
        <v>5.4723287661293192</v>
      </c>
      <c r="K66" s="11">
        <f t="shared" si="20"/>
        <v>0.5617977528089888</v>
      </c>
      <c r="L66" s="11">
        <f t="shared" si="21"/>
        <v>0.2824858757062147</v>
      </c>
      <c r="M66" s="11">
        <f t="shared" si="22"/>
        <v>0.19193857965451055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-0.25406768329659168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0.22936861308932655</v>
      </c>
      <c r="Q66" s="11">
        <f>2*'OddsRatio_working_3-way'!K66*'OddsRatio_working_3-way'!L66*'OddsRatio_working_3-way'!M66</f>
        <v>6.0921278376979172E-2</v>
      </c>
      <c r="R66" s="11">
        <f t="shared" si="23"/>
        <v>0</v>
      </c>
      <c r="S66" s="11">
        <f t="shared" si="24"/>
        <v>-0.90278547083679228</v>
      </c>
      <c r="T66" s="11">
        <f t="shared" si="25"/>
        <v>-0.23978365759277356</v>
      </c>
      <c r="U66" s="11">
        <f>'OddsRatio_working_3-way'!S66-'OddsRatio_working_3-way'!R66^2/3</f>
        <v>-0.90278547083679228</v>
      </c>
      <c r="V66" s="11">
        <f>'OddsRatio_working_3-way'!S66*'OddsRatio_working_3-way'!R66/3-2*'OddsRatio_working_3-way'!R66^3/27-'OddsRatio_working_3-way'!T66</f>
        <v>0.23978365759277356</v>
      </c>
      <c r="W66" s="11">
        <f>'OddsRatio_working_3-way'!V66^2+4*'OddsRatio_working_3-way'!U66^3/27</f>
        <v>-5.1509673793574136E-2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0.16508018978828337</v>
      </c>
      <c r="Y66" s="11">
        <f>IF('OddsRatio_working_3-way'!W66&gt;=0,IF('OddsRatio_working_3-way'!V66+SQRT('OddsRatio_working_3-way'!W66)&gt;0,0,PI()),ACOS('OddsRatio_working_3-way'!V66/(2*'OddsRatio_working_3-way'!X66)))</f>
        <v>0.75792468071385188</v>
      </c>
      <c r="Z66" s="11">
        <f>'OddsRatio_working_3-way'!X66^(1/3)*COS('OddsRatio_working_3-way'!Y66/3)</f>
        <v>0.53115543540728272</v>
      </c>
      <c r="AA66" s="11">
        <f>'OddsRatio_working_3-way'!X66^(1/3)*COS(('OddsRatio_working_3-way'!Y66+2*PI())/3)</f>
        <v>-0.38432869785611468</v>
      </c>
      <c r="AB66" s="11">
        <f>'OddsRatio_working_3-way'!X66^(1/3)*COS(('OddsRatio_working_3-way'!Y66+4*PI())/3)</f>
        <v>-0.14682673755116821</v>
      </c>
      <c r="AC66" s="11">
        <f>'OddsRatio_working_3-way'!X66^(1/3)*SIN('OddsRatio_working_3-way'!Y66/3)</f>
        <v>0.13712182071512474</v>
      </c>
      <c r="AD66" s="11">
        <f>'OddsRatio_working_3-way'!X66^(1/3)*SIN(('OddsRatio_working_3-way'!Y66+2*PI())/3)</f>
        <v>0.391433190063329</v>
      </c>
      <c r="AE66" s="11">
        <f>'OddsRatio_working_3-way'!X66^(1/3)*SIN(('OddsRatio_working_3-way'!Y66+4*PI())/3)</f>
        <v>-0.52855501077845368</v>
      </c>
      <c r="AF66" s="11">
        <f>-'OddsRatio_working_3-way'!U66/(3*'OddsRatio_working_3-way'!X66^(1/3))*COS(('OddsRatio_working_3-way'!Y66)/3)</f>
        <v>0.53115543540728238</v>
      </c>
      <c r="AG66" s="11">
        <f>-'OddsRatio_working_3-way'!U66/(3*'OddsRatio_working_3-way'!X66^(1/3))*COS(('OddsRatio_working_3-way'!Y66+2*PI())/3)</f>
        <v>-0.38432869785611445</v>
      </c>
      <c r="AH66" s="11">
        <f>-'OddsRatio_working_3-way'!U66/(3*'OddsRatio_working_3-way'!X66^(1/3))*COS(('OddsRatio_working_3-way'!Y66+4*PI())/3)</f>
        <v>-0.1468267375511681</v>
      </c>
      <c r="AI66" s="11">
        <f>'OddsRatio_working_3-way'!U66/(3*'OddsRatio_working_3-way'!X66^(1/3))*SIN(('OddsRatio_working_3-way'!Y66)/3)</f>
        <v>-0.13712182071512466</v>
      </c>
      <c r="AJ66" s="11">
        <f>'OddsRatio_working_3-way'!U66/(3*'OddsRatio_working_3-way'!X66^(1/3))*SIN(('OddsRatio_working_3-way'!Y66+2*PI())/3)</f>
        <v>-0.39143319006332872</v>
      </c>
      <c r="AK66" s="11">
        <f>'OddsRatio_working_3-way'!U66/(3*'OddsRatio_working_3-way'!X66^(1/3))*SIN(('OddsRatio_working_3-way'!Y66+4*PI())/3)</f>
        <v>0.52855501077845335</v>
      </c>
      <c r="AL66" s="11">
        <f>'OddsRatio_working_3-way'!Z66+'OddsRatio_working_3-way'!AF66</f>
        <v>1.062310870814565</v>
      </c>
      <c r="AM66" s="11">
        <f>'OddsRatio_working_3-way'!AA66+'OddsRatio_working_3-way'!AG66</f>
        <v>-0.76865739571222913</v>
      </c>
      <c r="AN66" s="11">
        <f>'OddsRatio_working_3-way'!AB66+'OddsRatio_working_3-way'!AH66</f>
        <v>-0.2936534751023363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1.062310870814565</v>
      </c>
      <c r="AS66" s="11">
        <f>IF(('OddsRatio_working_3-way'!X66=0),IF(Q66&gt;0,-Q66^(1/3),(-Q66)^(1/3)),'OddsRatio_working_3-way'!AM66-'OddsRatio_working_3-way'!R66/3)</f>
        <v>-0.76865739571222913</v>
      </c>
      <c r="AT66" s="11">
        <f>IF(('OddsRatio_working_3-way'!X66=0),IF(Q66&gt;0,-Q66^(1/3),(-Q66)^(1/3)),'OddsRatio_working_3-way'!AN66-'OddsRatio_working_3-way'!R66/3)</f>
        <v>-0.2936534751023363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1.6</v>
      </c>
      <c r="B67" s="4">
        <f>IF('True_Odds_Calculator_3-way'!B68="","",'True_Odds_Calculator_3-way'!B68)</f>
        <v>4.22</v>
      </c>
      <c r="C67" s="4">
        <f>IF('True_Odds_Calculator_3-way'!C68="","",'True_Odds_Calculator_3-way'!C68)</f>
        <v>5.78</v>
      </c>
      <c r="D67" s="9">
        <f t="shared" si="13"/>
        <v>0.61009257818131102</v>
      </c>
      <c r="E67" s="9">
        <f t="shared" si="14"/>
        <v>0.22574318782246217</v>
      </c>
      <c r="F67" s="9">
        <f t="shared" si="15"/>
        <v>0.16416423399622673</v>
      </c>
      <c r="G67" s="9">
        <f t="shared" si="16"/>
        <v>1.0651591680861643</v>
      </c>
      <c r="H67" s="9">
        <f t="shared" si="17"/>
        <v>1.6390955008516985</v>
      </c>
      <c r="I67" s="9">
        <f t="shared" si="18"/>
        <v>4.4298125212374488</v>
      </c>
      <c r="J67" s="9">
        <f t="shared" si="19"/>
        <v>6.0914608234518655</v>
      </c>
      <c r="K67" s="11">
        <f t="shared" si="20"/>
        <v>0.625</v>
      </c>
      <c r="L67" s="11">
        <f t="shared" si="21"/>
        <v>0.23696682464454977</v>
      </c>
      <c r="M67" s="11">
        <f t="shared" si="22"/>
        <v>0.17301038062283736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-0.23663269322225677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0.22036274783122059</v>
      </c>
      <c r="Q67" s="11">
        <f>2*'OddsRatio_working_3-way'!K67*'OddsRatio_working_3-way'!L67*'OddsRatio_working_3-way'!M67</f>
        <v>5.124715065842339E-2</v>
      </c>
      <c r="R67" s="11">
        <f t="shared" si="23"/>
        <v>0</v>
      </c>
      <c r="S67" s="11">
        <f t="shared" si="24"/>
        <v>-0.93124388194426422</v>
      </c>
      <c r="T67" s="11">
        <f t="shared" si="25"/>
        <v>-0.21656834463820099</v>
      </c>
      <c r="U67" s="11">
        <f>'OddsRatio_working_3-way'!S67-'OddsRatio_working_3-way'!R67^2/3</f>
        <v>-0.93124388194426422</v>
      </c>
      <c r="V67" s="11">
        <f>'OddsRatio_working_3-way'!S67*'OddsRatio_working_3-way'!R67/3-2*'OddsRatio_working_3-way'!R67^3/27-'OddsRatio_working_3-way'!T67</f>
        <v>0.21656834463820099</v>
      </c>
      <c r="W67" s="11">
        <f>'OddsRatio_working_3-way'!V67^2+4*'OddsRatio_working_3-way'!U67^3/27</f>
        <v>-7.2740940131982235E-2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0.17294709308869061</v>
      </c>
      <c r="Y67" s="11">
        <f>IF('OddsRatio_working_3-way'!W67&gt;=0,IF('OddsRatio_working_3-way'!V67+SQRT('OddsRatio_working_3-way'!W67)&gt;0,0,PI()),ACOS('OddsRatio_working_3-way'!V67/(2*'OddsRatio_working_3-way'!X67)))</f>
        <v>0.89424005868370016</v>
      </c>
      <c r="Z67" s="11">
        <f>'OddsRatio_working_3-way'!X67^(1/3)*COS('OddsRatio_working_3-way'!Y67/3)</f>
        <v>0.53257958404308214</v>
      </c>
      <c r="AA67" s="11">
        <f>'OddsRatio_working_3-way'!X67^(1/3)*COS(('OddsRatio_working_3-way'!Y67+2*PI())/3)</f>
        <v>-0.4079944513713285</v>
      </c>
      <c r="AB67" s="11">
        <f>'OddsRatio_working_3-way'!X67^(1/3)*COS(('OddsRatio_working_3-way'!Y67+4*PI())/3)</f>
        <v>-0.12458513267175392</v>
      </c>
      <c r="AC67" s="11">
        <f>'OddsRatio_working_3-way'!X67^(1/3)*SIN('OddsRatio_working_3-way'!Y67/3)</f>
        <v>0.16362644644204802</v>
      </c>
      <c r="AD67" s="11">
        <f>'OddsRatio_working_3-way'!X67^(1/3)*SIN(('OddsRatio_working_3-way'!Y67+2*PI())/3)</f>
        <v>0.37941422609723452</v>
      </c>
      <c r="AE67" s="11">
        <f>'OddsRatio_working_3-way'!X67^(1/3)*SIN(('OddsRatio_working_3-way'!Y67+4*PI())/3)</f>
        <v>-0.54304067253928245</v>
      </c>
      <c r="AF67" s="11">
        <f>-'OddsRatio_working_3-way'!U67/(3*'OddsRatio_working_3-way'!X67^(1/3))*COS(('OddsRatio_working_3-way'!Y67)/3)</f>
        <v>0.53257958404308214</v>
      </c>
      <c r="AG67" s="11">
        <f>-'OddsRatio_working_3-way'!U67/(3*'OddsRatio_working_3-way'!X67^(1/3))*COS(('OddsRatio_working_3-way'!Y67+2*PI())/3)</f>
        <v>-0.4079944513713285</v>
      </c>
      <c r="AH67" s="11">
        <f>-'OddsRatio_working_3-way'!U67/(3*'OddsRatio_working_3-way'!X67^(1/3))*COS(('OddsRatio_working_3-way'!Y67+4*PI())/3)</f>
        <v>-0.12458513267175392</v>
      </c>
      <c r="AI67" s="11">
        <f>'OddsRatio_working_3-way'!U67/(3*'OddsRatio_working_3-way'!X67^(1/3))*SIN(('OddsRatio_working_3-way'!Y67)/3)</f>
        <v>-0.16362644644204802</v>
      </c>
      <c r="AJ67" s="11">
        <f>'OddsRatio_working_3-way'!U67/(3*'OddsRatio_working_3-way'!X67^(1/3))*SIN(('OddsRatio_working_3-way'!Y67+2*PI())/3)</f>
        <v>-0.37941422609723452</v>
      </c>
      <c r="AK67" s="11">
        <f>'OddsRatio_working_3-way'!U67/(3*'OddsRatio_working_3-way'!X67^(1/3))*SIN(('OddsRatio_working_3-way'!Y67+4*PI())/3)</f>
        <v>0.54304067253928245</v>
      </c>
      <c r="AL67" s="11">
        <f>'OddsRatio_working_3-way'!Z67+'OddsRatio_working_3-way'!AF67</f>
        <v>1.0651591680861643</v>
      </c>
      <c r="AM67" s="11">
        <f>'OddsRatio_working_3-way'!AA67+'OddsRatio_working_3-way'!AG67</f>
        <v>-0.81598890274265701</v>
      </c>
      <c r="AN67" s="11">
        <f>'OddsRatio_working_3-way'!AB67+'OddsRatio_working_3-way'!AH67</f>
        <v>-0.24917026534350784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1.0651591680861643</v>
      </c>
      <c r="AS67" s="11">
        <f>IF(('OddsRatio_working_3-way'!X67=0),IF(Q67&gt;0,-Q67^(1/3),(-Q67)^(1/3)),'OddsRatio_working_3-way'!AM67-'OddsRatio_working_3-way'!R67/3)</f>
        <v>-0.81598890274265701</v>
      </c>
      <c r="AT67" s="11">
        <f>IF(('OddsRatio_working_3-way'!X67=0),IF(Q67&gt;0,-Q67^(1/3),(-Q67)^(1/3)),'OddsRatio_working_3-way'!AN67-'OddsRatio_working_3-way'!R67/3)</f>
        <v>-0.24917026534350784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1.62</v>
      </c>
      <c r="B68" s="4">
        <f>IF('True_Odds_Calculator_3-way'!B69="","",'True_Odds_Calculator_3-way'!B69)</f>
        <v>4</v>
      </c>
      <c r="C68" s="4">
        <f>IF('True_Odds_Calculator_3-way'!C69="","",'True_Odds_Calculator_3-way'!C69)</f>
        <v>5.87</v>
      </c>
      <c r="D68" s="9">
        <f t="shared" ref="D68:D131" si="26">(K68/(AR68+K68-(AR68*K68)))</f>
        <v>0.60130109201893833</v>
      </c>
      <c r="E68" s="9">
        <f t="shared" ref="E68:E131" si="27">(L68/(AR68+L68-(AR68*L68)))</f>
        <v>0.23762245452162628</v>
      </c>
      <c r="F68" s="9">
        <f t="shared" ref="F68:F131" si="28">(M68/(AR68+M68-(AR68*M68)))</f>
        <v>0.1610764534594355</v>
      </c>
      <c r="G68" s="9">
        <f t="shared" ref="G68:G131" si="29">AR68</f>
        <v>1.0694521652189355</v>
      </c>
      <c r="H68" s="9">
        <f t="shared" ref="H68:H131" si="30">IF(A68="","",1/D68)</f>
        <v>1.66306034243574</v>
      </c>
      <c r="I68" s="9">
        <f t="shared" ref="I68:I131" si="31">IF(B68="","",1/E68)</f>
        <v>4.2083564956568065</v>
      </c>
      <c r="J68" s="9">
        <f t="shared" ref="J68:J131" si="32">IF(C68="","",1/F68)</f>
        <v>6.2082320446162162</v>
      </c>
      <c r="K68" s="11">
        <f t="shared" ref="K68:K131" si="33">1/A68</f>
        <v>0.61728395061728392</v>
      </c>
      <c r="L68" s="11">
        <f t="shared" ref="L68:L131" si="34">1/B68</f>
        <v>0.25</v>
      </c>
      <c r="M68" s="11">
        <f t="shared" ref="M68:M131" si="35">1/C68</f>
        <v>0.17035775127768313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-0.23813805287399836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0.22320020190548295</v>
      </c>
      <c r="Q68" s="11">
        <f>2*'OddsRatio_working_3-way'!K68*'OddsRatio_working_3-way'!L68*'OddsRatio_working_3-way'!M68</f>
        <v>5.2579552863482447E-2</v>
      </c>
      <c r="R68" s="11">
        <f t="shared" ref="R68:R131" si="36">O68/N68</f>
        <v>0</v>
      </c>
      <c r="S68" s="11">
        <f t="shared" ref="S68:S131" si="37">P68/N68</f>
        <v>-0.93727230575611031</v>
      </c>
      <c r="T68" s="11">
        <f t="shared" ref="T68:T131" si="38">Q68/N68</f>
        <v>-0.22079441831710495</v>
      </c>
      <c r="U68" s="11">
        <f>'OddsRatio_working_3-way'!S68-'OddsRatio_working_3-way'!R68^2/3</f>
        <v>-0.93727230575611031</v>
      </c>
      <c r="V68" s="11">
        <f>'OddsRatio_working_3-way'!S68*'OddsRatio_working_3-way'!R68/3-2*'OddsRatio_working_3-way'!R68^3/27-'OddsRatio_working_3-way'!T68</f>
        <v>0.22079441831710495</v>
      </c>
      <c r="W68" s="11">
        <f>'OddsRatio_working_3-way'!V68^2+4*'OddsRatio_working_3-way'!U68^3/27</f>
        <v>-7.3231215876188305E-2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0.17462917213067311</v>
      </c>
      <c r="Y68" s="11">
        <f>IF('OddsRatio_working_3-way'!W68&gt;=0,IF('OddsRatio_working_3-way'!V68+SQRT('OddsRatio_working_3-way'!W68)&gt;0,0,PI()),ACOS('OddsRatio_working_3-way'!V68/(2*'OddsRatio_working_3-way'!X68)))</f>
        <v>0.88643175429318222</v>
      </c>
      <c r="Z68" s="11">
        <f>'OddsRatio_working_3-way'!X68^(1/3)*COS('OddsRatio_working_3-way'!Y68/3)</f>
        <v>0.53472608260946775</v>
      </c>
      <c r="AA68" s="11">
        <f>'OddsRatio_working_3-way'!X68^(1/3)*COS(('OddsRatio_working_3-way'!Y68+2*PI())/3)</f>
        <v>-0.40832079693342221</v>
      </c>
      <c r="AB68" s="11">
        <f>'OddsRatio_working_3-way'!X68^(1/3)*COS(('OddsRatio_working_3-way'!Y68+4*PI())/3)</f>
        <v>-0.1264052856760457</v>
      </c>
      <c r="AC68" s="11">
        <f>'OddsRatio_working_3-way'!X68^(1/3)*SIN('OddsRatio_working_3-way'!Y68/3)</f>
        <v>0.16276399631317742</v>
      </c>
      <c r="AD68" s="11">
        <f>'OddsRatio_working_3-way'!X68^(1/3)*SIN(('OddsRatio_working_3-way'!Y68+2*PI())/3)</f>
        <v>0.38170437344934677</v>
      </c>
      <c r="AE68" s="11">
        <f>'OddsRatio_working_3-way'!X68^(1/3)*SIN(('OddsRatio_working_3-way'!Y68+4*PI())/3)</f>
        <v>-0.54446836976252411</v>
      </c>
      <c r="AF68" s="11">
        <f>-'OddsRatio_working_3-way'!U68/(3*'OddsRatio_working_3-way'!X68^(1/3))*COS(('OddsRatio_working_3-way'!Y68)/3)</f>
        <v>0.53472608260946786</v>
      </c>
      <c r="AG68" s="11">
        <f>-'OddsRatio_working_3-way'!U68/(3*'OddsRatio_working_3-way'!X68^(1/3))*COS(('OddsRatio_working_3-way'!Y68+2*PI())/3)</f>
        <v>-0.40832079693342227</v>
      </c>
      <c r="AH68" s="11">
        <f>-'OddsRatio_working_3-way'!U68/(3*'OddsRatio_working_3-way'!X68^(1/3))*COS(('OddsRatio_working_3-way'!Y68+4*PI())/3)</f>
        <v>-0.12640528567604573</v>
      </c>
      <c r="AI68" s="11">
        <f>'OddsRatio_working_3-way'!U68/(3*'OddsRatio_working_3-way'!X68^(1/3))*SIN(('OddsRatio_working_3-way'!Y68)/3)</f>
        <v>-0.16276399631317745</v>
      </c>
      <c r="AJ68" s="11">
        <f>'OddsRatio_working_3-way'!U68/(3*'OddsRatio_working_3-way'!X68^(1/3))*SIN(('OddsRatio_working_3-way'!Y68+2*PI())/3)</f>
        <v>-0.38170437344934682</v>
      </c>
      <c r="AK68" s="11">
        <f>'OddsRatio_working_3-way'!U68/(3*'OddsRatio_working_3-way'!X68^(1/3))*SIN(('OddsRatio_working_3-way'!Y68+4*PI())/3)</f>
        <v>0.54446836976252411</v>
      </c>
      <c r="AL68" s="11">
        <f>'OddsRatio_working_3-way'!Z68+'OddsRatio_working_3-way'!AF68</f>
        <v>1.0694521652189355</v>
      </c>
      <c r="AM68" s="11">
        <f>'OddsRatio_working_3-way'!AA68+'OddsRatio_working_3-way'!AG68</f>
        <v>-0.81664159386684454</v>
      </c>
      <c r="AN68" s="11">
        <f>'OddsRatio_working_3-way'!AB68+'OddsRatio_working_3-way'!AH68</f>
        <v>-0.2528105713520914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1.0694521652189355</v>
      </c>
      <c r="AS68" s="11">
        <f>IF(('OddsRatio_working_3-way'!X68=0),IF(Q68&gt;0,-Q68^(1/3),(-Q68)^(1/3)),'OddsRatio_working_3-way'!AM68-'OddsRatio_working_3-way'!R68/3)</f>
        <v>-0.81664159386684454</v>
      </c>
      <c r="AT68" s="11">
        <f>IF(('OddsRatio_working_3-way'!X68=0),IF(Q68&gt;0,-Q68^(1/3),(-Q68)^(1/3)),'OddsRatio_working_3-way'!AN68-'OddsRatio_working_3-way'!R68/3)</f>
        <v>-0.2528105713520914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2.02</v>
      </c>
      <c r="B69" s="4">
        <f>IF('True_Odds_Calculator_3-way'!B70="","",'True_Odds_Calculator_3-way'!B70)</f>
        <v>3.67</v>
      </c>
      <c r="C69" s="4">
        <f>IF('True_Odds_Calculator_3-way'!C70="","",'True_Odds_Calculator_3-way'!C70)</f>
        <v>3.47</v>
      </c>
      <c r="D69" s="9">
        <f t="shared" si="26"/>
        <v>0.47349116989136836</v>
      </c>
      <c r="E69" s="9">
        <f t="shared" si="27"/>
        <v>0.25570544560106578</v>
      </c>
      <c r="F69" s="9">
        <f t="shared" si="28"/>
        <v>0.27080338450756625</v>
      </c>
      <c r="G69" s="9">
        <f t="shared" si="29"/>
        <v>1.09016843476914</v>
      </c>
      <c r="H69" s="9">
        <f t="shared" si="30"/>
        <v>2.111971803464523</v>
      </c>
      <c r="I69" s="9">
        <f t="shared" si="31"/>
        <v>3.9107497208336026</v>
      </c>
      <c r="J69" s="9">
        <f t="shared" si="32"/>
        <v>3.6927160338797758</v>
      </c>
      <c r="K69" s="11">
        <f t="shared" si="33"/>
        <v>0.49504950495049505</v>
      </c>
      <c r="L69" s="11">
        <f t="shared" si="34"/>
        <v>0.27247956403269757</v>
      </c>
      <c r="M69" s="11">
        <f t="shared" si="35"/>
        <v>0.28818443804034583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-0.26149384917054574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0.23946045516612219</v>
      </c>
      <c r="Q69" s="11">
        <f>2*'OddsRatio_working_3-way'!K69*'OddsRatio_working_3-way'!L69*'OddsRatio_working_3-way'!M69</f>
        <v>7.7746901027961765E-2</v>
      </c>
      <c r="R69" s="11">
        <f t="shared" si="36"/>
        <v>0</v>
      </c>
      <c r="S69" s="11">
        <f t="shared" si="37"/>
        <v>-0.91574029724097483</v>
      </c>
      <c r="T69" s="11">
        <f t="shared" si="38"/>
        <v>-0.29731827832499186</v>
      </c>
      <c r="U69" s="11">
        <f>'OddsRatio_working_3-way'!S69-'OddsRatio_working_3-way'!R69^2/3</f>
        <v>-0.91574029724097483</v>
      </c>
      <c r="V69" s="11">
        <f>'OddsRatio_working_3-way'!S69*'OddsRatio_working_3-way'!R69/3-2*'OddsRatio_working_3-way'!R69^3/27-'OddsRatio_working_3-way'!T69</f>
        <v>0.29731827832499186</v>
      </c>
      <c r="W69" s="11">
        <f>'OddsRatio_working_3-way'!V69^2+4*'OddsRatio_working_3-way'!U69^3/27</f>
        <v>-2.5368028906936999E-2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0.16864621811137237</v>
      </c>
      <c r="Y69" s="11">
        <f>IF('OddsRatio_working_3-way'!W69&gt;=0,IF('OddsRatio_working_3-way'!V69+SQRT('OddsRatio_working_3-way'!W69)&gt;0,0,PI()),ACOS('OddsRatio_working_3-way'!V69/(2*'OddsRatio_working_3-way'!X69)))</f>
        <v>0.49179817770522871</v>
      </c>
      <c r="Z69" s="11">
        <f>'OddsRatio_working_3-way'!X69^(1/3)*COS('OddsRatio_working_3-way'!Y69/3)</f>
        <v>0.54508421738457014</v>
      </c>
      <c r="AA69" s="11">
        <f>'OddsRatio_working_3-way'!X69^(1/3)*COS(('OddsRatio_working_3-way'!Y69+2*PI())/3)</f>
        <v>-0.35062841529550304</v>
      </c>
      <c r="AB69" s="11">
        <f>'OddsRatio_working_3-way'!X69^(1/3)*COS(('OddsRatio_working_3-way'!Y69+4*PI())/3)</f>
        <v>-0.19445580208906726</v>
      </c>
      <c r="AC69" s="11">
        <f>'OddsRatio_working_3-way'!X69^(1/3)*SIN('OddsRatio_working_3-way'!Y69/3)</f>
        <v>9.0166300274783062E-2</v>
      </c>
      <c r="AD69" s="11">
        <f>'OddsRatio_working_3-way'!X69^(1/3)*SIN(('OddsRatio_working_3-way'!Y69+2*PI())/3)</f>
        <v>0.42697362931960559</v>
      </c>
      <c r="AE69" s="11">
        <f>'OddsRatio_working_3-way'!X69^(1/3)*SIN(('OddsRatio_working_3-way'!Y69+4*PI())/3)</f>
        <v>-0.51713992959438859</v>
      </c>
      <c r="AF69" s="11">
        <f>-'OddsRatio_working_3-way'!U69/(3*'OddsRatio_working_3-way'!X69^(1/3))*COS(('OddsRatio_working_3-way'!Y69)/3)</f>
        <v>0.54508421738456991</v>
      </c>
      <c r="AG69" s="11">
        <f>-'OddsRatio_working_3-way'!U69/(3*'OddsRatio_working_3-way'!X69^(1/3))*COS(('OddsRatio_working_3-way'!Y69+2*PI())/3)</f>
        <v>-0.35062841529550287</v>
      </c>
      <c r="AH69" s="11">
        <f>-'OddsRatio_working_3-way'!U69/(3*'OddsRatio_working_3-way'!X69^(1/3))*COS(('OddsRatio_working_3-way'!Y69+4*PI())/3)</f>
        <v>-0.19445580208906718</v>
      </c>
      <c r="AI69" s="11">
        <f>'OddsRatio_working_3-way'!U69/(3*'OddsRatio_working_3-way'!X69^(1/3))*SIN(('OddsRatio_working_3-way'!Y69)/3)</f>
        <v>-9.0166300274783034E-2</v>
      </c>
      <c r="AJ69" s="11">
        <f>'OddsRatio_working_3-way'!U69/(3*'OddsRatio_working_3-way'!X69^(1/3))*SIN(('OddsRatio_working_3-way'!Y69+2*PI())/3)</f>
        <v>-0.42697362931960542</v>
      </c>
      <c r="AK69" s="11">
        <f>'OddsRatio_working_3-way'!U69/(3*'OddsRatio_working_3-way'!X69^(1/3))*SIN(('OddsRatio_working_3-way'!Y69+4*PI())/3)</f>
        <v>0.51713992959438837</v>
      </c>
      <c r="AL69" s="11">
        <f>'OddsRatio_working_3-way'!Z69+'OddsRatio_working_3-way'!AF69</f>
        <v>1.09016843476914</v>
      </c>
      <c r="AM69" s="11">
        <f>'OddsRatio_working_3-way'!AA69+'OddsRatio_working_3-way'!AG69</f>
        <v>-0.70125683059100585</v>
      </c>
      <c r="AN69" s="11">
        <f>'OddsRatio_working_3-way'!AB69+'OddsRatio_working_3-way'!AH69</f>
        <v>-0.38891160417813442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1.09016843476914</v>
      </c>
      <c r="AS69" s="11">
        <f>IF(('OddsRatio_working_3-way'!X69=0),IF(Q69&gt;0,-Q69^(1/3),(-Q69)^(1/3)),'OddsRatio_working_3-way'!AM69-'OddsRatio_working_3-way'!R69/3)</f>
        <v>-0.70125683059100585</v>
      </c>
      <c r="AT69" s="11">
        <f>IF(('OddsRatio_working_3-way'!X69=0),IF(Q69&gt;0,-Q69^(1/3),(-Q69)^(1/3)),'OddsRatio_working_3-way'!AN69-'OddsRatio_working_3-way'!R69/3)</f>
        <v>-0.38891160417813442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1.96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3.7</v>
      </c>
      <c r="D70" s="9">
        <f t="shared" si="26"/>
        <v>0.49167451796494466</v>
      </c>
      <c r="E70" s="9">
        <f t="shared" si="27"/>
        <v>0.25242359361633804</v>
      </c>
      <c r="F70" s="9">
        <f t="shared" si="28"/>
        <v>0.25590188841871725</v>
      </c>
      <c r="G70" s="9">
        <f t="shared" si="29"/>
        <v>1.076943569589131</v>
      </c>
      <c r="H70" s="9">
        <f t="shared" si="30"/>
        <v>2.0338658268055654</v>
      </c>
      <c r="I70" s="9">
        <f t="shared" si="31"/>
        <v>3.96159481637011</v>
      </c>
      <c r="J70" s="9">
        <f t="shared" si="32"/>
        <v>3.9077476378906537</v>
      </c>
      <c r="K70" s="11">
        <f t="shared" si="33"/>
        <v>0.51020408163265307</v>
      </c>
      <c r="L70" s="11">
        <f t="shared" si="34"/>
        <v>0.26666666666666666</v>
      </c>
      <c r="M70" s="11">
        <f t="shared" si="35"/>
        <v>0.27027027027027023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-0.26210700496414785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0.23570509284795002</v>
      </c>
      <c r="Q70" s="11">
        <f>2*'OddsRatio_working_3-way'!K70*'OddsRatio_working_3-way'!L70*'OddsRatio_working_3-way'!M70</f>
        <v>7.3542930685787822E-2</v>
      </c>
      <c r="R70" s="11">
        <f t="shared" si="36"/>
        <v>0</v>
      </c>
      <c r="S70" s="11">
        <f t="shared" si="37"/>
        <v>-0.89927048260381592</v>
      </c>
      <c r="T70" s="11">
        <f t="shared" si="38"/>
        <v>-0.28058361391694719</v>
      </c>
      <c r="U70" s="11">
        <f>'OddsRatio_working_3-way'!S70-'OddsRatio_working_3-way'!R70^2/3</f>
        <v>-0.89927048260381592</v>
      </c>
      <c r="V70" s="11">
        <f>'OddsRatio_working_3-way'!S70*'OddsRatio_working_3-way'!R70/3-2*'OddsRatio_working_3-way'!R70^3/27-'OddsRatio_working_3-way'!T70</f>
        <v>0.28058361391694719</v>
      </c>
      <c r="W70" s="11">
        <f>'OddsRatio_working_3-way'!V70^2+4*'OddsRatio_working_3-way'!U70^3/27</f>
        <v>-2.9010422159413865E-2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0.16411702117552307</v>
      </c>
      <c r="Y70" s="11">
        <f>IF('OddsRatio_working_3-way'!W70&gt;=0,IF('OddsRatio_working_3-way'!V70+SQRT('OddsRatio_working_3-way'!W70)&gt;0,0,PI()),ACOS('OddsRatio_working_3-way'!V70/(2*'OddsRatio_working_3-way'!X70)))</f>
        <v>0.5455772524590663</v>
      </c>
      <c r="Z70" s="11">
        <f>'OddsRatio_working_3-way'!X70^(1/3)*COS('OddsRatio_working_3-way'!Y70/3)</f>
        <v>0.53847178479456548</v>
      </c>
      <c r="AA70" s="11">
        <f>'OddsRatio_working_3-way'!X70^(1/3)*COS(('OddsRatio_working_3-way'!Y70+2*PI())/3)</f>
        <v>-0.35498974587379101</v>
      </c>
      <c r="AB70" s="11">
        <f>'OddsRatio_working_3-way'!X70^(1/3)*COS(('OddsRatio_working_3-way'!Y70+4*PI())/3)</f>
        <v>-0.18348203892077453</v>
      </c>
      <c r="AC70" s="11">
        <f>'OddsRatio_working_3-way'!X70^(1/3)*SIN('OddsRatio_working_3-way'!Y70/3)</f>
        <v>9.9020020777419476E-2</v>
      </c>
      <c r="AD70" s="11">
        <f>'OddsRatio_working_3-way'!X70^(1/3)*SIN(('OddsRatio_working_3-way'!Y70+2*PI())/3)</f>
        <v>0.41682023446453109</v>
      </c>
      <c r="AE70" s="11">
        <f>'OddsRatio_working_3-way'!X70^(1/3)*SIN(('OddsRatio_working_3-way'!Y70+4*PI())/3)</f>
        <v>-0.51584025524195065</v>
      </c>
      <c r="AF70" s="11">
        <f>-'OddsRatio_working_3-way'!U70/(3*'OddsRatio_working_3-way'!X70^(1/3))*COS(('OddsRatio_working_3-way'!Y70)/3)</f>
        <v>0.53847178479456537</v>
      </c>
      <c r="AG70" s="11">
        <f>-'OddsRatio_working_3-way'!U70/(3*'OddsRatio_working_3-way'!X70^(1/3))*COS(('OddsRatio_working_3-way'!Y70+2*PI())/3)</f>
        <v>-0.35498974587379095</v>
      </c>
      <c r="AH70" s="11">
        <f>-'OddsRatio_working_3-way'!U70/(3*'OddsRatio_working_3-way'!X70^(1/3))*COS(('OddsRatio_working_3-way'!Y70+4*PI())/3)</f>
        <v>-0.1834820389207745</v>
      </c>
      <c r="AI70" s="11">
        <f>'OddsRatio_working_3-way'!U70/(3*'OddsRatio_working_3-way'!X70^(1/3))*SIN(('OddsRatio_working_3-way'!Y70)/3)</f>
        <v>-9.9020020777419462E-2</v>
      </c>
      <c r="AJ70" s="11">
        <f>'OddsRatio_working_3-way'!U70/(3*'OddsRatio_working_3-way'!X70^(1/3))*SIN(('OddsRatio_working_3-way'!Y70+2*PI())/3)</f>
        <v>-0.41682023446453098</v>
      </c>
      <c r="AK70" s="11">
        <f>'OddsRatio_working_3-way'!U70/(3*'OddsRatio_working_3-way'!X70^(1/3))*SIN(('OddsRatio_working_3-way'!Y70+4*PI())/3)</f>
        <v>0.51584025524195054</v>
      </c>
      <c r="AL70" s="11">
        <f>'OddsRatio_working_3-way'!Z70+'OddsRatio_working_3-way'!AF70</f>
        <v>1.076943569589131</v>
      </c>
      <c r="AM70" s="11">
        <f>'OddsRatio_working_3-way'!AA70+'OddsRatio_working_3-way'!AG70</f>
        <v>-0.7099794917475819</v>
      </c>
      <c r="AN70" s="11">
        <f>'OddsRatio_working_3-way'!AB70+'OddsRatio_working_3-way'!AH70</f>
        <v>-0.36696407784154905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1.076943569589131</v>
      </c>
      <c r="AS70" s="11">
        <f>IF(('OddsRatio_working_3-way'!X70=0),IF(Q70&gt;0,-Q70^(1/3),(-Q70)^(1/3)),'OddsRatio_working_3-way'!AM70-'OddsRatio_working_3-way'!R70/3)</f>
        <v>-0.7099794917475819</v>
      </c>
      <c r="AT70" s="11">
        <f>IF(('OddsRatio_working_3-way'!X70=0),IF(Q70&gt;0,-Q70^(1/3),(-Q70)^(1/3)),'OddsRatio_working_3-way'!AN70-'OddsRatio_working_3-way'!R70/3)</f>
        <v>-0.36696407784154905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4.78</v>
      </c>
      <c r="B71" s="4">
        <f>IF('True_Odds_Calculator_3-way'!B72="","",'True_Odds_Calculator_3-way'!B72)</f>
        <v>4.3099999999999996</v>
      </c>
      <c r="C71" s="4">
        <f>IF('True_Odds_Calculator_3-way'!C72="","",'True_Odds_Calculator_3-way'!C72)</f>
        <v>1.65</v>
      </c>
      <c r="D71" s="9">
        <f t="shared" si="26"/>
        <v>0.19595840923741978</v>
      </c>
      <c r="E71" s="9">
        <f t="shared" si="27"/>
        <v>0.21772513695403217</v>
      </c>
      <c r="F71" s="9">
        <f t="shared" si="28"/>
        <v>0.58631645380854791</v>
      </c>
      <c r="G71" s="9">
        <f t="shared" si="29"/>
        <v>1.0854824570857846</v>
      </c>
      <c r="H71" s="9">
        <f t="shared" si="30"/>
        <v>5.1031236877842661</v>
      </c>
      <c r="I71" s="9">
        <f t="shared" si="31"/>
        <v>4.5929469329539465</v>
      </c>
      <c r="J71" s="9">
        <f t="shared" si="32"/>
        <v>1.7055635971057597</v>
      </c>
      <c r="K71" s="11">
        <f t="shared" si="33"/>
        <v>0.20920502092050208</v>
      </c>
      <c r="L71" s="11">
        <f t="shared" si="34"/>
        <v>0.23201856148491881</v>
      </c>
      <c r="M71" s="11">
        <f t="shared" si="35"/>
        <v>0.60606060606060608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-0.23924564402580872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0.22769413793499069</v>
      </c>
      <c r="Q71" s="11">
        <f>2*'OddsRatio_working_3-way'!K71*'OddsRatio_working_3-way'!L71*'OddsRatio_working_3-way'!M71</f>
        <v>5.883569455684514E-2</v>
      </c>
      <c r="R71" s="11">
        <f t="shared" si="36"/>
        <v>0</v>
      </c>
      <c r="S71" s="11">
        <f t="shared" si="37"/>
        <v>-0.95171696380155657</v>
      </c>
      <c r="T71" s="11">
        <f t="shared" si="38"/>
        <v>-0.24592169607275363</v>
      </c>
      <c r="U71" s="11">
        <f>'OddsRatio_working_3-way'!S71-'OddsRatio_working_3-way'!R71^2/3</f>
        <v>-0.95171696380155657</v>
      </c>
      <c r="V71" s="11">
        <f>'OddsRatio_working_3-way'!S71*'OddsRatio_working_3-way'!R71/3-2*'OddsRatio_working_3-way'!R71^3/27-'OddsRatio_working_3-way'!T71</f>
        <v>0.24592169607275363</v>
      </c>
      <c r="W71" s="11">
        <f>'OddsRatio_working_3-way'!V71^2+4*'OddsRatio_working_3-way'!U71^3/27</f>
        <v>-6.7230976623462613E-2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0.17868160035574621</v>
      </c>
      <c r="Y71" s="11">
        <f>IF('OddsRatio_working_3-way'!W71&gt;=0,IF('OddsRatio_working_3-way'!V71+SQRT('OddsRatio_working_3-way'!W71)&gt;0,0,PI()),ACOS('OddsRatio_working_3-way'!V71/(2*'OddsRatio_working_3-way'!X71)))</f>
        <v>0.81185157084481752</v>
      </c>
      <c r="Z71" s="11">
        <f>'OddsRatio_working_3-way'!X71^(1/3)*COS('OddsRatio_working_3-way'!Y71/3)</f>
        <v>0.54274122854289231</v>
      </c>
      <c r="AA71" s="11">
        <f>'OddsRatio_working_3-way'!X71^(1/3)*COS(('OddsRatio_working_3-way'!Y71+2*PI())/3)</f>
        <v>-0.40176697189006666</v>
      </c>
      <c r="AB71" s="11">
        <f>'OddsRatio_working_3-way'!X71^(1/3)*COS(('OddsRatio_working_3-way'!Y71+4*PI())/3)</f>
        <v>-0.14097425665282576</v>
      </c>
      <c r="AC71" s="11">
        <f>'OddsRatio_working_3-way'!X71^(1/3)*SIN('OddsRatio_working_3-way'!Y71/3)</f>
        <v>0.15056874434491449</v>
      </c>
      <c r="AD71" s="11">
        <f>'OddsRatio_working_3-way'!X71^(1/3)*SIN(('OddsRatio_working_3-way'!Y71+2*PI())/3)</f>
        <v>0.39474331942686336</v>
      </c>
      <c r="AE71" s="11">
        <f>'OddsRatio_working_3-way'!X71^(1/3)*SIN(('OddsRatio_working_3-way'!Y71+4*PI())/3)</f>
        <v>-0.54531206377177788</v>
      </c>
      <c r="AF71" s="11">
        <f>-'OddsRatio_working_3-way'!U71/(3*'OddsRatio_working_3-way'!X71^(1/3))*COS(('OddsRatio_working_3-way'!Y71)/3)</f>
        <v>0.5427412285428922</v>
      </c>
      <c r="AG71" s="11">
        <f>-'OddsRatio_working_3-way'!U71/(3*'OddsRatio_working_3-way'!X71^(1/3))*COS(('OddsRatio_working_3-way'!Y71+2*PI())/3)</f>
        <v>-0.40176697189006655</v>
      </c>
      <c r="AH71" s="11">
        <f>-'OddsRatio_working_3-way'!U71/(3*'OddsRatio_working_3-way'!X71^(1/3))*COS(('OddsRatio_working_3-way'!Y71+4*PI())/3)</f>
        <v>-0.14097425665282573</v>
      </c>
      <c r="AI71" s="11">
        <f>'OddsRatio_working_3-way'!U71/(3*'OddsRatio_working_3-way'!X71^(1/3))*SIN(('OddsRatio_working_3-way'!Y71)/3)</f>
        <v>-0.15056874434491446</v>
      </c>
      <c r="AJ71" s="11">
        <f>'OddsRatio_working_3-way'!U71/(3*'OddsRatio_working_3-way'!X71^(1/3))*SIN(('OddsRatio_working_3-way'!Y71+2*PI())/3)</f>
        <v>-0.3947433194268633</v>
      </c>
      <c r="AK71" s="11">
        <f>'OddsRatio_working_3-way'!U71/(3*'OddsRatio_working_3-way'!X71^(1/3))*SIN(('OddsRatio_working_3-way'!Y71+4*PI())/3)</f>
        <v>0.54531206377177777</v>
      </c>
      <c r="AL71" s="11">
        <f>'OddsRatio_working_3-way'!Z71+'OddsRatio_working_3-way'!AF71</f>
        <v>1.0854824570857846</v>
      </c>
      <c r="AM71" s="11">
        <f>'OddsRatio_working_3-way'!AA71+'OddsRatio_working_3-way'!AG71</f>
        <v>-0.80353394378013321</v>
      </c>
      <c r="AN71" s="11">
        <f>'OddsRatio_working_3-way'!AB71+'OddsRatio_working_3-way'!AH71</f>
        <v>-0.28194851330565152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1.0854824570857846</v>
      </c>
      <c r="AS71" s="11">
        <f>IF(('OddsRatio_working_3-way'!X71=0),IF(Q71&gt;0,-Q71^(1/3),(-Q71)^(1/3)),'OddsRatio_working_3-way'!AM71-'OddsRatio_working_3-way'!R71/3)</f>
        <v>-0.80353394378013321</v>
      </c>
      <c r="AT71" s="11">
        <f>IF(('OddsRatio_working_3-way'!X71=0),IF(Q71&gt;0,-Q71^(1/3),(-Q71)^(1/3)),'OddsRatio_working_3-way'!AN71-'OddsRatio_working_3-way'!R71/3)</f>
        <v>-0.28194851330565152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2.6</v>
      </c>
      <c r="B72" s="4">
        <f>IF('True_Odds_Calculator_3-way'!B73="","",'True_Odds_Calculator_3-way'!B73)</f>
        <v>3.5</v>
      </c>
      <c r="C72" s="4">
        <f>IF('True_Odds_Calculator_3-way'!C73="","",'True_Odds_Calculator_3-way'!C73)</f>
        <v>2.68</v>
      </c>
      <c r="D72" s="9">
        <f t="shared" si="26"/>
        <v>0.36933424913491097</v>
      </c>
      <c r="E72" s="9">
        <f t="shared" si="27"/>
        <v>0.27262180444574113</v>
      </c>
      <c r="F72" s="9">
        <f t="shared" si="28"/>
        <v>0.35804394641934811</v>
      </c>
      <c r="G72" s="9">
        <f t="shared" si="29"/>
        <v>1.0672340710722956</v>
      </c>
      <c r="H72" s="9">
        <f t="shared" si="30"/>
        <v>2.7075745137156737</v>
      </c>
      <c r="I72" s="9">
        <f t="shared" si="31"/>
        <v>3.6680851776807386</v>
      </c>
      <c r="J72" s="9">
        <f t="shared" si="32"/>
        <v>2.7929532394014571</v>
      </c>
      <c r="K72" s="11">
        <f t="shared" si="33"/>
        <v>0.38461538461538458</v>
      </c>
      <c r="L72" s="11">
        <f t="shared" si="34"/>
        <v>0.2857142857142857</v>
      </c>
      <c r="M72" s="11">
        <f t="shared" si="35"/>
        <v>0.37313432835820892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-0.27554535017221604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0.23700180416598327</v>
      </c>
      <c r="Q72" s="11">
        <f>2*'OddsRatio_working_3-way'!K72*'OddsRatio_working_3-way'!L72*'OddsRatio_working_3-way'!M72</f>
        <v>8.2007544694111839E-2</v>
      </c>
      <c r="R72" s="11">
        <f t="shared" si="36"/>
        <v>0</v>
      </c>
      <c r="S72" s="11">
        <f t="shared" si="37"/>
        <v>-0.86011904761904701</v>
      </c>
      <c r="T72" s="11">
        <f t="shared" si="38"/>
        <v>-0.29761904761904734</v>
      </c>
      <c r="U72" s="11">
        <f>'OddsRatio_working_3-way'!S72-'OddsRatio_working_3-way'!R72^2/3</f>
        <v>-0.86011904761904701</v>
      </c>
      <c r="V72" s="11">
        <f>'OddsRatio_working_3-way'!S72*'OddsRatio_working_3-way'!R72/3-2*'OddsRatio_working_3-way'!R72^3/27-'OddsRatio_working_3-way'!T72</f>
        <v>0.29761904761904734</v>
      </c>
      <c r="W72" s="11">
        <f>'OddsRatio_working_3-way'!V72^2+4*'OddsRatio_working_3-way'!U72^3/27</f>
        <v>-5.692558705213388E-3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0.15351682009708428</v>
      </c>
      <c r="Y72" s="11">
        <f>IF('OddsRatio_working_3-way'!W72&gt;=0,IF('OddsRatio_working_3-way'!V72+SQRT('OddsRatio_working_3-way'!W72)&gt;0,0,PI()),ACOS('OddsRatio_working_3-way'!V72/(2*'OddsRatio_working_3-way'!X72)))</f>
        <v>0.24827832523591886</v>
      </c>
      <c r="Z72" s="11">
        <f>'OddsRatio_working_3-way'!X72^(1/3)*COS('OddsRatio_working_3-way'!Y72/3)</f>
        <v>0.53361703553614792</v>
      </c>
      <c r="AA72" s="11">
        <f>'OddsRatio_working_3-way'!X72^(1/3)*COS(('OddsRatio_working_3-way'!Y72+2*PI())/3)</f>
        <v>-0.3051413554398647</v>
      </c>
      <c r="AB72" s="11">
        <f>'OddsRatio_working_3-way'!X72^(1/3)*COS(('OddsRatio_working_3-way'!Y72+4*PI())/3)</f>
        <v>-0.2284756800962833</v>
      </c>
      <c r="AC72" s="11">
        <f>'OddsRatio_working_3-way'!X72^(1/3)*SIN('OddsRatio_working_3-way'!Y72/3)</f>
        <v>4.4262948297221355E-2</v>
      </c>
      <c r="AD72" s="11">
        <f>'OddsRatio_working_3-way'!X72^(1/3)*SIN(('OddsRatio_working_3-way'!Y72+2*PI())/3)</f>
        <v>0.43999443451783704</v>
      </c>
      <c r="AE72" s="11">
        <f>'OddsRatio_working_3-way'!X72^(1/3)*SIN(('OddsRatio_working_3-way'!Y72+4*PI())/3)</f>
        <v>-0.48425738281505826</v>
      </c>
      <c r="AF72" s="11">
        <f>-'OddsRatio_working_3-way'!U72/(3*'OddsRatio_working_3-way'!X72^(1/3))*COS(('OddsRatio_working_3-way'!Y72)/3)</f>
        <v>0.53361703553614781</v>
      </c>
      <c r="AG72" s="11">
        <f>-'OddsRatio_working_3-way'!U72/(3*'OddsRatio_working_3-way'!X72^(1/3))*COS(('OddsRatio_working_3-way'!Y72+2*PI())/3)</f>
        <v>-0.30514135543986465</v>
      </c>
      <c r="AH72" s="11">
        <f>-'OddsRatio_working_3-way'!U72/(3*'OddsRatio_working_3-way'!X72^(1/3))*COS(('OddsRatio_working_3-way'!Y72+4*PI())/3)</f>
        <v>-0.22847568009628325</v>
      </c>
      <c r="AI72" s="11">
        <f>'OddsRatio_working_3-way'!U72/(3*'OddsRatio_working_3-way'!X72^(1/3))*SIN(('OddsRatio_working_3-way'!Y72)/3)</f>
        <v>-4.4262948297221341E-2</v>
      </c>
      <c r="AJ72" s="11">
        <f>'OddsRatio_working_3-way'!U72/(3*'OddsRatio_working_3-way'!X72^(1/3))*SIN(('OddsRatio_working_3-way'!Y72+2*PI())/3)</f>
        <v>-0.43999443451783699</v>
      </c>
      <c r="AK72" s="11">
        <f>'OddsRatio_working_3-way'!U72/(3*'OddsRatio_working_3-way'!X72^(1/3))*SIN(('OddsRatio_working_3-way'!Y72+4*PI())/3)</f>
        <v>0.48425738281505815</v>
      </c>
      <c r="AL72" s="11">
        <f>'OddsRatio_working_3-way'!Z72+'OddsRatio_working_3-way'!AF72</f>
        <v>1.0672340710722956</v>
      </c>
      <c r="AM72" s="11">
        <f>'OddsRatio_working_3-way'!AA72+'OddsRatio_working_3-way'!AG72</f>
        <v>-0.6102827108797293</v>
      </c>
      <c r="AN72" s="11">
        <f>'OddsRatio_working_3-way'!AB72+'OddsRatio_working_3-way'!AH72</f>
        <v>-0.45695136019256655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1.0672340710722956</v>
      </c>
      <c r="AS72" s="11">
        <f>IF(('OddsRatio_working_3-way'!X72=0),IF(Q72&gt;0,-Q72^(1/3),(-Q72)^(1/3)),'OddsRatio_working_3-way'!AM72-'OddsRatio_working_3-way'!R72/3)</f>
        <v>-0.6102827108797293</v>
      </c>
      <c r="AT72" s="11">
        <f>IF(('OddsRatio_working_3-way'!X72=0),IF(Q72&gt;0,-Q72^(1/3),(-Q72)^(1/3)),'OddsRatio_working_3-way'!AN72-'OddsRatio_working_3-way'!R72/3)</f>
        <v>-0.45695136019256655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3.25</v>
      </c>
      <c r="B73" s="4">
        <f>IF('True_Odds_Calculator_3-way'!B74="","",'True_Odds_Calculator_3-way'!B74)</f>
        <v>3.46</v>
      </c>
      <c r="C73" s="4">
        <f>IF('True_Odds_Calculator_3-way'!C74="","",'True_Odds_Calculator_3-way'!C74)</f>
        <v>2.23</v>
      </c>
      <c r="D73" s="9">
        <f t="shared" si="26"/>
        <v>0.29329677247077335</v>
      </c>
      <c r="E73" s="9">
        <f t="shared" si="27"/>
        <v>0.27514827615535165</v>
      </c>
      <c r="F73" s="9">
        <f t="shared" si="28"/>
        <v>0.43155495137387501</v>
      </c>
      <c r="G73" s="9">
        <f t="shared" si="29"/>
        <v>1.0708959416783956</v>
      </c>
      <c r="H73" s="9">
        <f t="shared" si="30"/>
        <v>3.4095158687763902</v>
      </c>
      <c r="I73" s="9">
        <f t="shared" si="31"/>
        <v>3.6344040165288529</v>
      </c>
      <c r="J73" s="9">
        <f t="shared" si="32"/>
        <v>2.3172020082644265</v>
      </c>
      <c r="K73" s="11">
        <f t="shared" si="33"/>
        <v>0.30769230769230771</v>
      </c>
      <c r="L73" s="11">
        <f t="shared" si="34"/>
        <v>0.28901734104046245</v>
      </c>
      <c r="M73" s="11">
        <f t="shared" si="35"/>
        <v>0.44843049327354262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-0.27149286080310731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0.23687657892795405</v>
      </c>
      <c r="Q73" s="11">
        <f>2*'OddsRatio_working_3-way'!K73*'OddsRatio_working_3-way'!L73*'OddsRatio_working_3-way'!M73</f>
        <v>7.9756423881466018E-2</v>
      </c>
      <c r="R73" s="11">
        <f t="shared" si="36"/>
        <v>0</v>
      </c>
      <c r="S73" s="11">
        <f t="shared" si="37"/>
        <v>-0.87249652984334736</v>
      </c>
      <c r="T73" s="11">
        <f t="shared" si="38"/>
        <v>-0.29376987536813043</v>
      </c>
      <c r="U73" s="11">
        <f>'OddsRatio_working_3-way'!S73-'OddsRatio_working_3-way'!R73^2/3</f>
        <v>-0.87249652984334736</v>
      </c>
      <c r="V73" s="11">
        <f>'OddsRatio_working_3-way'!S73*'OddsRatio_working_3-way'!R73/3-2*'OddsRatio_working_3-way'!R73^3/27-'OddsRatio_working_3-way'!T73</f>
        <v>0.29376987536813043</v>
      </c>
      <c r="W73" s="11">
        <f>'OddsRatio_working_3-way'!V73^2+4*'OddsRatio_working_3-way'!U73^3/27</f>
        <v>-1.2097505233037403E-2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0.15684247264918733</v>
      </c>
      <c r="Y73" s="11">
        <f>IF('OddsRatio_working_3-way'!W73&gt;=0,IF('OddsRatio_working_3-way'!V73+SQRT('OddsRatio_working_3-way'!W73)&gt;0,0,PI()),ACOS('OddsRatio_working_3-way'!V73/(2*'OddsRatio_working_3-way'!X73)))</f>
        <v>0.35824817618475402</v>
      </c>
      <c r="Z73" s="11">
        <f>'OddsRatio_working_3-way'!X73^(1/3)*COS('OddsRatio_working_3-way'!Y73/3)</f>
        <v>0.53544797083919782</v>
      </c>
      <c r="AA73" s="11">
        <f>'OddsRatio_working_3-way'!X73^(1/3)*COS(('OddsRatio_working_3-way'!Y73+2*PI())/3)</f>
        <v>-0.32336331821552694</v>
      </c>
      <c r="AB73" s="11">
        <f>'OddsRatio_working_3-way'!X73^(1/3)*COS(('OddsRatio_working_3-way'!Y73+4*PI())/3)</f>
        <v>-0.21208465262367071</v>
      </c>
      <c r="AC73" s="11">
        <f>'OddsRatio_working_3-way'!X73^(1/3)*SIN('OddsRatio_working_3-way'!Y73/3)</f>
        <v>6.4246767534520591E-2</v>
      </c>
      <c r="AD73" s="11">
        <f>'OddsRatio_working_3-way'!X73^(1/3)*SIN(('OddsRatio_working_3-way'!Y73+2*PI())/3)</f>
        <v>0.43158816138431433</v>
      </c>
      <c r="AE73" s="11">
        <f>'OddsRatio_working_3-way'!X73^(1/3)*SIN(('OddsRatio_working_3-way'!Y73+4*PI())/3)</f>
        <v>-0.49583492891883485</v>
      </c>
      <c r="AF73" s="11">
        <f>-'OddsRatio_working_3-way'!U73/(3*'OddsRatio_working_3-way'!X73^(1/3))*COS(('OddsRatio_working_3-way'!Y73)/3)</f>
        <v>0.53544797083919782</v>
      </c>
      <c r="AG73" s="11">
        <f>-'OddsRatio_working_3-way'!U73/(3*'OddsRatio_working_3-way'!X73^(1/3))*COS(('OddsRatio_working_3-way'!Y73+2*PI())/3)</f>
        <v>-0.32336331821552694</v>
      </c>
      <c r="AH73" s="11">
        <f>-'OddsRatio_working_3-way'!U73/(3*'OddsRatio_working_3-way'!X73^(1/3))*COS(('OddsRatio_working_3-way'!Y73+4*PI())/3)</f>
        <v>-0.21208465262367071</v>
      </c>
      <c r="AI73" s="11">
        <f>'OddsRatio_working_3-way'!U73/(3*'OddsRatio_working_3-way'!X73^(1/3))*SIN(('OddsRatio_working_3-way'!Y73)/3)</f>
        <v>-6.4246767534520591E-2</v>
      </c>
      <c r="AJ73" s="11">
        <f>'OddsRatio_working_3-way'!U73/(3*'OddsRatio_working_3-way'!X73^(1/3))*SIN(('OddsRatio_working_3-way'!Y73+2*PI())/3)</f>
        <v>-0.43158816138431433</v>
      </c>
      <c r="AK73" s="11">
        <f>'OddsRatio_working_3-way'!U73/(3*'OddsRatio_working_3-way'!X73^(1/3))*SIN(('OddsRatio_working_3-way'!Y73+4*PI())/3)</f>
        <v>0.49583492891883485</v>
      </c>
      <c r="AL73" s="11">
        <f>'OddsRatio_working_3-way'!Z73+'OddsRatio_working_3-way'!AF73</f>
        <v>1.0708959416783956</v>
      </c>
      <c r="AM73" s="11">
        <f>'OddsRatio_working_3-way'!AA73+'OddsRatio_working_3-way'!AG73</f>
        <v>-0.64672663643105388</v>
      </c>
      <c r="AN73" s="11">
        <f>'OddsRatio_working_3-way'!AB73+'OddsRatio_working_3-way'!AH73</f>
        <v>-0.42416930524734142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1.0708959416783956</v>
      </c>
      <c r="AS73" s="11">
        <f>IF(('OddsRatio_working_3-way'!X73=0),IF(Q73&gt;0,-Q73^(1/3),(-Q73)^(1/3)),'OddsRatio_working_3-way'!AM73-'OddsRatio_working_3-way'!R73/3)</f>
        <v>-0.64672663643105388</v>
      </c>
      <c r="AT73" s="11">
        <f>IF(('OddsRatio_working_3-way'!X73=0),IF(Q73&gt;0,-Q73^(1/3),(-Q73)^(1/3)),'OddsRatio_working_3-way'!AN73-'OddsRatio_working_3-way'!R73/3)</f>
        <v>-0.42416930524734142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2.1800000000000002</v>
      </c>
      <c r="B74" s="4">
        <f>IF('True_Odds_Calculator_3-way'!B75="","",'True_Odds_Calculator_3-way'!B75)</f>
        <v>3.71</v>
      </c>
      <c r="C74" s="4">
        <f>IF('True_Odds_Calculator_3-way'!C75="","",'True_Odds_Calculator_3-way'!C75)</f>
        <v>3.17</v>
      </c>
      <c r="D74" s="9">
        <f t="shared" si="26"/>
        <v>0.44218569795466572</v>
      </c>
      <c r="E74" s="9">
        <f t="shared" si="27"/>
        <v>0.25659721864244106</v>
      </c>
      <c r="F74" s="9">
        <f t="shared" si="28"/>
        <v>0.30121708340289355</v>
      </c>
      <c r="G74" s="9">
        <f t="shared" si="29"/>
        <v>1.0690621315225051</v>
      </c>
      <c r="H74" s="9">
        <f t="shared" si="30"/>
        <v>2.2614933151965562</v>
      </c>
      <c r="I74" s="9">
        <f t="shared" si="31"/>
        <v>3.8971583764259887</v>
      </c>
      <c r="J74" s="9">
        <f t="shared" si="32"/>
        <v>3.3198648254038363</v>
      </c>
      <c r="K74" s="11">
        <f t="shared" si="33"/>
        <v>0.4587155963302752</v>
      </c>
      <c r="L74" s="11">
        <f t="shared" si="34"/>
        <v>0.26954177897574122</v>
      </c>
      <c r="M74" s="11">
        <f t="shared" si="35"/>
        <v>0.31545741324921134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-0.27065831053088263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0.23636488591337818</v>
      </c>
      <c r="Q74" s="11">
        <f>2*'OddsRatio_working_3-way'!K74*'OddsRatio_working_3-way'!L74*'OddsRatio_working_3-way'!M74</f>
        <v>7.8008213172732085E-2</v>
      </c>
      <c r="R74" s="11">
        <f t="shared" si="36"/>
        <v>0</v>
      </c>
      <c r="S74" s="11">
        <f t="shared" si="37"/>
        <v>-0.87329624370210679</v>
      </c>
      <c r="T74" s="11">
        <f t="shared" si="38"/>
        <v>-0.28821658207990331</v>
      </c>
      <c r="U74" s="11">
        <f>'OddsRatio_working_3-way'!S74-'OddsRatio_working_3-way'!R74^2/3</f>
        <v>-0.87329624370210679</v>
      </c>
      <c r="V74" s="11">
        <f>'OddsRatio_working_3-way'!S74*'OddsRatio_working_3-way'!R74/3-2*'OddsRatio_working_3-way'!R74^3/27-'OddsRatio_working_3-way'!T74</f>
        <v>0.28821658207990331</v>
      </c>
      <c r="W74" s="11">
        <f>'OddsRatio_working_3-way'!V74^2+4*'OddsRatio_working_3-way'!U74^3/27</f>
        <v>-1.5600264720790846E-2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0.15705816033130249</v>
      </c>
      <c r="Y74" s="11">
        <f>IF('OddsRatio_working_3-way'!W74&gt;=0,IF('OddsRatio_working_3-way'!V74+SQRT('OddsRatio_working_3-way'!W74)&gt;0,0,PI()),ACOS('OddsRatio_working_3-way'!V74/(2*'OddsRatio_working_3-way'!X74)))</f>
        <v>0.40892876560061286</v>
      </c>
      <c r="Z74" s="11">
        <f>'OddsRatio_working_3-way'!X74^(1/3)*COS('OddsRatio_working_3-way'!Y74/3)</f>
        <v>0.53453106576125253</v>
      </c>
      <c r="AA74" s="11">
        <f>'OddsRatio_working_3-way'!X74^(1/3)*COS(('OddsRatio_working_3-way'!Y74+2*PI())/3)</f>
        <v>-0.33075935720733707</v>
      </c>
      <c r="AB74" s="11">
        <f>'OddsRatio_working_3-way'!X74^(1/3)*COS(('OddsRatio_working_3-way'!Y74+4*PI())/3)</f>
        <v>-0.20377170855391544</v>
      </c>
      <c r="AC74" s="11">
        <f>'OddsRatio_working_3-way'!X74^(1/3)*SIN('OddsRatio_working_3-way'!Y74/3)</f>
        <v>7.3316353133810588E-2</v>
      </c>
      <c r="AD74" s="11">
        <f>'OddsRatio_working_3-way'!X74^(1/3)*SIN(('OddsRatio_working_3-way'!Y74+2*PI())/3)</f>
        <v>0.42625930549430985</v>
      </c>
      <c r="AE74" s="11">
        <f>'OddsRatio_working_3-way'!X74^(1/3)*SIN(('OddsRatio_working_3-way'!Y74+4*PI())/3)</f>
        <v>-0.49957565862812042</v>
      </c>
      <c r="AF74" s="11">
        <f>-'OddsRatio_working_3-way'!U74/(3*'OddsRatio_working_3-way'!X74^(1/3))*COS(('OddsRatio_working_3-way'!Y74)/3)</f>
        <v>0.53453106576125264</v>
      </c>
      <c r="AG74" s="11">
        <f>-'OddsRatio_working_3-way'!U74/(3*'OddsRatio_working_3-way'!X74^(1/3))*COS(('OddsRatio_working_3-way'!Y74+2*PI())/3)</f>
        <v>-0.33075935720733712</v>
      </c>
      <c r="AH74" s="11">
        <f>-'OddsRatio_working_3-way'!U74/(3*'OddsRatio_working_3-way'!X74^(1/3))*COS(('OddsRatio_working_3-way'!Y74+4*PI())/3)</f>
        <v>-0.20377170855391549</v>
      </c>
      <c r="AI74" s="11">
        <f>'OddsRatio_working_3-way'!U74/(3*'OddsRatio_working_3-way'!X74^(1/3))*SIN(('OddsRatio_working_3-way'!Y74)/3)</f>
        <v>-7.3316353133810602E-2</v>
      </c>
      <c r="AJ74" s="11">
        <f>'OddsRatio_working_3-way'!U74/(3*'OddsRatio_working_3-way'!X74^(1/3))*SIN(('OddsRatio_working_3-way'!Y74+2*PI())/3)</f>
        <v>-0.42625930549430996</v>
      </c>
      <c r="AK74" s="11">
        <f>'OddsRatio_working_3-way'!U74/(3*'OddsRatio_working_3-way'!X74^(1/3))*SIN(('OddsRatio_working_3-way'!Y74+4*PI())/3)</f>
        <v>0.49957565862812053</v>
      </c>
      <c r="AL74" s="11">
        <f>'OddsRatio_working_3-way'!Z74+'OddsRatio_working_3-way'!AF74</f>
        <v>1.0690621315225051</v>
      </c>
      <c r="AM74" s="11">
        <f>'OddsRatio_working_3-way'!AA74+'OddsRatio_working_3-way'!AG74</f>
        <v>-0.66151871441467414</v>
      </c>
      <c r="AN74" s="11">
        <f>'OddsRatio_working_3-way'!AB74+'OddsRatio_working_3-way'!AH74</f>
        <v>-0.40754341710783093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1.0690621315225051</v>
      </c>
      <c r="AS74" s="11">
        <f>IF(('OddsRatio_working_3-way'!X74=0),IF(Q74&gt;0,-Q74^(1/3),(-Q74)^(1/3)),'OddsRatio_working_3-way'!AM74-'OddsRatio_working_3-way'!R74/3)</f>
        <v>-0.66151871441467414</v>
      </c>
      <c r="AT74" s="11">
        <f>IF(('OddsRatio_working_3-way'!X74=0),IF(Q74&gt;0,-Q74^(1/3),(-Q74)^(1/3)),'OddsRatio_working_3-way'!AN74-'OddsRatio_working_3-way'!R74/3)</f>
        <v>-0.40754341710783093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2.85</v>
      </c>
      <c r="B75" s="4">
        <f>IF('True_Odds_Calculator_3-way'!B76="","",'True_Odds_Calculator_3-way'!B76)</f>
        <v>3.42</v>
      </c>
      <c r="C75" s="4">
        <f>IF('True_Odds_Calculator_3-way'!C76="","",'True_Odds_Calculator_3-way'!C76)</f>
        <v>2.4900000000000002</v>
      </c>
      <c r="D75" s="9">
        <f t="shared" si="26"/>
        <v>0.33573296563150151</v>
      </c>
      <c r="E75" s="9">
        <f t="shared" si="27"/>
        <v>0.27869380319713233</v>
      </c>
      <c r="F75" s="9">
        <f t="shared" si="28"/>
        <v>0.38557323117136633</v>
      </c>
      <c r="G75" s="9">
        <f t="shared" si="29"/>
        <v>1.069490632668213</v>
      </c>
      <c r="H75" s="9">
        <f t="shared" si="30"/>
        <v>2.978557670436194</v>
      </c>
      <c r="I75" s="9">
        <f t="shared" si="31"/>
        <v>3.588167331057075</v>
      </c>
      <c r="J75" s="9">
        <f t="shared" si="32"/>
        <v>2.5935410426756373</v>
      </c>
      <c r="K75" s="11">
        <f t="shared" si="33"/>
        <v>0.35087719298245612</v>
      </c>
      <c r="L75" s="11">
        <f t="shared" si="34"/>
        <v>0.29239766081871343</v>
      </c>
      <c r="M75" s="11">
        <f t="shared" si="35"/>
        <v>0.40160642570281119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-0.27485462523120074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0.23732974372095955</v>
      </c>
      <c r="Q75" s="11">
        <f>2*'OddsRatio_working_3-way'!K75*'OddsRatio_working_3-way'!L75*'OddsRatio_working_3-way'!M75</f>
        <v>8.2406161014222046E-2</v>
      </c>
      <c r="R75" s="11">
        <f t="shared" si="36"/>
        <v>0</v>
      </c>
      <c r="S75" s="11">
        <f t="shared" si="37"/>
        <v>-0.86347371277206553</v>
      </c>
      <c r="T75" s="11">
        <f t="shared" si="38"/>
        <v>-0.29981726137918935</v>
      </c>
      <c r="U75" s="11">
        <f>'OddsRatio_working_3-way'!S75-'OddsRatio_working_3-way'!R75^2/3</f>
        <v>-0.86347371277206553</v>
      </c>
      <c r="V75" s="11">
        <f>'OddsRatio_working_3-way'!S75*'OddsRatio_working_3-way'!R75/3-2*'OddsRatio_working_3-way'!R75^3/27-'OddsRatio_working_3-way'!T75</f>
        <v>0.29981726137918935</v>
      </c>
      <c r="W75" s="11">
        <f>'OddsRatio_working_3-way'!V75^2+4*'OddsRatio_working_3-way'!U75^3/27</f>
        <v>-5.4865946457986758E-3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0.15441582242982407</v>
      </c>
      <c r="Y75" s="11">
        <f>IF('OddsRatio_working_3-way'!W75&gt;=0,IF('OddsRatio_working_3-way'!V75+SQRT('OddsRatio_working_3-way'!W75)&gt;0,0,PI()),ACOS('OddsRatio_working_3-way'!V75/(2*'OddsRatio_working_3-way'!X75)))</f>
        <v>0.24220560387993006</v>
      </c>
      <c r="Z75" s="11">
        <f>'OddsRatio_working_3-way'!X75^(1/3)*COS('OddsRatio_working_3-way'!Y75/3)</f>
        <v>0.53474531633410671</v>
      </c>
      <c r="AA75" s="11">
        <f>'OddsRatio_working_3-way'!X75^(1/3)*COS(('OddsRatio_working_3-way'!Y75+2*PI())/3)</f>
        <v>-0.30484282212544245</v>
      </c>
      <c r="AB75" s="11">
        <f>'OddsRatio_working_3-way'!X75^(1/3)*COS(('OddsRatio_working_3-way'!Y75+4*PI())/3)</f>
        <v>-0.22990249420866463</v>
      </c>
      <c r="AC75" s="11">
        <f>'OddsRatio_working_3-way'!X75^(1/3)*SIN('OddsRatio_working_3-way'!Y75/3)</f>
        <v>4.3266818495910679E-2</v>
      </c>
      <c r="AD75" s="11">
        <f>'OddsRatio_working_3-way'!X75^(1/3)*SIN(('OddsRatio_working_3-way'!Y75+2*PI())/3)</f>
        <v>0.44146961925212685</v>
      </c>
      <c r="AE75" s="11">
        <f>'OddsRatio_working_3-way'!X75^(1/3)*SIN(('OddsRatio_working_3-way'!Y75+4*PI())/3)</f>
        <v>-0.48473643774803732</v>
      </c>
      <c r="AF75" s="11">
        <f>-'OddsRatio_working_3-way'!U75/(3*'OddsRatio_working_3-way'!X75^(1/3))*COS(('OddsRatio_working_3-way'!Y75)/3)</f>
        <v>0.53474531633410638</v>
      </c>
      <c r="AG75" s="11">
        <f>-'OddsRatio_working_3-way'!U75/(3*'OddsRatio_working_3-way'!X75^(1/3))*COS(('OddsRatio_working_3-way'!Y75+2*PI())/3)</f>
        <v>-0.30484282212544228</v>
      </c>
      <c r="AH75" s="11">
        <f>-'OddsRatio_working_3-way'!U75/(3*'OddsRatio_working_3-way'!X75^(1/3))*COS(('OddsRatio_working_3-way'!Y75+4*PI())/3)</f>
        <v>-0.22990249420866449</v>
      </c>
      <c r="AI75" s="11">
        <f>'OddsRatio_working_3-way'!U75/(3*'OddsRatio_working_3-way'!X75^(1/3))*SIN(('OddsRatio_working_3-way'!Y75)/3)</f>
        <v>-4.3266818495910658E-2</v>
      </c>
      <c r="AJ75" s="11">
        <f>'OddsRatio_working_3-way'!U75/(3*'OddsRatio_working_3-way'!X75^(1/3))*SIN(('OddsRatio_working_3-way'!Y75+2*PI())/3)</f>
        <v>-0.44146961925212658</v>
      </c>
      <c r="AK75" s="11">
        <f>'OddsRatio_working_3-way'!U75/(3*'OddsRatio_working_3-way'!X75^(1/3))*SIN(('OddsRatio_working_3-way'!Y75+4*PI())/3)</f>
        <v>0.48473643774803704</v>
      </c>
      <c r="AL75" s="11">
        <f>'OddsRatio_working_3-way'!Z75+'OddsRatio_working_3-way'!AF75</f>
        <v>1.069490632668213</v>
      </c>
      <c r="AM75" s="11">
        <f>'OddsRatio_working_3-way'!AA75+'OddsRatio_working_3-way'!AG75</f>
        <v>-0.60968564425088467</v>
      </c>
      <c r="AN75" s="11">
        <f>'OddsRatio_working_3-way'!AB75+'OddsRatio_working_3-way'!AH75</f>
        <v>-0.45980498841732909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1.069490632668213</v>
      </c>
      <c r="AS75" s="11">
        <f>IF(('OddsRatio_working_3-way'!X75=0),IF(Q75&gt;0,-Q75^(1/3),(-Q75)^(1/3)),'OddsRatio_working_3-way'!AM75-'OddsRatio_working_3-way'!R75/3)</f>
        <v>-0.60968564425088467</v>
      </c>
      <c r="AT75" s="11">
        <f>IF(('OddsRatio_working_3-way'!X75=0),IF(Q75&gt;0,-Q75^(1/3),(-Q75)^(1/3)),'OddsRatio_working_3-way'!AN75-'OddsRatio_working_3-way'!R75/3)</f>
        <v>-0.45980498841732909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1.42</v>
      </c>
      <c r="B76" s="4">
        <f>IF('True_Odds_Calculator_3-way'!B77="","",'True_Odds_Calculator_3-way'!B77)</f>
        <v>4.9000000000000004</v>
      </c>
      <c r="C76" s="4">
        <f>IF('True_Odds_Calculator_3-way'!C77="","",'True_Odds_Calculator_3-way'!C77)</f>
        <v>7.05</v>
      </c>
      <c r="D76" s="9">
        <f t="shared" si="26"/>
        <v>0.68235133356187949</v>
      </c>
      <c r="E76" s="9">
        <f t="shared" si="27"/>
        <v>0.18787485167037415</v>
      </c>
      <c r="F76" s="9">
        <f t="shared" si="28"/>
        <v>0.12977381476774638</v>
      </c>
      <c r="G76" s="9">
        <f t="shared" si="29"/>
        <v>1.1083826050639731</v>
      </c>
      <c r="H76" s="9">
        <f t="shared" si="30"/>
        <v>1.4655206941268686</v>
      </c>
      <c r="I76" s="9">
        <f t="shared" si="31"/>
        <v>5.3226921597494963</v>
      </c>
      <c r="J76" s="9">
        <f t="shared" si="32"/>
        <v>7.7057147606370373</v>
      </c>
      <c r="K76" s="11">
        <f t="shared" si="33"/>
        <v>0.70422535211267612</v>
      </c>
      <c r="L76" s="11">
        <f t="shared" si="34"/>
        <v>0.2040816326530612</v>
      </c>
      <c r="M76" s="11">
        <f t="shared" si="35"/>
        <v>0.14184397163120568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-0.20202063444496765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0.21140011293699382</v>
      </c>
      <c r="Q76" s="11">
        <f>2*'OddsRatio_working_3-way'!K76*'OddsRatio_working_3-way'!L76*'OddsRatio_working_3-way'!M76</f>
        <v>4.0771477904916836E-2</v>
      </c>
      <c r="R76" s="11">
        <f t="shared" si="36"/>
        <v>0</v>
      </c>
      <c r="S76" s="11">
        <f t="shared" si="37"/>
        <v>-1.0464283191555921</v>
      </c>
      <c r="T76" s="11">
        <f t="shared" si="38"/>
        <v>-0.20181838363656548</v>
      </c>
      <c r="U76" s="11">
        <f>'OddsRatio_working_3-way'!S76-'OddsRatio_working_3-way'!R76^2/3</f>
        <v>-1.0464283191555921</v>
      </c>
      <c r="V76" s="11">
        <f>'OddsRatio_working_3-way'!S76*'OddsRatio_working_3-way'!R76/3-2*'OddsRatio_working_3-way'!R76^3/27-'OddsRatio_working_3-way'!T76</f>
        <v>0.20181838363656548</v>
      </c>
      <c r="W76" s="11">
        <f>'OddsRatio_working_3-way'!V76^2+4*'OddsRatio_working_3-way'!U76^3/27</f>
        <v>-0.12902516288429475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0.20600717393938656</v>
      </c>
      <c r="Y76" s="11">
        <f>IF('OddsRatio_working_3-way'!W76&gt;=0,IF('OddsRatio_working_3-way'!V76+SQRT('OddsRatio_working_3-way'!W76)&gt;0,0,PI()),ACOS('OddsRatio_working_3-way'!V76/(2*'OddsRatio_working_3-way'!X76)))</f>
        <v>1.0588976940479649</v>
      </c>
      <c r="Z76" s="11">
        <f>'OddsRatio_working_3-way'!X76^(1/3)*COS('OddsRatio_working_3-way'!Y76/3)</f>
        <v>0.55419130253198656</v>
      </c>
      <c r="AA76" s="11">
        <f>'OddsRatio_working_3-way'!X76^(1/3)*COS(('OddsRatio_working_3-way'!Y76+2*PI())/3)</f>
        <v>-0.4539036825805326</v>
      </c>
      <c r="AB76" s="11">
        <f>'OddsRatio_working_3-way'!X76^(1/3)*COS(('OddsRatio_working_3-way'!Y76+4*PI())/3)</f>
        <v>-0.1002876199514543</v>
      </c>
      <c r="AC76" s="11">
        <f>'OddsRatio_working_3-way'!X76^(1/3)*SIN('OddsRatio_working_3-way'!Y76/3)</f>
        <v>0.2041603289486742</v>
      </c>
      <c r="AD76" s="11">
        <f>'OddsRatio_working_3-way'!X76^(1/3)*SIN(('OddsRatio_working_3-way'!Y76+2*PI())/3)</f>
        <v>0.37786358207475057</v>
      </c>
      <c r="AE76" s="11">
        <f>'OddsRatio_working_3-way'!X76^(1/3)*SIN(('OddsRatio_working_3-way'!Y76+4*PI())/3)</f>
        <v>-0.58202391102342466</v>
      </c>
      <c r="AF76" s="11">
        <f>-'OddsRatio_working_3-way'!U76/(3*'OddsRatio_working_3-way'!X76^(1/3))*COS(('OddsRatio_working_3-way'!Y76)/3)</f>
        <v>0.55419130253198656</v>
      </c>
      <c r="AG76" s="11">
        <f>-'OddsRatio_working_3-way'!U76/(3*'OddsRatio_working_3-way'!X76^(1/3))*COS(('OddsRatio_working_3-way'!Y76+2*PI())/3)</f>
        <v>-0.4539036825805326</v>
      </c>
      <c r="AH76" s="11">
        <f>-'OddsRatio_working_3-way'!U76/(3*'OddsRatio_working_3-way'!X76^(1/3))*COS(('OddsRatio_working_3-way'!Y76+4*PI())/3)</f>
        <v>-0.1002876199514543</v>
      </c>
      <c r="AI76" s="11">
        <f>'OddsRatio_working_3-way'!U76/(3*'OddsRatio_working_3-way'!X76^(1/3))*SIN(('OddsRatio_working_3-way'!Y76)/3)</f>
        <v>-0.2041603289486742</v>
      </c>
      <c r="AJ76" s="11">
        <f>'OddsRatio_working_3-way'!U76/(3*'OddsRatio_working_3-way'!X76^(1/3))*SIN(('OddsRatio_working_3-way'!Y76+2*PI())/3)</f>
        <v>-0.37786358207475057</v>
      </c>
      <c r="AK76" s="11">
        <f>'OddsRatio_working_3-way'!U76/(3*'OddsRatio_working_3-way'!X76^(1/3))*SIN(('OddsRatio_working_3-way'!Y76+4*PI())/3)</f>
        <v>0.58202391102342466</v>
      </c>
      <c r="AL76" s="11">
        <f>'OddsRatio_working_3-way'!Z76+'OddsRatio_working_3-way'!AF76</f>
        <v>1.1083826050639731</v>
      </c>
      <c r="AM76" s="11">
        <f>'OddsRatio_working_3-way'!AA76+'OddsRatio_working_3-way'!AG76</f>
        <v>-0.90780736516106519</v>
      </c>
      <c r="AN76" s="11">
        <f>'OddsRatio_working_3-way'!AB76+'OddsRatio_working_3-way'!AH76</f>
        <v>-0.2005752399029086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1.1083826050639731</v>
      </c>
      <c r="AS76" s="11">
        <f>IF(('OddsRatio_working_3-way'!X76=0),IF(Q76&gt;0,-Q76^(1/3),(-Q76)^(1/3)),'OddsRatio_working_3-way'!AM76-'OddsRatio_working_3-way'!R76/3)</f>
        <v>-0.90780736516106519</v>
      </c>
      <c r="AT76" s="11">
        <f>IF(('OddsRatio_working_3-way'!X76=0),IF(Q76&gt;0,-Q76^(1/3),(-Q76)^(1/3)),'OddsRatio_working_3-way'!AN76-'OddsRatio_working_3-way'!R76/3)</f>
        <v>-0.2005752399029086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4.87</v>
      </c>
      <c r="B77" s="4">
        <f>IF('True_Odds_Calculator_3-way'!B78="","",'True_Odds_Calculator_3-way'!B78)</f>
        <v>3.86</v>
      </c>
      <c r="C77" s="4">
        <f>IF('True_Odds_Calculator_3-way'!C78="","",'True_Odds_Calculator_3-way'!C78)</f>
        <v>1.71</v>
      </c>
      <c r="D77" s="9">
        <f t="shared" si="26"/>
        <v>0.19210122031101409</v>
      </c>
      <c r="E77" s="9">
        <f t="shared" si="27"/>
        <v>0.24342708271367716</v>
      </c>
      <c r="F77" s="9">
        <f t="shared" si="28"/>
        <v>0.56447169697530886</v>
      </c>
      <c r="G77" s="9">
        <f t="shared" si="29"/>
        <v>1.0867155047669834</v>
      </c>
      <c r="H77" s="9">
        <f t="shared" si="30"/>
        <v>5.2055890034482264</v>
      </c>
      <c r="I77" s="9">
        <f t="shared" si="31"/>
        <v>4.1080063436335719</v>
      </c>
      <c r="J77" s="9">
        <f t="shared" si="32"/>
        <v>1.7715680083845586</v>
      </c>
      <c r="K77" s="11">
        <f t="shared" si="33"/>
        <v>0.20533880903490759</v>
      </c>
      <c r="L77" s="11">
        <f t="shared" si="34"/>
        <v>0.2590673575129534</v>
      </c>
      <c r="M77" s="11">
        <f t="shared" si="35"/>
        <v>0.58479532163742687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-0.24446853534128987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0.23145179820315007</v>
      </c>
      <c r="Q77" s="11">
        <f>2*'OddsRatio_working_3-way'!K77*'OddsRatio_working_3-way'!L77*'OddsRatio_working_3-way'!M77</f>
        <v>6.2218225323427447E-2</v>
      </c>
      <c r="R77" s="11">
        <f t="shared" si="36"/>
        <v>0</v>
      </c>
      <c r="S77" s="11">
        <f t="shared" si="37"/>
        <v>-0.94675495920173203</v>
      </c>
      <c r="T77" s="11">
        <f t="shared" si="38"/>
        <v>-0.2545040212907882</v>
      </c>
      <c r="U77" s="11">
        <f>'OddsRatio_working_3-way'!S77-'OddsRatio_working_3-way'!R77^2/3</f>
        <v>-0.94675495920173203</v>
      </c>
      <c r="V77" s="11">
        <f>'OddsRatio_working_3-way'!S77*'OddsRatio_working_3-way'!R77/3-2*'OddsRatio_working_3-way'!R77^3/27-'OddsRatio_working_3-way'!T77</f>
        <v>0.2545040212907882</v>
      </c>
      <c r="W77" s="11">
        <f>'OddsRatio_working_3-way'!V77^2+4*'OddsRatio_working_3-way'!U77^3/27</f>
        <v>-6.0949040805092003E-2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0.17728602430696136</v>
      </c>
      <c r="Y77" s="11">
        <f>IF('OddsRatio_working_3-way'!W77&gt;=0,IF('OddsRatio_working_3-way'!V77+SQRT('OddsRatio_working_3-way'!W77)&gt;0,0,PI()),ACOS('OddsRatio_working_3-way'!V77/(2*'OddsRatio_working_3-way'!X77)))</f>
        <v>0.7701905397068618</v>
      </c>
      <c r="Z77" s="11">
        <f>'OddsRatio_working_3-way'!X77^(1/3)*COS('OddsRatio_working_3-way'!Y77/3)</f>
        <v>0.54335775238349171</v>
      </c>
      <c r="AA77" s="11">
        <f>'OddsRatio_working_3-way'!X77^(1/3)*COS(('OddsRatio_working_3-way'!Y77+2*PI())/3)</f>
        <v>-0.39521229067545177</v>
      </c>
      <c r="AB77" s="11">
        <f>'OddsRatio_working_3-way'!X77^(1/3)*COS(('OddsRatio_working_3-way'!Y77+4*PI())/3)</f>
        <v>-0.14814546170803983</v>
      </c>
      <c r="AC77" s="11">
        <f>'OddsRatio_working_3-way'!X77^(1/3)*SIN('OddsRatio_working_3-way'!Y77/3)</f>
        <v>0.14264410021216251</v>
      </c>
      <c r="AD77" s="11">
        <f>'OddsRatio_working_3-way'!X77^(1/3)*SIN(('OddsRatio_working_3-way'!Y77+2*PI())/3)</f>
        <v>0.39923956680123718</v>
      </c>
      <c r="AE77" s="11">
        <f>'OddsRatio_working_3-way'!X77^(1/3)*SIN(('OddsRatio_working_3-way'!Y77+4*PI())/3)</f>
        <v>-0.54188366701339974</v>
      </c>
      <c r="AF77" s="11">
        <f>-'OddsRatio_working_3-way'!U77/(3*'OddsRatio_working_3-way'!X77^(1/3))*COS(('OddsRatio_working_3-way'!Y77)/3)</f>
        <v>0.54335775238349171</v>
      </c>
      <c r="AG77" s="11">
        <f>-'OddsRatio_working_3-way'!U77/(3*'OddsRatio_working_3-way'!X77^(1/3))*COS(('OddsRatio_working_3-way'!Y77+2*PI())/3)</f>
        <v>-0.39521229067545177</v>
      </c>
      <c r="AH77" s="11">
        <f>-'OddsRatio_working_3-way'!U77/(3*'OddsRatio_working_3-way'!X77^(1/3))*COS(('OddsRatio_working_3-way'!Y77+4*PI())/3)</f>
        <v>-0.14814546170803983</v>
      </c>
      <c r="AI77" s="11">
        <f>'OddsRatio_working_3-way'!U77/(3*'OddsRatio_working_3-way'!X77^(1/3))*SIN(('OddsRatio_working_3-way'!Y77)/3)</f>
        <v>-0.14264410021216251</v>
      </c>
      <c r="AJ77" s="11">
        <f>'OddsRatio_working_3-way'!U77/(3*'OddsRatio_working_3-way'!X77^(1/3))*SIN(('OddsRatio_working_3-way'!Y77+2*PI())/3)</f>
        <v>-0.39923956680123718</v>
      </c>
      <c r="AK77" s="11">
        <f>'OddsRatio_working_3-way'!U77/(3*'OddsRatio_working_3-way'!X77^(1/3))*SIN(('OddsRatio_working_3-way'!Y77+4*PI())/3)</f>
        <v>0.54188366701339974</v>
      </c>
      <c r="AL77" s="11">
        <f>'OddsRatio_working_3-way'!Z77+'OddsRatio_working_3-way'!AF77</f>
        <v>1.0867155047669834</v>
      </c>
      <c r="AM77" s="11">
        <f>'OddsRatio_working_3-way'!AA77+'OddsRatio_working_3-way'!AG77</f>
        <v>-0.79042458135090354</v>
      </c>
      <c r="AN77" s="11">
        <f>'OddsRatio_working_3-way'!AB77+'OddsRatio_working_3-way'!AH77</f>
        <v>-0.29629092341607965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1.0867155047669834</v>
      </c>
      <c r="AS77" s="11">
        <f>IF(('OddsRatio_working_3-way'!X77=0),IF(Q77&gt;0,-Q77^(1/3),(-Q77)^(1/3)),'OddsRatio_working_3-way'!AM77-'OddsRatio_working_3-way'!R77/3)</f>
        <v>-0.79042458135090354</v>
      </c>
      <c r="AT77" s="11">
        <f>IF(('OddsRatio_working_3-way'!X77=0),IF(Q77&gt;0,-Q77^(1/3),(-Q77)^(1/3)),'OddsRatio_working_3-way'!AN77-'OddsRatio_working_3-way'!R77/3)</f>
        <v>-0.29629092341607965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2.13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3.45</v>
      </c>
      <c r="D78" s="9">
        <f t="shared" si="26"/>
        <v>0.45232359743173495</v>
      </c>
      <c r="E78" s="9">
        <f t="shared" si="27"/>
        <v>0.27182956617891446</v>
      </c>
      <c r="F78" s="9">
        <f t="shared" si="28"/>
        <v>0.27584683638935059</v>
      </c>
      <c r="G78" s="9">
        <f t="shared" si="29"/>
        <v>1.07151027617329</v>
      </c>
      <c r="H78" s="9">
        <f t="shared" si="30"/>
        <v>2.2108066120758179</v>
      </c>
      <c r="I78" s="9">
        <f t="shared" si="31"/>
        <v>3.6787756904332247</v>
      </c>
      <c r="J78" s="9">
        <f t="shared" si="32"/>
        <v>3.6252001766245603</v>
      </c>
      <c r="K78" s="11">
        <f t="shared" si="33"/>
        <v>0.46948356807511737</v>
      </c>
      <c r="L78" s="11">
        <f t="shared" si="34"/>
        <v>0.2857142857142857</v>
      </c>
      <c r="M78" s="11">
        <f t="shared" si="35"/>
        <v>0.28985507246376813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-0.2691025379329115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0.23639421067467609</v>
      </c>
      <c r="Q78" s="11">
        <f>2*'OddsRatio_working_3-way'!K78*'OddsRatio_working_3-way'!L78*'OddsRatio_working_3-way'!M78</f>
        <v>7.77612535114066E-2</v>
      </c>
      <c r="R78" s="11">
        <f t="shared" si="36"/>
        <v>0</v>
      </c>
      <c r="S78" s="11">
        <f t="shared" si="37"/>
        <v>-0.87845403648184939</v>
      </c>
      <c r="T78" s="11">
        <f t="shared" si="38"/>
        <v>-0.28896514357955566</v>
      </c>
      <c r="U78" s="11">
        <f>'OddsRatio_working_3-way'!S78-'OddsRatio_working_3-way'!R78^2/3</f>
        <v>-0.87845403648184939</v>
      </c>
      <c r="V78" s="11">
        <f>'OddsRatio_working_3-way'!S78*'OddsRatio_working_3-way'!R78/3-2*'OddsRatio_working_3-way'!R78^3/27-'OddsRatio_working_3-way'!T78</f>
        <v>0.28896514357955566</v>
      </c>
      <c r="W78" s="11">
        <f>'OddsRatio_working_3-way'!V78^2+4*'OddsRatio_working_3-way'!U78^3/27</f>
        <v>-1.6926808532079576E-2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0.15845161937957022</v>
      </c>
      <c r="Y78" s="11">
        <f>IF('OddsRatio_working_3-way'!W78&gt;=0,IF('OddsRatio_working_3-way'!V78+SQRT('OddsRatio_working_3-way'!W78)&gt;0,0,PI()),ACOS('OddsRatio_working_3-way'!V78/(2*'OddsRatio_working_3-way'!X78)))</f>
        <v>0.42305177358192969</v>
      </c>
      <c r="Z78" s="11">
        <f>'OddsRatio_working_3-way'!X78^(1/3)*COS('OddsRatio_working_3-way'!Y78/3)</f>
        <v>0.53575513808664499</v>
      </c>
      <c r="AA78" s="11">
        <f>'OddsRatio_working_3-way'!X78^(1/3)*COS(('OddsRatio_working_3-way'!Y78+2*PI())/3)</f>
        <v>-0.33374359314363033</v>
      </c>
      <c r="AB78" s="11">
        <f>'OddsRatio_working_3-way'!X78^(1/3)*COS(('OddsRatio_working_3-way'!Y78+4*PI())/3)</f>
        <v>-0.20201154494301476</v>
      </c>
      <c r="AC78" s="11">
        <f>'OddsRatio_working_3-way'!X78^(1/3)*SIN('OddsRatio_working_3-way'!Y78/3)</f>
        <v>7.6055533489526095E-2</v>
      </c>
      <c r="AD78" s="11">
        <f>'OddsRatio_working_3-way'!X78^(1/3)*SIN(('OddsRatio_working_3-way'!Y78+2*PI())/3)</f>
        <v>0.42594979304631131</v>
      </c>
      <c r="AE78" s="11">
        <f>'OddsRatio_working_3-way'!X78^(1/3)*SIN(('OddsRatio_working_3-way'!Y78+4*PI())/3)</f>
        <v>-0.5020053265358374</v>
      </c>
      <c r="AF78" s="11">
        <f>-'OddsRatio_working_3-way'!U78/(3*'OddsRatio_working_3-way'!X78^(1/3))*COS(('OddsRatio_working_3-way'!Y78)/3)</f>
        <v>0.53575513808664499</v>
      </c>
      <c r="AG78" s="11">
        <f>-'OddsRatio_working_3-way'!U78/(3*'OddsRatio_working_3-way'!X78^(1/3))*COS(('OddsRatio_working_3-way'!Y78+2*PI())/3)</f>
        <v>-0.33374359314363033</v>
      </c>
      <c r="AH78" s="11">
        <f>-'OddsRatio_working_3-way'!U78/(3*'OddsRatio_working_3-way'!X78^(1/3))*COS(('OddsRatio_working_3-way'!Y78+4*PI())/3)</f>
        <v>-0.20201154494301476</v>
      </c>
      <c r="AI78" s="11">
        <f>'OddsRatio_working_3-way'!U78/(3*'OddsRatio_working_3-way'!X78^(1/3))*SIN(('OddsRatio_working_3-way'!Y78)/3)</f>
        <v>-7.6055533489526095E-2</v>
      </c>
      <c r="AJ78" s="11">
        <f>'OddsRatio_working_3-way'!U78/(3*'OddsRatio_working_3-way'!X78^(1/3))*SIN(('OddsRatio_working_3-way'!Y78+2*PI())/3)</f>
        <v>-0.42594979304631131</v>
      </c>
      <c r="AK78" s="11">
        <f>'OddsRatio_working_3-way'!U78/(3*'OddsRatio_working_3-way'!X78^(1/3))*SIN(('OddsRatio_working_3-way'!Y78+4*PI())/3)</f>
        <v>0.5020053265358374</v>
      </c>
      <c r="AL78" s="11">
        <f>'OddsRatio_working_3-way'!Z78+'OddsRatio_working_3-way'!AF78</f>
        <v>1.07151027617329</v>
      </c>
      <c r="AM78" s="11">
        <f>'OddsRatio_working_3-way'!AA78+'OddsRatio_working_3-way'!AG78</f>
        <v>-0.66748718628726067</v>
      </c>
      <c r="AN78" s="11">
        <f>'OddsRatio_working_3-way'!AB78+'OddsRatio_working_3-way'!AH78</f>
        <v>-0.40402308988602953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1.07151027617329</v>
      </c>
      <c r="AS78" s="11">
        <f>IF(('OddsRatio_working_3-way'!X78=0),IF(Q78&gt;0,-Q78^(1/3),(-Q78)^(1/3)),'OddsRatio_working_3-way'!AM78-'OddsRatio_working_3-way'!R78/3)</f>
        <v>-0.66748718628726067</v>
      </c>
      <c r="AT78" s="11">
        <f>IF(('OddsRatio_working_3-way'!X78=0),IF(Q78&gt;0,-Q78^(1/3),(-Q78)^(1/3)),'OddsRatio_working_3-way'!AN78-'OddsRatio_working_3-way'!R78/3)</f>
        <v>-0.40402308988602953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5.27</v>
      </c>
      <c r="B79" s="4">
        <f>IF('True_Odds_Calculator_3-way'!B80="","",'True_Odds_Calculator_3-way'!B80)</f>
        <v>3.89</v>
      </c>
      <c r="C79" s="4">
        <f>IF('True_Odds_Calculator_3-way'!C80="","",'True_Odds_Calculator_3-way'!C80)</f>
        <v>1.66</v>
      </c>
      <c r="D79" s="9">
        <f t="shared" si="26"/>
        <v>0.17700606746171449</v>
      </c>
      <c r="E79" s="9">
        <f t="shared" si="27"/>
        <v>0.24114588098103804</v>
      </c>
      <c r="F79" s="9">
        <f t="shared" si="28"/>
        <v>0.58184805155724761</v>
      </c>
      <c r="G79" s="9">
        <f t="shared" si="29"/>
        <v>1.0888814640711382</v>
      </c>
      <c r="H79" s="9">
        <f t="shared" si="30"/>
        <v>5.6495238515837594</v>
      </c>
      <c r="I79" s="9">
        <f t="shared" si="31"/>
        <v>4.1468674311655889</v>
      </c>
      <c r="J79" s="9">
        <f t="shared" si="32"/>
        <v>1.7186617662869508</v>
      </c>
      <c r="K79" s="11">
        <f t="shared" si="33"/>
        <v>0.18975332068311196</v>
      </c>
      <c r="L79" s="11">
        <f t="shared" si="34"/>
        <v>0.25706940874035988</v>
      </c>
      <c r="M79" s="11">
        <f t="shared" si="35"/>
        <v>0.60240963855421692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-0.23933231890993778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0.2297938748942199</v>
      </c>
      <c r="Q79" s="11">
        <f>2*'OddsRatio_working_3-way'!K79*'OddsRatio_working_3-way'!L79*'OddsRatio_working_3-way'!M79</f>
        <v>5.877081199340662E-2</v>
      </c>
      <c r="R79" s="11">
        <f t="shared" si="36"/>
        <v>0</v>
      </c>
      <c r="S79" s="11">
        <f t="shared" si="37"/>
        <v>-0.96014560816875194</v>
      </c>
      <c r="T79" s="11">
        <f t="shared" si="38"/>
        <v>-0.24556153661604907</v>
      </c>
      <c r="U79" s="11">
        <f>'OddsRatio_working_3-way'!S79-'OddsRatio_working_3-way'!R79^2/3</f>
        <v>-0.96014560816875194</v>
      </c>
      <c r="V79" s="11">
        <f>'OddsRatio_working_3-way'!S79*'OddsRatio_working_3-way'!R79/3-2*'OddsRatio_working_3-way'!R79^3/27-'OddsRatio_working_3-way'!T79</f>
        <v>0.24556153661604907</v>
      </c>
      <c r="W79" s="11">
        <f>'OddsRatio_working_3-way'!V79^2+4*'OddsRatio_working_3-way'!U79^3/27</f>
        <v>-7.0831181887218167E-2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0.18106052175478049</v>
      </c>
      <c r="Y79" s="11">
        <f>IF('OddsRatio_working_3-way'!W79&gt;=0,IF('OddsRatio_working_3-way'!V79+SQRT('OddsRatio_working_3-way'!W79)&gt;0,0,PI()),ACOS('OddsRatio_working_3-way'!V79/(2*'OddsRatio_working_3-way'!X79)))</f>
        <v>0.82559465890530614</v>
      </c>
      <c r="Z79" s="11">
        <f>'OddsRatio_working_3-way'!X79^(1/3)*COS('OddsRatio_working_3-way'!Y79/3)</f>
        <v>0.54444073203556909</v>
      </c>
      <c r="AA79" s="11">
        <f>'OddsRatio_working_3-way'!X79^(1/3)*COS(('OddsRatio_working_3-way'!Y79+2*PI())/3)</f>
        <v>-0.40535420475767153</v>
      </c>
      <c r="AB79" s="11">
        <f>'OddsRatio_working_3-way'!X79^(1/3)*COS(('OddsRatio_working_3-way'!Y79+4*PI())/3)</f>
        <v>-0.13908652727789744</v>
      </c>
      <c r="AC79" s="11">
        <f>'OddsRatio_working_3-way'!X79^(1/3)*SIN('OddsRatio_working_3-way'!Y79/3)</f>
        <v>0.15372971526944404</v>
      </c>
      <c r="AD79" s="11">
        <f>'OddsRatio_working_3-way'!X79^(1/3)*SIN(('OddsRatio_working_3-way'!Y79+2*PI())/3)</f>
        <v>0.39463464716307711</v>
      </c>
      <c r="AE79" s="11">
        <f>'OddsRatio_working_3-way'!X79^(1/3)*SIN(('OddsRatio_working_3-way'!Y79+4*PI())/3)</f>
        <v>-0.54836436243252118</v>
      </c>
      <c r="AF79" s="11">
        <f>-'OddsRatio_working_3-way'!U79/(3*'OddsRatio_working_3-way'!X79^(1/3))*COS(('OddsRatio_working_3-way'!Y79)/3)</f>
        <v>0.54444073203556898</v>
      </c>
      <c r="AG79" s="11">
        <f>-'OddsRatio_working_3-way'!U79/(3*'OddsRatio_working_3-way'!X79^(1/3))*COS(('OddsRatio_working_3-way'!Y79+2*PI())/3)</f>
        <v>-0.40535420475767148</v>
      </c>
      <c r="AH79" s="11">
        <f>-'OddsRatio_working_3-way'!U79/(3*'OddsRatio_working_3-way'!X79^(1/3))*COS(('OddsRatio_working_3-way'!Y79+4*PI())/3)</f>
        <v>-0.13908652727789741</v>
      </c>
      <c r="AI79" s="11">
        <f>'OddsRatio_working_3-way'!U79/(3*'OddsRatio_working_3-way'!X79^(1/3))*SIN(('OddsRatio_working_3-way'!Y79)/3)</f>
        <v>-0.15372971526944401</v>
      </c>
      <c r="AJ79" s="11">
        <f>'OddsRatio_working_3-way'!U79/(3*'OddsRatio_working_3-way'!X79^(1/3))*SIN(('OddsRatio_working_3-way'!Y79+2*PI())/3)</f>
        <v>-0.39463464716307706</v>
      </c>
      <c r="AK79" s="11">
        <f>'OddsRatio_working_3-way'!U79/(3*'OddsRatio_working_3-way'!X79^(1/3))*SIN(('OddsRatio_working_3-way'!Y79+4*PI())/3)</f>
        <v>0.54836436243252107</v>
      </c>
      <c r="AL79" s="11">
        <f>'OddsRatio_working_3-way'!Z79+'OddsRatio_working_3-way'!AF79</f>
        <v>1.0888814640711382</v>
      </c>
      <c r="AM79" s="11">
        <f>'OddsRatio_working_3-way'!AA79+'OddsRatio_working_3-way'!AG79</f>
        <v>-0.81070840951534295</v>
      </c>
      <c r="AN79" s="11">
        <f>'OddsRatio_working_3-way'!AB79+'OddsRatio_working_3-way'!AH79</f>
        <v>-0.27817305455579489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1.0888814640711382</v>
      </c>
      <c r="AS79" s="11">
        <f>IF(('OddsRatio_working_3-way'!X79=0),IF(Q79&gt;0,-Q79^(1/3),(-Q79)^(1/3)),'OddsRatio_working_3-way'!AM79-'OddsRatio_working_3-way'!R79/3)</f>
        <v>-0.81070840951534295</v>
      </c>
      <c r="AT79" s="11">
        <f>IF(('OddsRatio_working_3-way'!X79=0),IF(Q79&gt;0,-Q79^(1/3),(-Q79)^(1/3)),'OddsRatio_working_3-way'!AN79-'OddsRatio_working_3-way'!R79/3)</f>
        <v>-0.27817305455579489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2.41</v>
      </c>
      <c r="D80" s="9">
        <f t="shared" si="26"/>
        <v>0.31979605566417241</v>
      </c>
      <c r="E80" s="9">
        <f t="shared" si="27"/>
        <v>0.2813312114981753</v>
      </c>
      <c r="F80" s="9">
        <f t="shared" si="28"/>
        <v>0.39887273283765257</v>
      </c>
      <c r="G80" s="9">
        <f t="shared" si="29"/>
        <v>1.0688406603219089</v>
      </c>
      <c r="H80" s="9">
        <f t="shared" si="30"/>
        <v>3.1269929140405988</v>
      </c>
      <c r="I80" s="9">
        <f t="shared" si="31"/>
        <v>3.554529178169362</v>
      </c>
      <c r="J80" s="9">
        <f t="shared" si="32"/>
        <v>2.5070653310538917</v>
      </c>
      <c r="K80" s="11">
        <f t="shared" si="33"/>
        <v>0.33444816053511706</v>
      </c>
      <c r="L80" s="11">
        <f t="shared" si="34"/>
        <v>0.29498525073746312</v>
      </c>
      <c r="M80" s="11">
        <f t="shared" si="35"/>
        <v>0.41493775933609955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-0.2745251647893745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0.23702307855644839</v>
      </c>
      <c r="Q80" s="11">
        <f>2*'OddsRatio_working_3-way'!K80*'OddsRatio_working_3-way'!L80*'OddsRatio_working_3-way'!M80</f>
        <v>8.1873256841605652E-2</v>
      </c>
      <c r="R80" s="11">
        <f t="shared" si="36"/>
        <v>0</v>
      </c>
      <c r="S80" s="11">
        <f t="shared" si="37"/>
        <v>-0.86339290147881687</v>
      </c>
      <c r="T80" s="11">
        <f t="shared" si="38"/>
        <v>-0.29823588997541167</v>
      </c>
      <c r="U80" s="11">
        <f>'OddsRatio_working_3-way'!S80-'OddsRatio_working_3-way'!R80^2/3</f>
        <v>-0.86339290147881687</v>
      </c>
      <c r="V80" s="11">
        <f>'OddsRatio_working_3-way'!S80*'OddsRatio_working_3-way'!R80/3-2*'OddsRatio_working_3-way'!R80^3/27-'OddsRatio_working_3-way'!T80</f>
        <v>0.29823588997541167</v>
      </c>
      <c r="W80" s="11">
        <f>'OddsRatio_working_3-way'!V80^2+4*'OddsRatio_working_3-way'!U80^3/27</f>
        <v>-6.4055627088087791E-3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0.15439414559677664</v>
      </c>
      <c r="Y80" s="11">
        <f>IF('OddsRatio_working_3-way'!W80&gt;=0,IF('OddsRatio_working_3-way'!V80+SQRT('OddsRatio_working_3-way'!W80)&gt;0,0,PI()),ACOS('OddsRatio_working_3-way'!V80/(2*'OddsRatio_working_3-way'!X80)))</f>
        <v>0.26218318741942293</v>
      </c>
      <c r="Z80" s="11">
        <f>'OddsRatio_working_3-way'!X80^(1/3)*COS('OddsRatio_working_3-way'!Y80/3)</f>
        <v>0.53442033016095447</v>
      </c>
      <c r="AA80" s="11">
        <f>'OddsRatio_working_3-way'!X80^(1/3)*COS(('OddsRatio_working_3-way'!Y80+2*PI())/3)</f>
        <v>-0.30776147088801581</v>
      </c>
      <c r="AB80" s="11">
        <f>'OddsRatio_working_3-way'!X80^(1/3)*COS(('OddsRatio_working_3-way'!Y80+4*PI())/3)</f>
        <v>-0.22665885927293883</v>
      </c>
      <c r="AC80" s="11">
        <f>'OddsRatio_working_3-way'!X80^(1/3)*SIN('OddsRatio_working_3-way'!Y80/3)</f>
        <v>4.6824614647946489E-2</v>
      </c>
      <c r="AD80" s="11">
        <f>'OddsRatio_working_3-way'!X80^(1/3)*SIN(('OddsRatio_working_3-way'!Y80+2*PI())/3)</f>
        <v>0.43940927489428039</v>
      </c>
      <c r="AE80" s="11">
        <f>'OddsRatio_working_3-way'!X80^(1/3)*SIN(('OddsRatio_working_3-way'!Y80+4*PI())/3)</f>
        <v>-0.48623388954222679</v>
      </c>
      <c r="AF80" s="11">
        <f>-'OddsRatio_working_3-way'!U80/(3*'OddsRatio_working_3-way'!X80^(1/3))*COS(('OddsRatio_working_3-way'!Y80)/3)</f>
        <v>0.53442033016095447</v>
      </c>
      <c r="AG80" s="11">
        <f>-'OddsRatio_working_3-way'!U80/(3*'OddsRatio_working_3-way'!X80^(1/3))*COS(('OddsRatio_working_3-way'!Y80+2*PI())/3)</f>
        <v>-0.30776147088801581</v>
      </c>
      <c r="AH80" s="11">
        <f>-'OddsRatio_working_3-way'!U80/(3*'OddsRatio_working_3-way'!X80^(1/3))*COS(('OddsRatio_working_3-way'!Y80+4*PI())/3)</f>
        <v>-0.22665885927293883</v>
      </c>
      <c r="AI80" s="11">
        <f>'OddsRatio_working_3-way'!U80/(3*'OddsRatio_working_3-way'!X80^(1/3))*SIN(('OddsRatio_working_3-way'!Y80)/3)</f>
        <v>-4.6824614647946489E-2</v>
      </c>
      <c r="AJ80" s="11">
        <f>'OddsRatio_working_3-way'!U80/(3*'OddsRatio_working_3-way'!X80^(1/3))*SIN(('OddsRatio_working_3-way'!Y80+2*PI())/3)</f>
        <v>-0.43940927489428039</v>
      </c>
      <c r="AK80" s="11">
        <f>'OddsRatio_working_3-way'!U80/(3*'OddsRatio_working_3-way'!X80^(1/3))*SIN(('OddsRatio_working_3-way'!Y80+4*PI())/3)</f>
        <v>0.48623388954222679</v>
      </c>
      <c r="AL80" s="11">
        <f>'OddsRatio_working_3-way'!Z80+'OddsRatio_working_3-way'!AF80</f>
        <v>1.0688406603219089</v>
      </c>
      <c r="AM80" s="11">
        <f>'OddsRatio_working_3-way'!AA80+'OddsRatio_working_3-way'!AG80</f>
        <v>-0.61552294177603162</v>
      </c>
      <c r="AN80" s="11">
        <f>'OddsRatio_working_3-way'!AB80+'OddsRatio_working_3-way'!AH80</f>
        <v>-0.45331771854587766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1.0688406603219089</v>
      </c>
      <c r="AS80" s="11">
        <f>IF(('OddsRatio_working_3-way'!X80=0),IF(Q80&gt;0,-Q80^(1/3),(-Q80)^(1/3)),'OddsRatio_working_3-way'!AM80-'OddsRatio_working_3-way'!R80/3)</f>
        <v>-0.61552294177603162</v>
      </c>
      <c r="AT80" s="11">
        <f>IF(('OddsRatio_working_3-way'!X80=0),IF(Q80&gt;0,-Q80^(1/3),(-Q80)^(1/3)),'OddsRatio_working_3-way'!AN80-'OddsRatio_working_3-way'!R80/3)</f>
        <v>-0.45331771854587766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2.5499999999999998</v>
      </c>
      <c r="B81" s="4">
        <f>IF('True_Odds_Calculator_3-way'!B82="","",'True_Odds_Calculator_3-way'!B82)</f>
        <v>3.61</v>
      </c>
      <c r="C81" s="4">
        <f>IF('True_Odds_Calculator_3-way'!C82="","",'True_Odds_Calculator_3-way'!C82)</f>
        <v>2.84</v>
      </c>
      <c r="D81" s="9">
        <f t="shared" si="26"/>
        <v>0.38453836710641792</v>
      </c>
      <c r="E81" s="9">
        <f t="shared" si="27"/>
        <v>0.27063083745518213</v>
      </c>
      <c r="F81" s="9">
        <f t="shared" si="28"/>
        <v>0.34483079543839984</v>
      </c>
      <c r="G81" s="9">
        <f t="shared" si="29"/>
        <v>1.0325940275077401</v>
      </c>
      <c r="H81" s="9">
        <f t="shared" si="30"/>
        <v>2.6005207426369967</v>
      </c>
      <c r="I81" s="9">
        <f t="shared" si="31"/>
        <v>3.6950704117952013</v>
      </c>
      <c r="J81" s="9">
        <f t="shared" si="32"/>
        <v>2.8999730106142412</v>
      </c>
      <c r="K81" s="11">
        <f t="shared" si="33"/>
        <v>0.39215686274509809</v>
      </c>
      <c r="L81" s="11">
        <f t="shared" si="34"/>
        <v>0.2770083102493075</v>
      </c>
      <c r="M81" s="11">
        <f t="shared" si="35"/>
        <v>0.35211267605633806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-0.28472415067232459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0.22950149979230119</v>
      </c>
      <c r="Q81" s="11">
        <f>2*'OddsRatio_working_3-way'!K81*'OddsRatio_working_3-way'!L81*'OddsRatio_working_3-way'!M81</f>
        <v>7.6500499930767074E-2</v>
      </c>
      <c r="R81" s="11">
        <f t="shared" si="36"/>
        <v>0</v>
      </c>
      <c r="S81" s="11">
        <f t="shared" si="37"/>
        <v>-0.8060485886089217</v>
      </c>
      <c r="T81" s="11">
        <f t="shared" si="38"/>
        <v>-0.2686828628696406</v>
      </c>
      <c r="U81" s="11">
        <f>'OddsRatio_working_3-way'!S81-'OddsRatio_working_3-way'!R81^2/3</f>
        <v>-0.8060485886089217</v>
      </c>
      <c r="V81" s="11">
        <f>'OddsRatio_working_3-way'!S81*'OddsRatio_working_3-way'!R81/3-2*'OddsRatio_working_3-way'!R81^3/27-'OddsRatio_working_3-way'!T81</f>
        <v>0.2686828628696406</v>
      </c>
      <c r="W81" s="11">
        <f>'OddsRatio_working_3-way'!V81^2+4*'OddsRatio_working_3-way'!U81^3/27</f>
        <v>-5.3948994131062661E-3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0.13927076165955685</v>
      </c>
      <c r="Y81" s="11">
        <f>IF('OddsRatio_working_3-way'!W81&gt;=0,IF('OddsRatio_working_3-way'!V81+SQRT('OddsRatio_working_3-way'!W81)&gt;0,0,PI()),ACOS('OddsRatio_working_3-way'!V81/(2*'OddsRatio_working_3-way'!X81)))</f>
        <v>0.26685068358678921</v>
      </c>
      <c r="Z81" s="11">
        <f>'OddsRatio_working_3-way'!X81^(1/3)*COS('OddsRatio_working_3-way'!Y81/3)</f>
        <v>0.51629701375387005</v>
      </c>
      <c r="AA81" s="11">
        <f>'OddsRatio_working_3-way'!X81^(1/3)*COS(('OddsRatio_working_3-way'!Y81+2*PI())/3)</f>
        <v>-0.29802572272580752</v>
      </c>
      <c r="AB81" s="11">
        <f>'OddsRatio_working_3-way'!X81^(1/3)*COS(('OddsRatio_working_3-way'!Y81+4*PI())/3)</f>
        <v>-0.21827129102806261</v>
      </c>
      <c r="AC81" s="11">
        <f>'OddsRatio_working_3-way'!X81^(1/3)*SIN('OddsRatio_working_3-way'!Y81/3)</f>
        <v>4.6046242609758883E-2</v>
      </c>
      <c r="AD81" s="11">
        <f>'OddsRatio_working_3-way'!X81^(1/3)*SIN(('OddsRatio_working_3-way'!Y81+2*PI())/3)</f>
        <v>0.42410320850401578</v>
      </c>
      <c r="AE81" s="11">
        <f>'OddsRatio_working_3-way'!X81^(1/3)*SIN(('OddsRatio_working_3-way'!Y81+4*PI())/3)</f>
        <v>-0.47014945111377443</v>
      </c>
      <c r="AF81" s="11">
        <f>-'OddsRatio_working_3-way'!U81/(3*'OddsRatio_working_3-way'!X81^(1/3))*COS(('OddsRatio_working_3-way'!Y81)/3)</f>
        <v>0.51629701375387005</v>
      </c>
      <c r="AG81" s="11">
        <f>-'OddsRatio_working_3-way'!U81/(3*'OddsRatio_working_3-way'!X81^(1/3))*COS(('OddsRatio_working_3-way'!Y81+2*PI())/3)</f>
        <v>-0.29802572272580752</v>
      </c>
      <c r="AH81" s="11">
        <f>-'OddsRatio_working_3-way'!U81/(3*'OddsRatio_working_3-way'!X81^(1/3))*COS(('OddsRatio_working_3-way'!Y81+4*PI())/3)</f>
        <v>-0.21827129102806261</v>
      </c>
      <c r="AI81" s="11">
        <f>'OddsRatio_working_3-way'!U81/(3*'OddsRatio_working_3-way'!X81^(1/3))*SIN(('OddsRatio_working_3-way'!Y81)/3)</f>
        <v>-4.6046242609758883E-2</v>
      </c>
      <c r="AJ81" s="11">
        <f>'OddsRatio_working_3-way'!U81/(3*'OddsRatio_working_3-way'!X81^(1/3))*SIN(('OddsRatio_working_3-way'!Y81+2*PI())/3)</f>
        <v>-0.42410320850401578</v>
      </c>
      <c r="AK81" s="11">
        <f>'OddsRatio_working_3-way'!U81/(3*'OddsRatio_working_3-way'!X81^(1/3))*SIN(('OddsRatio_working_3-way'!Y81+4*PI())/3)</f>
        <v>0.47014945111377443</v>
      </c>
      <c r="AL81" s="11">
        <f>'OddsRatio_working_3-way'!Z81+'OddsRatio_working_3-way'!AF81</f>
        <v>1.0325940275077401</v>
      </c>
      <c r="AM81" s="11">
        <f>'OddsRatio_working_3-way'!AA81+'OddsRatio_working_3-way'!AG81</f>
        <v>-0.59605144545161504</v>
      </c>
      <c r="AN81" s="11">
        <f>'OddsRatio_working_3-way'!AB81+'OddsRatio_working_3-way'!AH81</f>
        <v>-0.43654258205612523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1.0325940275077401</v>
      </c>
      <c r="AS81" s="11">
        <f>IF(('OddsRatio_working_3-way'!X81=0),IF(Q81&gt;0,-Q81^(1/3),(-Q81)^(1/3)),'OddsRatio_working_3-way'!AM81-'OddsRatio_working_3-way'!R81/3)</f>
        <v>-0.59605144545161504</v>
      </c>
      <c r="AT81" s="11">
        <f>IF(('OddsRatio_working_3-way'!X81=0),IF(Q81&gt;0,-Q81^(1/3),(-Q81)^(1/3)),'OddsRatio_working_3-way'!AN81-'OddsRatio_working_3-way'!R81/3)</f>
        <v>-0.43654258205612523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1.79</v>
      </c>
      <c r="B82" s="4">
        <f>IF('True_Odds_Calculator_3-way'!B83="","",'True_Odds_Calculator_3-way'!B83)</f>
        <v>4.13</v>
      </c>
      <c r="C82" s="4">
        <f>IF('True_Odds_Calculator_3-way'!C83="","",'True_Odds_Calculator_3-way'!C83)</f>
        <v>4.49</v>
      </c>
      <c r="D82" s="9">
        <f t="shared" si="26"/>
        <v>0.54897793893570557</v>
      </c>
      <c r="E82" s="9">
        <f t="shared" si="27"/>
        <v>0.23501384008664347</v>
      </c>
      <c r="F82" s="9">
        <f t="shared" si="28"/>
        <v>0.21600822097765074</v>
      </c>
      <c r="G82" s="9">
        <f t="shared" si="29"/>
        <v>1.0399580035110874</v>
      </c>
      <c r="H82" s="9">
        <f t="shared" si="30"/>
        <v>1.8215668227737591</v>
      </c>
      <c r="I82" s="9">
        <f t="shared" si="31"/>
        <v>4.2550685509897042</v>
      </c>
      <c r="J82" s="9">
        <f t="shared" si="32"/>
        <v>4.6294534322536958</v>
      </c>
      <c r="K82" s="11">
        <f t="shared" si="33"/>
        <v>0.55865921787709494</v>
      </c>
      <c r="L82" s="11">
        <f t="shared" si="34"/>
        <v>0.24213075060532688</v>
      </c>
      <c r="M82" s="11">
        <f t="shared" si="35"/>
        <v>0.22271714922048996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-0.25998448538727315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0.22323833994668127</v>
      </c>
      <c r="Q82" s="11">
        <f>2*'OddsRatio_working_3-way'!K82*'OddsRatio_working_3-way'!L82*'OddsRatio_working_3-way'!M82</f>
        <v>6.025326314350371E-2</v>
      </c>
      <c r="R82" s="11">
        <f t="shared" si="36"/>
        <v>0</v>
      </c>
      <c r="S82" s="11">
        <f t="shared" si="37"/>
        <v>-0.85866023741434117</v>
      </c>
      <c r="T82" s="11">
        <f t="shared" si="38"/>
        <v>-0.2317571490996872</v>
      </c>
      <c r="U82" s="11">
        <f>'OddsRatio_working_3-way'!S82-'OddsRatio_working_3-way'!R82^2/3</f>
        <v>-0.85866023741434117</v>
      </c>
      <c r="V82" s="11">
        <f>'OddsRatio_working_3-way'!S82*'OddsRatio_working_3-way'!R82/3-2*'OddsRatio_working_3-way'!R82^3/27-'OddsRatio_working_3-way'!T82</f>
        <v>0.2317571490996872</v>
      </c>
      <c r="W82" s="11">
        <f>'OddsRatio_working_3-way'!V82^2+4*'OddsRatio_working_3-way'!U82^3/27</f>
        <v>-4.0079433230323529E-2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0.15312642602530938</v>
      </c>
      <c r="Y82" s="11">
        <f>IF('OddsRatio_working_3-way'!W82&gt;=0,IF('OddsRatio_working_3-way'!V82+SQRT('OddsRatio_working_3-way'!W82)&gt;0,0,PI()),ACOS('OddsRatio_working_3-way'!V82/(2*'OddsRatio_working_3-way'!X82)))</f>
        <v>0.71246777342277778</v>
      </c>
      <c r="Z82" s="11">
        <f>'OddsRatio_working_3-way'!X82^(1/3)*COS('OddsRatio_working_3-way'!Y82/3)</f>
        <v>0.51997900175554368</v>
      </c>
      <c r="AA82" s="11">
        <f>'OddsRatio_working_3-way'!X82^(1/3)*COS(('OddsRatio_working_3-way'!Y82+2*PI())/3)</f>
        <v>-0.36899150844445183</v>
      </c>
      <c r="AB82" s="11">
        <f>'OddsRatio_working_3-way'!X82^(1/3)*COS(('OddsRatio_working_3-way'!Y82+4*PI())/3)</f>
        <v>-0.15098749331109171</v>
      </c>
      <c r="AC82" s="11">
        <f>'OddsRatio_working_3-way'!X82^(1/3)*SIN('OddsRatio_working_3-way'!Y82/3)</f>
        <v>0.12586467682166472</v>
      </c>
      <c r="AD82" s="11">
        <f>'OddsRatio_working_3-way'!X82^(1/3)*SIN(('OddsRatio_working_3-way'!Y82+2*PI())/3)</f>
        <v>0.3873826865439417</v>
      </c>
      <c r="AE82" s="11">
        <f>'OddsRatio_working_3-way'!X82^(1/3)*SIN(('OddsRatio_working_3-way'!Y82+4*PI())/3)</f>
        <v>-0.51324736336560639</v>
      </c>
      <c r="AF82" s="11">
        <f>-'OddsRatio_working_3-way'!U82/(3*'OddsRatio_working_3-way'!X82^(1/3))*COS(('OddsRatio_working_3-way'!Y82)/3)</f>
        <v>0.51997900175554357</v>
      </c>
      <c r="AG82" s="11">
        <f>-'OddsRatio_working_3-way'!U82/(3*'OddsRatio_working_3-way'!X82^(1/3))*COS(('OddsRatio_working_3-way'!Y82+2*PI())/3)</f>
        <v>-0.36899150844445178</v>
      </c>
      <c r="AH82" s="11">
        <f>-'OddsRatio_working_3-way'!U82/(3*'OddsRatio_working_3-way'!X82^(1/3))*COS(('OddsRatio_working_3-way'!Y82+4*PI())/3)</f>
        <v>-0.15098749331109168</v>
      </c>
      <c r="AI82" s="11">
        <f>'OddsRatio_working_3-way'!U82/(3*'OddsRatio_working_3-way'!X82^(1/3))*SIN(('OddsRatio_working_3-way'!Y82)/3)</f>
        <v>-0.12586467682166469</v>
      </c>
      <c r="AJ82" s="11">
        <f>'OddsRatio_working_3-way'!U82/(3*'OddsRatio_working_3-way'!X82^(1/3))*SIN(('OddsRatio_working_3-way'!Y82+2*PI())/3)</f>
        <v>-0.38738268654394159</v>
      </c>
      <c r="AK82" s="11">
        <f>'OddsRatio_working_3-way'!U82/(3*'OddsRatio_working_3-way'!X82^(1/3))*SIN(('OddsRatio_working_3-way'!Y82+4*PI())/3)</f>
        <v>0.51324736336560628</v>
      </c>
      <c r="AL82" s="11">
        <f>'OddsRatio_working_3-way'!Z82+'OddsRatio_working_3-way'!AF82</f>
        <v>1.0399580035110874</v>
      </c>
      <c r="AM82" s="11">
        <f>'OddsRatio_working_3-way'!AA82+'OddsRatio_working_3-way'!AG82</f>
        <v>-0.73798301688890366</v>
      </c>
      <c r="AN82" s="11">
        <f>'OddsRatio_working_3-way'!AB82+'OddsRatio_working_3-way'!AH82</f>
        <v>-0.30197498662218336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1.0399580035110874</v>
      </c>
      <c r="AS82" s="11">
        <f>IF(('OddsRatio_working_3-way'!X82=0),IF(Q82&gt;0,-Q82^(1/3),(-Q82)^(1/3)),'OddsRatio_working_3-way'!AM82-'OddsRatio_working_3-way'!R82/3)</f>
        <v>-0.73798301688890366</v>
      </c>
      <c r="AT82" s="11">
        <f>IF(('OddsRatio_working_3-way'!X82=0),IF(Q82&gt;0,-Q82^(1/3),(-Q82)^(1/3)),'OddsRatio_working_3-way'!AN82-'OddsRatio_working_3-way'!R82/3)</f>
        <v>-0.30197498662218336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2.0299999999999998</v>
      </c>
      <c r="B83" s="4">
        <f>IF('True_Odds_Calculator_3-way'!B84="","",'True_Odds_Calculator_3-way'!B84)</f>
        <v>3.55</v>
      </c>
      <c r="C83" s="4">
        <f>IF('True_Odds_Calculator_3-way'!C84="","",'True_Odds_Calculator_3-way'!C84)</f>
        <v>3.85</v>
      </c>
      <c r="D83" s="9">
        <f t="shared" si="26"/>
        <v>0.4793156340126361</v>
      </c>
      <c r="E83" s="9">
        <f t="shared" si="27"/>
        <v>0.2710465560130989</v>
      </c>
      <c r="F83" s="9">
        <f t="shared" si="28"/>
        <v>0.24963780997426505</v>
      </c>
      <c r="G83" s="9">
        <f t="shared" si="29"/>
        <v>1.0546678765670154</v>
      </c>
      <c r="H83" s="9">
        <f t="shared" si="30"/>
        <v>2.0863079128640258</v>
      </c>
      <c r="I83" s="9">
        <f t="shared" si="31"/>
        <v>3.6894030852458899</v>
      </c>
      <c r="J83" s="9">
        <f t="shared" si="32"/>
        <v>4.0058034482159943</v>
      </c>
      <c r="K83" s="11">
        <f t="shared" si="33"/>
        <v>0.49261083743842371</v>
      </c>
      <c r="L83" s="11">
        <f t="shared" si="34"/>
        <v>0.28169014084507044</v>
      </c>
      <c r="M83" s="11">
        <f t="shared" si="35"/>
        <v>0.25974025974025972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-0.26979701766352715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0.23175326026918344</v>
      </c>
      <c r="Q83" s="11">
        <f>2*'OddsRatio_working_3-way'!K83*'OddsRatio_working_3-way'!L83*'OddsRatio_working_3-way'!M83</f>
        <v>7.2084995418097486E-2</v>
      </c>
      <c r="R83" s="11">
        <f t="shared" si="36"/>
        <v>0</v>
      </c>
      <c r="S83" s="11">
        <f t="shared" si="37"/>
        <v>-0.85899118632293647</v>
      </c>
      <c r="T83" s="11">
        <f t="shared" si="38"/>
        <v>-0.26718232856078894</v>
      </c>
      <c r="U83" s="11">
        <f>'OddsRatio_working_3-way'!S83-'OddsRatio_working_3-way'!R83^2/3</f>
        <v>-0.85899118632293647</v>
      </c>
      <c r="V83" s="11">
        <f>'OddsRatio_working_3-way'!S83*'OddsRatio_working_3-way'!R83/3-2*'OddsRatio_working_3-way'!R83^3/27-'OddsRatio_working_3-way'!T83</f>
        <v>0.26718232856078894</v>
      </c>
      <c r="W83" s="11">
        <f>'OddsRatio_working_3-way'!V83^2+4*'OddsRatio_working_3-way'!U83^3/27</f>
        <v>-2.2512902396041604E-2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0.15321496262702852</v>
      </c>
      <c r="Y83" s="11">
        <f>IF('OddsRatio_working_3-way'!W83&gt;=0,IF('OddsRatio_working_3-way'!V83+SQRT('OddsRatio_working_3-way'!W83)&gt;0,0,PI()),ACOS('OddsRatio_working_3-way'!V83/(2*'OddsRatio_working_3-way'!X83)))</f>
        <v>0.51168675570363353</v>
      </c>
      <c r="Z83" s="11">
        <f>'OddsRatio_working_3-way'!X83^(1/3)*COS('OddsRatio_working_3-way'!Y83/3)</f>
        <v>0.52733393828350772</v>
      </c>
      <c r="AA83" s="11">
        <f>'OddsRatio_working_3-way'!X83^(1/3)*COS(('OddsRatio_working_3-way'!Y83+2*PI())/3)</f>
        <v>-0.34232435742498113</v>
      </c>
      <c r="AB83" s="11">
        <f>'OddsRatio_working_3-way'!X83^(1/3)*COS(('OddsRatio_working_3-way'!Y83+4*PI())/3)</f>
        <v>-0.18500958085852673</v>
      </c>
      <c r="AC83" s="11">
        <f>'OddsRatio_working_3-way'!X83^(1/3)*SIN('OddsRatio_working_3-way'!Y83/3)</f>
        <v>9.0825728598148373E-2</v>
      </c>
      <c r="AD83" s="11">
        <f>'OddsRatio_working_3-way'!X83^(1/3)*SIN(('OddsRatio_working_3-way'!Y83+2*PI())/3)</f>
        <v>0.41127172253213884</v>
      </c>
      <c r="AE83" s="11">
        <f>'OddsRatio_working_3-way'!X83^(1/3)*SIN(('OddsRatio_working_3-way'!Y83+4*PI())/3)</f>
        <v>-0.50209745113028714</v>
      </c>
      <c r="AF83" s="11">
        <f>-'OddsRatio_working_3-way'!U83/(3*'OddsRatio_working_3-way'!X83^(1/3))*COS(('OddsRatio_working_3-way'!Y83)/3)</f>
        <v>0.52733393828350772</v>
      </c>
      <c r="AG83" s="11">
        <f>-'OddsRatio_working_3-way'!U83/(3*'OddsRatio_working_3-way'!X83^(1/3))*COS(('OddsRatio_working_3-way'!Y83+2*PI())/3)</f>
        <v>-0.34232435742498113</v>
      </c>
      <c r="AH83" s="11">
        <f>-'OddsRatio_working_3-way'!U83/(3*'OddsRatio_working_3-way'!X83^(1/3))*COS(('OddsRatio_working_3-way'!Y83+4*PI())/3)</f>
        <v>-0.18500958085852673</v>
      </c>
      <c r="AI83" s="11">
        <f>'OddsRatio_working_3-way'!U83/(3*'OddsRatio_working_3-way'!X83^(1/3))*SIN(('OddsRatio_working_3-way'!Y83)/3)</f>
        <v>-9.0825728598148373E-2</v>
      </c>
      <c r="AJ83" s="11">
        <f>'OddsRatio_working_3-way'!U83/(3*'OddsRatio_working_3-way'!X83^(1/3))*SIN(('OddsRatio_working_3-way'!Y83+2*PI())/3)</f>
        <v>-0.41127172253213884</v>
      </c>
      <c r="AK83" s="11">
        <f>'OddsRatio_working_3-way'!U83/(3*'OddsRatio_working_3-way'!X83^(1/3))*SIN(('OddsRatio_working_3-way'!Y83+4*PI())/3)</f>
        <v>0.50209745113028714</v>
      </c>
      <c r="AL83" s="11">
        <f>'OddsRatio_working_3-way'!Z83+'OddsRatio_working_3-way'!AF83</f>
        <v>1.0546678765670154</v>
      </c>
      <c r="AM83" s="11">
        <f>'OddsRatio_working_3-way'!AA83+'OddsRatio_working_3-way'!AG83</f>
        <v>-0.68464871484996226</v>
      </c>
      <c r="AN83" s="11">
        <f>'OddsRatio_working_3-way'!AB83+'OddsRatio_working_3-way'!AH83</f>
        <v>-0.37001916171705346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1.0546678765670154</v>
      </c>
      <c r="AS83" s="11">
        <f>IF(('OddsRatio_working_3-way'!X83=0),IF(Q83&gt;0,-Q83^(1/3),(-Q83)^(1/3)),'OddsRatio_working_3-way'!AM83-'OddsRatio_working_3-way'!R83/3)</f>
        <v>-0.68464871484996226</v>
      </c>
      <c r="AT83" s="11">
        <f>IF(('OddsRatio_working_3-way'!X83=0),IF(Q83&gt;0,-Q83^(1/3),(-Q83)^(1/3)),'OddsRatio_working_3-way'!AN83-'OddsRatio_working_3-way'!R83/3)</f>
        <v>-0.37001916171705346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2.38</v>
      </c>
      <c r="B84" s="4">
        <f>IF('True_Odds_Calculator_3-way'!B85="","",'True_Odds_Calculator_3-way'!B85)</f>
        <v>3.27</v>
      </c>
      <c r="C84" s="4">
        <f>IF('True_Odds_Calculator_3-way'!C85="","",'True_Odds_Calculator_3-way'!C85)</f>
        <v>3.26</v>
      </c>
      <c r="D84" s="9">
        <f t="shared" si="26"/>
        <v>0.40820007433247402</v>
      </c>
      <c r="E84" s="9">
        <f t="shared" si="27"/>
        <v>0.29544004365858773</v>
      </c>
      <c r="F84" s="9">
        <f t="shared" si="28"/>
        <v>0.29635988200893826</v>
      </c>
      <c r="G84" s="9">
        <f t="shared" si="29"/>
        <v>1.0505645461905231</v>
      </c>
      <c r="H84" s="9">
        <f t="shared" si="30"/>
        <v>2.4497790737429219</v>
      </c>
      <c r="I84" s="9">
        <f t="shared" si="31"/>
        <v>3.384781519852488</v>
      </c>
      <c r="J84" s="9">
        <f t="shared" si="32"/>
        <v>3.3742758743905825</v>
      </c>
      <c r="K84" s="11">
        <f t="shared" si="33"/>
        <v>0.42016806722689076</v>
      </c>
      <c r="L84" s="11">
        <f t="shared" si="34"/>
        <v>0.3058103975535168</v>
      </c>
      <c r="M84" s="11">
        <f t="shared" si="35"/>
        <v>0.30674846625766872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-0.27904296181240551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0.23294058998057487</v>
      </c>
      <c r="Q84" s="11">
        <f>2*'OddsRatio_working_3-way'!K84*'OddsRatio_working_3-way'!L84*'OddsRatio_working_3-way'!M84</f>
        <v>7.88293028699069E-2</v>
      </c>
      <c r="R84" s="11">
        <f t="shared" si="36"/>
        <v>0</v>
      </c>
      <c r="S84" s="11">
        <f t="shared" si="37"/>
        <v>-0.83478396468990945</v>
      </c>
      <c r="T84" s="11">
        <f t="shared" si="38"/>
        <v>-0.28249880361756669</v>
      </c>
      <c r="U84" s="11">
        <f>'OddsRatio_working_3-way'!S84-'OddsRatio_working_3-way'!R84^2/3</f>
        <v>-0.83478396468990945</v>
      </c>
      <c r="V84" s="11">
        <f>'OddsRatio_working_3-way'!S84*'OddsRatio_working_3-way'!R84/3-2*'OddsRatio_working_3-way'!R84^3/27-'OddsRatio_working_3-way'!T84</f>
        <v>0.28249880361756669</v>
      </c>
      <c r="W84" s="11">
        <f>'OddsRatio_working_3-way'!V84^2+4*'OddsRatio_working_3-way'!U84^3/27</f>
        <v>-6.3768135463735665E-3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0.14678418476774846</v>
      </c>
      <c r="Y84" s="11">
        <f>IF('OddsRatio_working_3-way'!W84&gt;=0,IF('OddsRatio_working_3-way'!V84+SQRT('OddsRatio_working_3-way'!W84)&gt;0,0,PI()),ACOS('OddsRatio_working_3-way'!V84/(2*'OddsRatio_working_3-way'!X84)))</f>
        <v>0.27548620455781103</v>
      </c>
      <c r="Z84" s="11">
        <f>'OddsRatio_working_3-way'!X84^(1/3)*COS('OddsRatio_working_3-way'!Y84/3)</f>
        <v>0.52528227309526154</v>
      </c>
      <c r="AA84" s="11">
        <f>'OddsRatio_working_3-way'!X84^(1/3)*COS(('OddsRatio_working_3-way'!Y84+2*PI())/3)</f>
        <v>-0.30453255991069694</v>
      </c>
      <c r="AB84" s="11">
        <f>'OddsRatio_working_3-way'!X84^(1/3)*COS(('OddsRatio_working_3-way'!Y84+4*PI())/3)</f>
        <v>-0.22074971318456477</v>
      </c>
      <c r="AC84" s="11">
        <f>'OddsRatio_working_3-way'!X84^(1/3)*SIN('OddsRatio_working_3-way'!Y84/3)</f>
        <v>4.8372049110805532E-2</v>
      </c>
      <c r="AD84" s="11">
        <f>'OddsRatio_working_3-way'!X84^(1/3)*SIN(('OddsRatio_working_3-way'!Y84+2*PI())/3)</f>
        <v>0.43072176810272889</v>
      </c>
      <c r="AE84" s="11">
        <f>'OddsRatio_working_3-way'!X84^(1/3)*SIN(('OddsRatio_working_3-way'!Y84+4*PI())/3)</f>
        <v>-0.47909381721353445</v>
      </c>
      <c r="AF84" s="11">
        <f>-'OddsRatio_working_3-way'!U84/(3*'OddsRatio_working_3-way'!X84^(1/3))*COS(('OddsRatio_working_3-way'!Y84)/3)</f>
        <v>0.52528227309526154</v>
      </c>
      <c r="AG84" s="11">
        <f>-'OddsRatio_working_3-way'!U84/(3*'OddsRatio_working_3-way'!X84^(1/3))*COS(('OddsRatio_working_3-way'!Y84+2*PI())/3)</f>
        <v>-0.30453255991069694</v>
      </c>
      <c r="AH84" s="11">
        <f>-'OddsRatio_working_3-way'!U84/(3*'OddsRatio_working_3-way'!X84^(1/3))*COS(('OddsRatio_working_3-way'!Y84+4*PI())/3)</f>
        <v>-0.22074971318456477</v>
      </c>
      <c r="AI84" s="11">
        <f>'OddsRatio_working_3-way'!U84/(3*'OddsRatio_working_3-way'!X84^(1/3))*SIN(('OddsRatio_working_3-way'!Y84)/3)</f>
        <v>-4.8372049110805532E-2</v>
      </c>
      <c r="AJ84" s="11">
        <f>'OddsRatio_working_3-way'!U84/(3*'OddsRatio_working_3-way'!X84^(1/3))*SIN(('OddsRatio_working_3-way'!Y84+2*PI())/3)</f>
        <v>-0.43072176810272889</v>
      </c>
      <c r="AK84" s="11">
        <f>'OddsRatio_working_3-way'!U84/(3*'OddsRatio_working_3-way'!X84^(1/3))*SIN(('OddsRatio_working_3-way'!Y84+4*PI())/3)</f>
        <v>0.47909381721353445</v>
      </c>
      <c r="AL84" s="11">
        <f>'OddsRatio_working_3-way'!Z84+'OddsRatio_working_3-way'!AF84</f>
        <v>1.0505645461905231</v>
      </c>
      <c r="AM84" s="11">
        <f>'OddsRatio_working_3-way'!AA84+'OddsRatio_working_3-way'!AG84</f>
        <v>-0.60906511982139389</v>
      </c>
      <c r="AN84" s="11">
        <f>'OddsRatio_working_3-way'!AB84+'OddsRatio_working_3-way'!AH84</f>
        <v>-0.44149942636912953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1.0505645461905231</v>
      </c>
      <c r="AS84" s="11">
        <f>IF(('OddsRatio_working_3-way'!X84=0),IF(Q84&gt;0,-Q84^(1/3),(-Q84)^(1/3)),'OddsRatio_working_3-way'!AM84-'OddsRatio_working_3-way'!R84/3)</f>
        <v>-0.60906511982139389</v>
      </c>
      <c r="AT84" s="11">
        <f>IF(('OddsRatio_working_3-way'!X84=0),IF(Q84&gt;0,-Q84^(1/3),(-Q84)^(1/3)),'OddsRatio_working_3-way'!AN84-'OddsRatio_working_3-way'!R84/3)</f>
        <v>-0.44149942636912953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1.96</v>
      </c>
      <c r="B85" s="4">
        <f>IF('True_Odds_Calculator_3-way'!B86="","",'True_Odds_Calculator_3-way'!B86)</f>
        <v>3.42</v>
      </c>
      <c r="C85" s="4">
        <f>IF('True_Odds_Calculator_3-way'!C86="","",'True_Odds_Calculator_3-way'!C86)</f>
        <v>4.0999999999999996</v>
      </c>
      <c r="D85" s="9">
        <f t="shared" si="26"/>
        <v>0.49188650193923028</v>
      </c>
      <c r="E85" s="9">
        <f t="shared" si="27"/>
        <v>0.27746994916904366</v>
      </c>
      <c r="F85" s="9">
        <f t="shared" si="28"/>
        <v>0.23064354889172625</v>
      </c>
      <c r="G85" s="9">
        <f t="shared" si="29"/>
        <v>1.0760305308778162</v>
      </c>
      <c r="H85" s="9">
        <f t="shared" si="30"/>
        <v>2.0329893096427032</v>
      </c>
      <c r="I85" s="9">
        <f t="shared" si="31"/>
        <v>3.6039938847243156</v>
      </c>
      <c r="J85" s="9">
        <f t="shared" si="32"/>
        <v>4.3356946457212286</v>
      </c>
      <c r="K85" s="11">
        <f t="shared" si="33"/>
        <v>0.51020408163265307</v>
      </c>
      <c r="L85" s="11">
        <f t="shared" si="34"/>
        <v>0.29239766081871343</v>
      </c>
      <c r="M85" s="11">
        <f t="shared" si="35"/>
        <v>0.24390243902439027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-0.26204885034886871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0.23578109035655337</v>
      </c>
      <c r="Q85" s="11">
        <f>2*'OddsRatio_working_3-way'!K85*'OddsRatio_working_3-way'!L85*'OddsRatio_working_3-way'!M85</f>
        <v>7.2771941468072046E-2</v>
      </c>
      <c r="R85" s="11">
        <f t="shared" si="36"/>
        <v>0</v>
      </c>
      <c r="S85" s="11">
        <f t="shared" si="37"/>
        <v>-0.89976006398293762</v>
      </c>
      <c r="T85" s="11">
        <f t="shared" si="38"/>
        <v>-0.27770372345152405</v>
      </c>
      <c r="U85" s="11">
        <f>'OddsRatio_working_3-way'!S85-'OddsRatio_working_3-way'!R85^2/3</f>
        <v>-0.89976006398293762</v>
      </c>
      <c r="V85" s="11">
        <f>'OddsRatio_working_3-way'!S85*'OddsRatio_working_3-way'!R85/3-2*'OddsRatio_working_3-way'!R85^3/27-'OddsRatio_working_3-way'!T85</f>
        <v>0.27770372345152405</v>
      </c>
      <c r="W85" s="11">
        <f>'OddsRatio_working_3-way'!V85^2+4*'OddsRatio_working_3-way'!U85^3/27</f>
        <v>-3.079428804068754E-2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0.16425106244673737</v>
      </c>
      <c r="Y85" s="11">
        <f>IF('OddsRatio_working_3-way'!W85&gt;=0,IF('OddsRatio_working_3-way'!V85+SQRT('OddsRatio_working_3-way'!W85)&gt;0,0,PI()),ACOS('OddsRatio_working_3-way'!V85/(2*'OddsRatio_working_3-way'!X85)))</f>
        <v>0.56355095894736884</v>
      </c>
      <c r="Z85" s="11">
        <f>'OddsRatio_working_3-way'!X85^(1/3)*COS('OddsRatio_working_3-way'!Y85/3)</f>
        <v>0.53801526543890821</v>
      </c>
      <c r="AA85" s="11">
        <f>'OddsRatio_working_3-way'!X85^(1/3)*COS(('OddsRatio_working_3-way'!Y85+2*PI())/3)</f>
        <v>-0.35757792464490923</v>
      </c>
      <c r="AB85" s="11">
        <f>'OddsRatio_working_3-way'!X85^(1/3)*COS(('OddsRatio_working_3-way'!Y85+4*PI())/3)</f>
        <v>-0.18043734079399912</v>
      </c>
      <c r="AC85" s="11">
        <f>'OddsRatio_working_3-way'!X85^(1/3)*SIN('OddsRatio_working_3-way'!Y85/3)</f>
        <v>0.10227216377073045</v>
      </c>
      <c r="AD85" s="11">
        <f>'OddsRatio_working_3-way'!X85^(1/3)*SIN(('OddsRatio_working_3-way'!Y85+2*PI())/3)</f>
        <v>0.41479880560855714</v>
      </c>
      <c r="AE85" s="11">
        <f>'OddsRatio_working_3-way'!X85^(1/3)*SIN(('OddsRatio_working_3-way'!Y85+4*PI())/3)</f>
        <v>-0.51707096937928765</v>
      </c>
      <c r="AF85" s="11">
        <f>-'OddsRatio_working_3-way'!U85/(3*'OddsRatio_working_3-way'!X85^(1/3))*COS(('OddsRatio_working_3-way'!Y85)/3)</f>
        <v>0.5380152654389081</v>
      </c>
      <c r="AG85" s="11">
        <f>-'OddsRatio_working_3-way'!U85/(3*'OddsRatio_working_3-way'!X85^(1/3))*COS(('OddsRatio_working_3-way'!Y85+2*PI())/3)</f>
        <v>-0.35757792464490912</v>
      </c>
      <c r="AH85" s="11">
        <f>-'OddsRatio_working_3-way'!U85/(3*'OddsRatio_working_3-way'!X85^(1/3))*COS(('OddsRatio_working_3-way'!Y85+4*PI())/3)</f>
        <v>-0.18043734079399906</v>
      </c>
      <c r="AI85" s="11">
        <f>'OddsRatio_working_3-way'!U85/(3*'OddsRatio_working_3-way'!X85^(1/3))*SIN(('OddsRatio_working_3-way'!Y85)/3)</f>
        <v>-0.10227216377073042</v>
      </c>
      <c r="AJ85" s="11">
        <f>'OddsRatio_working_3-way'!U85/(3*'OddsRatio_working_3-way'!X85^(1/3))*SIN(('OddsRatio_working_3-way'!Y85+2*PI())/3)</f>
        <v>-0.41479880560855709</v>
      </c>
      <c r="AK85" s="11">
        <f>'OddsRatio_working_3-way'!U85/(3*'OddsRatio_working_3-way'!X85^(1/3))*SIN(('OddsRatio_working_3-way'!Y85+4*PI())/3)</f>
        <v>0.51707096937928754</v>
      </c>
      <c r="AL85" s="11">
        <f>'OddsRatio_working_3-way'!Z85+'OddsRatio_working_3-way'!AF85</f>
        <v>1.0760305308778162</v>
      </c>
      <c r="AM85" s="11">
        <f>'OddsRatio_working_3-way'!AA85+'OddsRatio_working_3-way'!AG85</f>
        <v>-0.71515584928981835</v>
      </c>
      <c r="AN85" s="11">
        <f>'OddsRatio_working_3-way'!AB85+'OddsRatio_working_3-way'!AH85</f>
        <v>-0.36087468158799818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1.0760305308778162</v>
      </c>
      <c r="AS85" s="11">
        <f>IF(('OddsRatio_working_3-way'!X85=0),IF(Q85&gt;0,-Q85^(1/3),(-Q85)^(1/3)),'OddsRatio_working_3-way'!AM85-'OddsRatio_working_3-way'!R85/3)</f>
        <v>-0.71515584928981835</v>
      </c>
      <c r="AT85" s="11">
        <f>IF(('OddsRatio_working_3-way'!X85=0),IF(Q85&gt;0,-Q85^(1/3),(-Q85)^(1/3)),'OddsRatio_working_3-way'!AN85-'OddsRatio_working_3-way'!R85/3)</f>
        <v>-0.36087468158799818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2.54</v>
      </c>
      <c r="B86" s="4">
        <f>IF('True_Odds_Calculator_3-way'!B87="","",'True_Odds_Calculator_3-way'!B87)</f>
        <v>3.22</v>
      </c>
      <c r="C86" s="4">
        <f>IF('True_Odds_Calculator_3-way'!C87="","",'True_Odds_Calculator_3-way'!C87)</f>
        <v>3.04</v>
      </c>
      <c r="D86" s="9">
        <f t="shared" si="26"/>
        <v>0.38190483562558503</v>
      </c>
      <c r="E86" s="9">
        <f t="shared" si="27"/>
        <v>0.30002144224352867</v>
      </c>
      <c r="F86" s="9">
        <f t="shared" si="28"/>
        <v>0.3180737221308863</v>
      </c>
      <c r="G86" s="9">
        <f t="shared" si="29"/>
        <v>1.0509437401848238</v>
      </c>
      <c r="H86" s="9">
        <f t="shared" si="30"/>
        <v>2.6184533598846289</v>
      </c>
      <c r="I86" s="9">
        <f t="shared" si="31"/>
        <v>3.3330951032103093</v>
      </c>
      <c r="J86" s="9">
        <f t="shared" si="32"/>
        <v>3.1439252299770404</v>
      </c>
      <c r="K86" s="11">
        <f t="shared" si="33"/>
        <v>0.39370078740157477</v>
      </c>
      <c r="L86" s="11">
        <f t="shared" si="34"/>
        <v>0.3105590062111801</v>
      </c>
      <c r="M86" s="11">
        <f t="shared" si="35"/>
        <v>0.32894736842105265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-0.28050505414511984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0.23327318638945876</v>
      </c>
      <c r="Q86" s="11">
        <f>2*'OddsRatio_working_3-way'!K86*'OddsRatio_working_3-way'!L86*'OddsRatio_working_3-way'!M86</f>
        <v>8.0439029789468527E-2</v>
      </c>
      <c r="R86" s="11">
        <f t="shared" si="36"/>
        <v>0</v>
      </c>
      <c r="S86" s="11">
        <f t="shared" si="37"/>
        <v>-0.83161847867730188</v>
      </c>
      <c r="T86" s="11">
        <f t="shared" si="38"/>
        <v>-0.28676499264734545</v>
      </c>
      <c r="U86" s="11">
        <f>'OddsRatio_working_3-way'!S86-'OddsRatio_working_3-way'!R86^2/3</f>
        <v>-0.83161847867730188</v>
      </c>
      <c r="V86" s="11">
        <f>'OddsRatio_working_3-way'!S86*'OddsRatio_working_3-way'!R86/3-2*'OddsRatio_working_3-way'!R86^3/27-'OddsRatio_working_3-way'!T86</f>
        <v>0.28676499264734545</v>
      </c>
      <c r="W86" s="11">
        <f>'OddsRatio_working_3-way'!V86^2+4*'OddsRatio_working_3-way'!U86^3/27</f>
        <v>-2.9715333046021752E-3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0.14595007221018619</v>
      </c>
      <c r="Y86" s="11">
        <f>IF('OddsRatio_working_3-way'!W86&gt;=0,IF('OddsRatio_working_3-way'!V86+SQRT('OddsRatio_working_3-way'!W86)&gt;0,0,PI()),ACOS('OddsRatio_working_3-way'!V86/(2*'OddsRatio_working_3-way'!X86)))</f>
        <v>0.18785087813711088</v>
      </c>
      <c r="Z86" s="11">
        <f>'OddsRatio_working_3-way'!X86^(1/3)*COS('OddsRatio_working_3-way'!Y86/3)</f>
        <v>0.52547187009241192</v>
      </c>
      <c r="AA86" s="11">
        <f>'OddsRatio_working_3-way'!X86^(1/3)*COS(('OddsRatio_working_3-way'!Y86+2*PI())/3)</f>
        <v>-0.2912684599171852</v>
      </c>
      <c r="AB86" s="11">
        <f>'OddsRatio_working_3-way'!X86^(1/3)*COS(('OddsRatio_working_3-way'!Y86+4*PI())/3)</f>
        <v>-0.23420341017522683</v>
      </c>
      <c r="AC86" s="11">
        <f>'OddsRatio_working_3-way'!X86^(1/3)*SIN('OddsRatio_working_3-way'!Y86/3)</f>
        <v>3.2946521829839252E-2</v>
      </c>
      <c r="AD86" s="11">
        <f>'OddsRatio_working_3-way'!X86^(1/3)*SIN(('OddsRatio_working_3-way'!Y86+2*PI())/3)</f>
        <v>0.43859872755922558</v>
      </c>
      <c r="AE86" s="11">
        <f>'OddsRatio_working_3-way'!X86^(1/3)*SIN(('OddsRatio_working_3-way'!Y86+4*PI())/3)</f>
        <v>-0.47154524938906461</v>
      </c>
      <c r="AF86" s="11">
        <f>-'OddsRatio_working_3-way'!U86/(3*'OddsRatio_working_3-way'!X86^(1/3))*COS(('OddsRatio_working_3-way'!Y86)/3)</f>
        <v>0.52547187009241181</v>
      </c>
      <c r="AG86" s="11">
        <f>-'OddsRatio_working_3-way'!U86/(3*'OddsRatio_working_3-way'!X86^(1/3))*COS(('OddsRatio_working_3-way'!Y86+2*PI())/3)</f>
        <v>-0.29126845991718514</v>
      </c>
      <c r="AH86" s="11">
        <f>-'OddsRatio_working_3-way'!U86/(3*'OddsRatio_working_3-way'!X86^(1/3))*COS(('OddsRatio_working_3-way'!Y86+4*PI())/3)</f>
        <v>-0.23420341017522678</v>
      </c>
      <c r="AI86" s="11">
        <f>'OddsRatio_working_3-way'!U86/(3*'OddsRatio_working_3-way'!X86^(1/3))*SIN(('OddsRatio_working_3-way'!Y86)/3)</f>
        <v>-3.2946521829839245E-2</v>
      </c>
      <c r="AJ86" s="11">
        <f>'OddsRatio_working_3-way'!U86/(3*'OddsRatio_working_3-way'!X86^(1/3))*SIN(('OddsRatio_working_3-way'!Y86+2*PI())/3)</f>
        <v>-0.43859872755922547</v>
      </c>
      <c r="AK86" s="11">
        <f>'OddsRatio_working_3-way'!U86/(3*'OddsRatio_working_3-way'!X86^(1/3))*SIN(('OddsRatio_working_3-way'!Y86+4*PI())/3)</f>
        <v>0.4715452493890645</v>
      </c>
      <c r="AL86" s="11">
        <f>'OddsRatio_working_3-way'!Z86+'OddsRatio_working_3-way'!AF86</f>
        <v>1.0509437401848238</v>
      </c>
      <c r="AM86" s="11">
        <f>'OddsRatio_working_3-way'!AA86+'OddsRatio_working_3-way'!AG86</f>
        <v>-0.58253691983437039</v>
      </c>
      <c r="AN86" s="11">
        <f>'OddsRatio_working_3-way'!AB86+'OddsRatio_working_3-way'!AH86</f>
        <v>-0.46840682035045361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1.0509437401848238</v>
      </c>
      <c r="AS86" s="11">
        <f>IF(('OddsRatio_working_3-way'!X86=0),IF(Q86&gt;0,-Q86^(1/3),(-Q86)^(1/3)),'OddsRatio_working_3-way'!AM86-'OddsRatio_working_3-way'!R86/3)</f>
        <v>-0.58253691983437039</v>
      </c>
      <c r="AT86" s="11">
        <f>IF(('OddsRatio_working_3-way'!X86=0),IF(Q86&gt;0,-Q86^(1/3),(-Q86)^(1/3)),'OddsRatio_working_3-way'!AN86-'OddsRatio_working_3-way'!R86/3)</f>
        <v>-0.46840682035045361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3.43</v>
      </c>
      <c r="B87" s="4">
        <f>IF('True_Odds_Calculator_3-way'!B88="","",'True_Odds_Calculator_3-way'!B88)</f>
        <v>3.05</v>
      </c>
      <c r="C87" s="4">
        <f>IF('True_Odds_Calculator_3-way'!C88="","",'True_Odds_Calculator_3-way'!C88)</f>
        <v>2.42</v>
      </c>
      <c r="D87" s="9">
        <f t="shared" si="26"/>
        <v>0.2815021388623441</v>
      </c>
      <c r="E87" s="9">
        <f t="shared" si="27"/>
        <v>0.31713465633675675</v>
      </c>
      <c r="F87" s="9">
        <f t="shared" si="28"/>
        <v>0.40136320480089938</v>
      </c>
      <c r="G87" s="9">
        <f t="shared" si="29"/>
        <v>1.0503583857314913</v>
      </c>
      <c r="H87" s="9">
        <f t="shared" si="30"/>
        <v>3.5523708773275247</v>
      </c>
      <c r="I87" s="9">
        <f t="shared" si="31"/>
        <v>3.1532346907495565</v>
      </c>
      <c r="J87" s="9">
        <f t="shared" si="32"/>
        <v>2.4915089077387176</v>
      </c>
      <c r="K87" s="11">
        <f t="shared" si="33"/>
        <v>0.29154518950437314</v>
      </c>
      <c r="L87" s="11">
        <f t="shared" si="34"/>
        <v>0.32786885245901642</v>
      </c>
      <c r="M87" s="11">
        <f t="shared" si="35"/>
        <v>0.41322314049586778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-0.27940820394970467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0.23304655440669308</v>
      </c>
      <c r="Q87" s="11">
        <f>2*'OddsRatio_working_3-way'!K87*'OddsRatio_working_3-way'!L87*'OddsRatio_working_3-way'!M87</f>
        <v>7.8998832002268843E-2</v>
      </c>
      <c r="R87" s="11">
        <f t="shared" si="36"/>
        <v>0</v>
      </c>
      <c r="S87" s="11">
        <f t="shared" si="37"/>
        <v>-0.83407198182571263</v>
      </c>
      <c r="T87" s="11">
        <f t="shared" si="38"/>
        <v>-0.28273626502566529</v>
      </c>
      <c r="U87" s="11">
        <f>'OddsRatio_working_3-way'!S87-'OddsRatio_working_3-way'!R87^2/3</f>
        <v>-0.83407198182571263</v>
      </c>
      <c r="V87" s="11">
        <f>'OddsRatio_working_3-way'!S87*'OddsRatio_working_3-way'!R87/3-2*'OddsRatio_working_3-way'!R87^3/27-'OddsRatio_working_3-way'!T87</f>
        <v>0.28273626502566529</v>
      </c>
      <c r="W87" s="11">
        <f>'OddsRatio_working_3-way'!V87^2+4*'OddsRatio_working_3-way'!U87^3/27</f>
        <v>-6.0222665336315678E-3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0.14659643762238461</v>
      </c>
      <c r="Y87" s="11">
        <f>IF('OddsRatio_working_3-way'!W87&gt;=0,IF('OddsRatio_working_3-way'!V87+SQRT('OddsRatio_working_3-way'!W87)&gt;0,0,PI()),ACOS('OddsRatio_working_3-way'!V87/(2*'OddsRatio_working_3-way'!X87)))</f>
        <v>0.26787551574865587</v>
      </c>
      <c r="Z87" s="11">
        <f>'OddsRatio_working_3-way'!X87^(1/3)*COS('OddsRatio_working_3-way'!Y87/3)</f>
        <v>0.52517919286574566</v>
      </c>
      <c r="AA87" s="11">
        <f>'OddsRatio_working_3-way'!X87^(1/3)*COS(('OddsRatio_working_3-way'!Y87+2*PI())/3)</f>
        <v>-0.30330945635516443</v>
      </c>
      <c r="AB87" s="11">
        <f>'OddsRatio_working_3-way'!X87^(1/3)*COS(('OddsRatio_working_3-way'!Y87+4*PI())/3)</f>
        <v>-0.22186973651058123</v>
      </c>
      <c r="AC87" s="11">
        <f>'OddsRatio_working_3-way'!X87^(1/3)*SIN('OddsRatio_working_3-way'!Y87/3)</f>
        <v>4.7019244174997719E-2</v>
      </c>
      <c r="AD87" s="11">
        <f>'OddsRatio_working_3-way'!X87^(1/3)*SIN(('OddsRatio_working_3-way'!Y87+2*PI())/3)</f>
        <v>0.43130890047324416</v>
      </c>
      <c r="AE87" s="11">
        <f>'OddsRatio_working_3-way'!X87^(1/3)*SIN(('OddsRatio_working_3-way'!Y87+4*PI())/3)</f>
        <v>-0.47832814464824197</v>
      </c>
      <c r="AF87" s="11">
        <f>-'OddsRatio_working_3-way'!U87/(3*'OddsRatio_working_3-way'!X87^(1/3))*COS(('OddsRatio_working_3-way'!Y87)/3)</f>
        <v>0.52517919286574566</v>
      </c>
      <c r="AG87" s="11">
        <f>-'OddsRatio_working_3-way'!U87/(3*'OddsRatio_working_3-way'!X87^(1/3))*COS(('OddsRatio_working_3-way'!Y87+2*PI())/3)</f>
        <v>-0.30330945635516443</v>
      </c>
      <c r="AH87" s="11">
        <f>-'OddsRatio_working_3-way'!U87/(3*'OddsRatio_working_3-way'!X87^(1/3))*COS(('OddsRatio_working_3-way'!Y87+4*PI())/3)</f>
        <v>-0.22186973651058123</v>
      </c>
      <c r="AI87" s="11">
        <f>'OddsRatio_working_3-way'!U87/(3*'OddsRatio_working_3-way'!X87^(1/3))*SIN(('OddsRatio_working_3-way'!Y87)/3)</f>
        <v>-4.7019244174997719E-2</v>
      </c>
      <c r="AJ87" s="11">
        <f>'OddsRatio_working_3-way'!U87/(3*'OddsRatio_working_3-way'!X87^(1/3))*SIN(('OddsRatio_working_3-way'!Y87+2*PI())/3)</f>
        <v>-0.43130890047324416</v>
      </c>
      <c r="AK87" s="11">
        <f>'OddsRatio_working_3-way'!U87/(3*'OddsRatio_working_3-way'!X87^(1/3))*SIN(('OddsRatio_working_3-way'!Y87+4*PI())/3)</f>
        <v>0.47832814464824197</v>
      </c>
      <c r="AL87" s="11">
        <f>'OddsRatio_working_3-way'!Z87+'OddsRatio_working_3-way'!AF87</f>
        <v>1.0503583857314913</v>
      </c>
      <c r="AM87" s="11">
        <f>'OddsRatio_working_3-way'!AA87+'OddsRatio_working_3-way'!AG87</f>
        <v>-0.60661891271032886</v>
      </c>
      <c r="AN87" s="11">
        <f>'OddsRatio_working_3-way'!AB87+'OddsRatio_working_3-way'!AH87</f>
        <v>-0.44373947302116246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1.0503583857314913</v>
      </c>
      <c r="AS87" s="11">
        <f>IF(('OddsRatio_working_3-way'!X87=0),IF(Q87&gt;0,-Q87^(1/3),(-Q87)^(1/3)),'OddsRatio_working_3-way'!AM87-'OddsRatio_working_3-way'!R87/3)</f>
        <v>-0.60661891271032886</v>
      </c>
      <c r="AT87" s="11">
        <f>IF(('OddsRatio_working_3-way'!X87=0),IF(Q87&gt;0,-Q87^(1/3),(-Q87)^(1/3)),'OddsRatio_working_3-way'!AN87-'OddsRatio_working_3-way'!R87/3)</f>
        <v>-0.44373947302116246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1.92</v>
      </c>
      <c r="B88" s="4">
        <f>IF('True_Odds_Calculator_3-way'!B89="","",'True_Odds_Calculator_3-way'!B89)</f>
        <v>3.31</v>
      </c>
      <c r="C88" s="4">
        <f>IF('True_Odds_Calculator_3-way'!C89="","",'True_Odds_Calculator_3-way'!C89)</f>
        <v>4.7300000000000004</v>
      </c>
      <c r="D88" s="9">
        <f t="shared" si="26"/>
        <v>0.50704085794096765</v>
      </c>
      <c r="E88" s="9">
        <f t="shared" si="27"/>
        <v>0.29060163916992759</v>
      </c>
      <c r="F88" s="9">
        <f t="shared" si="28"/>
        <v>0.20235750288910481</v>
      </c>
      <c r="G88" s="9">
        <f t="shared" si="29"/>
        <v>1.0567691854023633</v>
      </c>
      <c r="H88" s="9">
        <f t="shared" si="30"/>
        <v>1.9722276505701741</v>
      </c>
      <c r="I88" s="9">
        <f t="shared" si="31"/>
        <v>3.4411368182794591</v>
      </c>
      <c r="J88" s="9">
        <f t="shared" si="32"/>
        <v>4.9417490615508148</v>
      </c>
      <c r="K88" s="11">
        <f t="shared" si="33"/>
        <v>0.52083333333333337</v>
      </c>
      <c r="L88" s="11">
        <f t="shared" si="34"/>
        <v>0.30211480362537763</v>
      </c>
      <c r="M88" s="11">
        <f t="shared" si="35"/>
        <v>0.21141649048625791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-0.26370494625166863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0.23153618671078099</v>
      </c>
      <c r="Q88" s="11">
        <f>2*'OddsRatio_working_3-way'!K88*'OddsRatio_working_3-way'!L88*'OddsRatio_working_3-way'!M88</f>
        <v>6.6533386985856591E-2</v>
      </c>
      <c r="R88" s="11">
        <f t="shared" si="36"/>
        <v>0</v>
      </c>
      <c r="S88" s="11">
        <f t="shared" si="37"/>
        <v>-0.87801230125510366</v>
      </c>
      <c r="T88" s="11">
        <f t="shared" si="38"/>
        <v>-0.25230238541813316</v>
      </c>
      <c r="U88" s="11">
        <f>'OddsRatio_working_3-way'!S88-'OddsRatio_working_3-way'!R88^2/3</f>
        <v>-0.87801230125510366</v>
      </c>
      <c r="V88" s="11">
        <f>'OddsRatio_working_3-way'!S88*'OddsRatio_working_3-way'!R88/3-2*'OddsRatio_working_3-way'!R88^3/27-'OddsRatio_working_3-way'!T88</f>
        <v>0.25230238541813316</v>
      </c>
      <c r="W88" s="11">
        <f>'OddsRatio_working_3-way'!V88^2+4*'OddsRatio_working_3-way'!U88^3/27</f>
        <v>-3.6619743485771489E-2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0.15833211706208858</v>
      </c>
      <c r="Y88" s="11">
        <f>IF('OddsRatio_working_3-way'!W88&gt;=0,IF('OddsRatio_working_3-way'!V88+SQRT('OddsRatio_working_3-way'!W88)&gt;0,0,PI()),ACOS('OddsRatio_working_3-way'!V88/(2*'OddsRatio_working_3-way'!X88)))</f>
        <v>0.64889756154221401</v>
      </c>
      <c r="Z88" s="11">
        <f>'OddsRatio_working_3-way'!X88^(1/3)*COS('OddsRatio_working_3-way'!Y88/3)</f>
        <v>0.52838459270118165</v>
      </c>
      <c r="AA88" s="11">
        <f>'OddsRatio_working_3-way'!X88^(1/3)*COS(('OddsRatio_working_3-way'!Y88+2*PI())/3)</f>
        <v>-0.36474261689100823</v>
      </c>
      <c r="AB88" s="11">
        <f>'OddsRatio_working_3-way'!X88^(1/3)*COS(('OddsRatio_working_3-way'!Y88+4*PI())/3)</f>
        <v>-0.16364197581017378</v>
      </c>
      <c r="AC88" s="11">
        <f>'OddsRatio_working_3-way'!X88^(1/3)*SIN('OddsRatio_working_3-way'!Y88/3)</f>
        <v>0.11610550926222626</v>
      </c>
      <c r="AD88" s="11">
        <f>'OddsRatio_working_3-way'!X88^(1/3)*SIN(('OddsRatio_working_3-way'!Y88+2*PI())/3)</f>
        <v>0.39954172561640389</v>
      </c>
      <c r="AE88" s="11">
        <f>'OddsRatio_working_3-way'!X88^(1/3)*SIN(('OddsRatio_working_3-way'!Y88+4*PI())/3)</f>
        <v>-0.51564723487863007</v>
      </c>
      <c r="AF88" s="11">
        <f>-'OddsRatio_working_3-way'!U88/(3*'OddsRatio_working_3-way'!X88^(1/3))*COS(('OddsRatio_working_3-way'!Y88)/3)</f>
        <v>0.52838459270118165</v>
      </c>
      <c r="AG88" s="11">
        <f>-'OddsRatio_working_3-way'!U88/(3*'OddsRatio_working_3-way'!X88^(1/3))*COS(('OddsRatio_working_3-way'!Y88+2*PI())/3)</f>
        <v>-0.36474261689100823</v>
      </c>
      <c r="AH88" s="11">
        <f>-'OddsRatio_working_3-way'!U88/(3*'OddsRatio_working_3-way'!X88^(1/3))*COS(('OddsRatio_working_3-way'!Y88+4*PI())/3)</f>
        <v>-0.16364197581017378</v>
      </c>
      <c r="AI88" s="11">
        <f>'OddsRatio_working_3-way'!U88/(3*'OddsRatio_working_3-way'!X88^(1/3))*SIN(('OddsRatio_working_3-way'!Y88)/3)</f>
        <v>-0.11610550926222626</v>
      </c>
      <c r="AJ88" s="11">
        <f>'OddsRatio_working_3-way'!U88/(3*'OddsRatio_working_3-way'!X88^(1/3))*SIN(('OddsRatio_working_3-way'!Y88+2*PI())/3)</f>
        <v>-0.39954172561640389</v>
      </c>
      <c r="AK88" s="11">
        <f>'OddsRatio_working_3-way'!U88/(3*'OddsRatio_working_3-way'!X88^(1/3))*SIN(('OddsRatio_working_3-way'!Y88+4*PI())/3)</f>
        <v>0.51564723487863007</v>
      </c>
      <c r="AL88" s="11">
        <f>'OddsRatio_working_3-way'!Z88+'OddsRatio_working_3-way'!AF88</f>
        <v>1.0567691854023633</v>
      </c>
      <c r="AM88" s="11">
        <f>'OddsRatio_working_3-way'!AA88+'OddsRatio_working_3-way'!AG88</f>
        <v>-0.72948523378201646</v>
      </c>
      <c r="AN88" s="11">
        <f>'OddsRatio_working_3-way'!AB88+'OddsRatio_working_3-way'!AH88</f>
        <v>-0.32728395162034757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1.0567691854023633</v>
      </c>
      <c r="AS88" s="11">
        <f>IF(('OddsRatio_working_3-way'!X88=0),IF(Q88&gt;0,-Q88^(1/3),(-Q88)^(1/3)),'OddsRatio_working_3-way'!AM88-'OddsRatio_working_3-way'!R88/3)</f>
        <v>-0.72948523378201646</v>
      </c>
      <c r="AT88" s="11">
        <f>IF(('OddsRatio_working_3-way'!X88=0),IF(Q88&gt;0,-Q88^(1/3),(-Q88)^(1/3)),'OddsRatio_working_3-way'!AN88-'OddsRatio_working_3-way'!R88/3)</f>
        <v>-0.32728395162034757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1.76</v>
      </c>
      <c r="B89" s="4">
        <f>IF('True_Odds_Calculator_3-way'!B90="","",'True_Odds_Calculator_3-way'!B90)</f>
        <v>3.55</v>
      </c>
      <c r="C89" s="4">
        <f>IF('True_Odds_Calculator_3-way'!C90="","",'True_Odds_Calculator_3-way'!C90)</f>
        <v>5.33</v>
      </c>
      <c r="D89" s="9">
        <f t="shared" si="26"/>
        <v>0.5526689224979936</v>
      </c>
      <c r="E89" s="9">
        <f t="shared" si="27"/>
        <v>0.2691242975317415</v>
      </c>
      <c r="F89" s="9">
        <f t="shared" si="28"/>
        <v>0.17820677997026496</v>
      </c>
      <c r="G89" s="9">
        <f t="shared" si="29"/>
        <v>1.0650020275585379</v>
      </c>
      <c r="H89" s="9">
        <f t="shared" si="30"/>
        <v>1.809401540944489</v>
      </c>
      <c r="I89" s="9">
        <f t="shared" si="31"/>
        <v>3.7157551702742722</v>
      </c>
      <c r="J89" s="9">
        <f t="shared" si="32"/>
        <v>5.6114587793284683</v>
      </c>
      <c r="K89" s="11">
        <f t="shared" si="33"/>
        <v>0.56818181818181823</v>
      </c>
      <c r="L89" s="11">
        <f t="shared" si="34"/>
        <v>0.28169014084507044</v>
      </c>
      <c r="M89" s="11">
        <f t="shared" si="35"/>
        <v>0.18761726078799248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-0.25198427474277707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0.22941675294818542</v>
      </c>
      <c r="Q89" s="11">
        <f>2*'OddsRatio_working_3-way'!K89*'OddsRatio_working_3-way'!L89*'OddsRatio_working_3-way'!M89</f>
        <v>6.0056741609472636E-2</v>
      </c>
      <c r="R89" s="11">
        <f t="shared" si="36"/>
        <v>0</v>
      </c>
      <c r="S89" s="11">
        <f t="shared" si="37"/>
        <v>-0.91044075342547326</v>
      </c>
      <c r="T89" s="11">
        <f t="shared" si="38"/>
        <v>-0.23833527576583077</v>
      </c>
      <c r="U89" s="11">
        <f>'OddsRatio_working_3-way'!S89-'OddsRatio_working_3-way'!R89^2/3</f>
        <v>-0.91044075342547326</v>
      </c>
      <c r="V89" s="11">
        <f>'OddsRatio_working_3-way'!S89*'OddsRatio_working_3-way'!R89/3-2*'OddsRatio_working_3-way'!R89^3/27-'OddsRatio_working_3-way'!T89</f>
        <v>0.23833527576583077</v>
      </c>
      <c r="W89" s="11">
        <f>'OddsRatio_working_3-way'!V89^2+4*'OddsRatio_working_3-way'!U89^3/27</f>
        <v>-5.4998739904900153E-2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0.16718436199243841</v>
      </c>
      <c r="Y89" s="11">
        <f>IF('OddsRatio_working_3-way'!W89&gt;=0,IF('OddsRatio_working_3-way'!V89+SQRT('OddsRatio_working_3-way'!W89)&gt;0,0,PI()),ACOS('OddsRatio_working_3-way'!V89/(2*'OddsRatio_working_3-way'!X89)))</f>
        <v>0.77732570036665571</v>
      </c>
      <c r="Z89" s="11">
        <f>'OddsRatio_working_3-way'!X89^(1/3)*COS('OddsRatio_working_3-way'!Y89/3)</f>
        <v>0.53250101377926895</v>
      </c>
      <c r="AA89" s="11">
        <f>'OddsRatio_working_3-way'!X89^(1/3)*COS(('OddsRatio_working_3-way'!Y89+2*PI())/3)</f>
        <v>-0.388488762355779</v>
      </c>
      <c r="AB89" s="11">
        <f>'OddsRatio_working_3-way'!X89^(1/3)*COS(('OddsRatio_working_3-way'!Y89+4*PI())/3)</f>
        <v>-0.14401225142349008</v>
      </c>
      <c r="AC89" s="11">
        <f>'OddsRatio_working_3-way'!X89^(1/3)*SIN('OddsRatio_working_3-way'!Y89/3)</f>
        <v>0.14114857939729758</v>
      </c>
      <c r="AD89" s="11">
        <f>'OddsRatio_working_3-way'!X89^(1/3)*SIN(('OddsRatio_working_3-way'!Y89+2*PI())/3)</f>
        <v>0.39058511577516558</v>
      </c>
      <c r="AE89" s="11">
        <f>'OddsRatio_working_3-way'!X89^(1/3)*SIN(('OddsRatio_working_3-way'!Y89+4*PI())/3)</f>
        <v>-0.53173369517246305</v>
      </c>
      <c r="AF89" s="11">
        <f>-'OddsRatio_working_3-way'!U89/(3*'OddsRatio_working_3-way'!X89^(1/3))*COS(('OddsRatio_working_3-way'!Y89)/3)</f>
        <v>0.53250101377926884</v>
      </c>
      <c r="AG89" s="11">
        <f>-'OddsRatio_working_3-way'!U89/(3*'OddsRatio_working_3-way'!X89^(1/3))*COS(('OddsRatio_working_3-way'!Y89+2*PI())/3)</f>
        <v>-0.38848876235577895</v>
      </c>
      <c r="AH89" s="11">
        <f>-'OddsRatio_working_3-way'!U89/(3*'OddsRatio_working_3-way'!X89^(1/3))*COS(('OddsRatio_working_3-way'!Y89+4*PI())/3)</f>
        <v>-0.14401225142349006</v>
      </c>
      <c r="AI89" s="11">
        <f>'OddsRatio_working_3-way'!U89/(3*'OddsRatio_working_3-way'!X89^(1/3))*SIN(('OddsRatio_working_3-way'!Y89)/3)</f>
        <v>-0.14114857939729755</v>
      </c>
      <c r="AJ89" s="11">
        <f>'OddsRatio_working_3-way'!U89/(3*'OddsRatio_working_3-way'!X89^(1/3))*SIN(('OddsRatio_working_3-way'!Y89+2*PI())/3)</f>
        <v>-0.39058511577516547</v>
      </c>
      <c r="AK89" s="11">
        <f>'OddsRatio_working_3-way'!U89/(3*'OddsRatio_working_3-way'!X89^(1/3))*SIN(('OddsRatio_working_3-way'!Y89+4*PI())/3)</f>
        <v>0.53173369517246305</v>
      </c>
      <c r="AL89" s="11">
        <f>'OddsRatio_working_3-way'!Z89+'OddsRatio_working_3-way'!AF89</f>
        <v>1.0650020275585379</v>
      </c>
      <c r="AM89" s="11">
        <f>'OddsRatio_working_3-way'!AA89+'OddsRatio_working_3-way'!AG89</f>
        <v>-0.77697752471155801</v>
      </c>
      <c r="AN89" s="11">
        <f>'OddsRatio_working_3-way'!AB89+'OddsRatio_working_3-way'!AH89</f>
        <v>-0.28802450284698011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1.0650020275585379</v>
      </c>
      <c r="AS89" s="11">
        <f>IF(('OddsRatio_working_3-way'!X89=0),IF(Q89&gt;0,-Q89^(1/3),(-Q89)^(1/3)),'OddsRatio_working_3-way'!AM89-'OddsRatio_working_3-way'!R89/3)</f>
        <v>-0.77697752471155801</v>
      </c>
      <c r="AT89" s="11">
        <f>IF(('OddsRatio_working_3-way'!X89=0),IF(Q89&gt;0,-Q89^(1/3),(-Q89)^(1/3)),'OddsRatio_working_3-way'!AN89-'OddsRatio_working_3-way'!R89/3)</f>
        <v>-0.28802450284698011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2.66</v>
      </c>
      <c r="B90" s="4">
        <f>IF('True_Odds_Calculator_3-way'!B91="","",'True_Odds_Calculator_3-way'!B91)</f>
        <v>3.1</v>
      </c>
      <c r="C90" s="4">
        <f>IF('True_Odds_Calculator_3-way'!C91="","",'True_Odds_Calculator_3-way'!C91)</f>
        <v>2.99</v>
      </c>
      <c r="D90" s="9">
        <f t="shared" si="26"/>
        <v>0.36447596319310271</v>
      </c>
      <c r="E90" s="9">
        <f t="shared" si="27"/>
        <v>0.31193058427003956</v>
      </c>
      <c r="F90" s="9">
        <f t="shared" si="28"/>
        <v>0.32359345253685784</v>
      </c>
      <c r="G90" s="9">
        <f t="shared" si="29"/>
        <v>1.050400695703833</v>
      </c>
      <c r="H90" s="9">
        <f t="shared" si="30"/>
        <v>2.743665154868363</v>
      </c>
      <c r="I90" s="9">
        <f t="shared" si="31"/>
        <v>3.205841460978049</v>
      </c>
      <c r="J90" s="9">
        <f t="shared" si="32"/>
        <v>3.0902973844506274</v>
      </c>
      <c r="K90" s="11">
        <f t="shared" si="33"/>
        <v>0.37593984962406013</v>
      </c>
      <c r="L90" s="11">
        <f t="shared" si="34"/>
        <v>0.32258064516129031</v>
      </c>
      <c r="M90" s="11">
        <f t="shared" si="35"/>
        <v>0.33444816053511706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-0.28136232262607108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0.23321330621839961</v>
      </c>
      <c r="Q90" s="11">
        <f>2*'OddsRatio_working_3-way'!K90*'OddsRatio_working_3-way'!L90*'OddsRatio_working_3-way'!M90</f>
        <v>8.1117671728138982E-2</v>
      </c>
      <c r="R90" s="11">
        <f t="shared" si="36"/>
        <v>0</v>
      </c>
      <c r="S90" s="11">
        <f t="shared" si="37"/>
        <v>-0.82887184055677121</v>
      </c>
      <c r="T90" s="11">
        <f t="shared" si="38"/>
        <v>-0.28830324888931169</v>
      </c>
      <c r="U90" s="11">
        <f>'OddsRatio_working_3-way'!S90-'OddsRatio_working_3-way'!R90^2/3</f>
        <v>-0.82887184055677121</v>
      </c>
      <c r="V90" s="11">
        <f>'OddsRatio_working_3-way'!S90*'OddsRatio_working_3-way'!R90/3-2*'OddsRatio_working_3-way'!R90^3/27-'OddsRatio_working_3-way'!T90</f>
        <v>0.28830324888931169</v>
      </c>
      <c r="W90" s="11">
        <f>'OddsRatio_working_3-way'!V90^2+4*'OddsRatio_working_3-way'!U90^3/27</f>
        <v>-1.245473802046454E-3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0.14522761197700909</v>
      </c>
      <c r="Y90" s="11">
        <f>IF('OddsRatio_working_3-way'!W90&gt;=0,IF('OddsRatio_working_3-way'!V90+SQRT('OddsRatio_working_3-way'!W90)&gt;0,0,PI()),ACOS('OddsRatio_working_3-way'!V90/(2*'OddsRatio_working_3-way'!X90)))</f>
        <v>0.12180427298991492</v>
      </c>
      <c r="Z90" s="11">
        <f>'OddsRatio_working_3-way'!X90^(1/3)*COS('OddsRatio_working_3-way'!Y90/3)</f>
        <v>0.5252003478519166</v>
      </c>
      <c r="AA90" s="11">
        <f>'OddsRatio_working_3-way'!X90^(1/3)*COS(('OddsRatio_working_3-way'!Y90+2*PI())/3)</f>
        <v>-0.28107735177762672</v>
      </c>
      <c r="AB90" s="11">
        <f>'OddsRatio_working_3-way'!X90^(1/3)*COS(('OddsRatio_working_3-way'!Y90+4*PI())/3)</f>
        <v>-0.24412299607429</v>
      </c>
      <c r="AC90" s="11">
        <f>'OddsRatio_working_3-way'!X90^(1/3)*SIN('OddsRatio_working_3-way'!Y90/3)</f>
        <v>2.1335607213050788E-2</v>
      </c>
      <c r="AD90" s="11">
        <f>'OddsRatio_working_3-way'!X90^(1/3)*SIN(('OddsRatio_working_3-way'!Y90+2*PI())/3)</f>
        <v>0.44416903970965838</v>
      </c>
      <c r="AE90" s="11">
        <f>'OddsRatio_working_3-way'!X90^(1/3)*SIN(('OddsRatio_working_3-way'!Y90+4*PI())/3)</f>
        <v>-0.46550464692270899</v>
      </c>
      <c r="AF90" s="11">
        <f>-'OddsRatio_working_3-way'!U90/(3*'OddsRatio_working_3-way'!X90^(1/3))*COS(('OddsRatio_working_3-way'!Y90)/3)</f>
        <v>0.52520034785191649</v>
      </c>
      <c r="AG90" s="11">
        <f>-'OddsRatio_working_3-way'!U90/(3*'OddsRatio_working_3-way'!X90^(1/3))*COS(('OddsRatio_working_3-way'!Y90+2*PI())/3)</f>
        <v>-0.28107735177762666</v>
      </c>
      <c r="AH90" s="11">
        <f>-'OddsRatio_working_3-way'!U90/(3*'OddsRatio_working_3-way'!X90^(1/3))*COS(('OddsRatio_working_3-way'!Y90+4*PI())/3)</f>
        <v>-0.24412299607428994</v>
      </c>
      <c r="AI90" s="11">
        <f>'OddsRatio_working_3-way'!U90/(3*'OddsRatio_working_3-way'!X90^(1/3))*SIN(('OddsRatio_working_3-way'!Y90)/3)</f>
        <v>-2.1335607213050785E-2</v>
      </c>
      <c r="AJ90" s="11">
        <f>'OddsRatio_working_3-way'!U90/(3*'OddsRatio_working_3-way'!X90^(1/3))*SIN(('OddsRatio_working_3-way'!Y90+2*PI())/3)</f>
        <v>-0.44416903970965826</v>
      </c>
      <c r="AK90" s="11">
        <f>'OddsRatio_working_3-way'!U90/(3*'OddsRatio_working_3-way'!X90^(1/3))*SIN(('OddsRatio_working_3-way'!Y90+4*PI())/3)</f>
        <v>0.46550464692270888</v>
      </c>
      <c r="AL90" s="11">
        <f>'OddsRatio_working_3-way'!Z90+'OddsRatio_working_3-way'!AF90</f>
        <v>1.050400695703833</v>
      </c>
      <c r="AM90" s="11">
        <f>'OddsRatio_working_3-way'!AA90+'OddsRatio_working_3-way'!AG90</f>
        <v>-0.56215470355525343</v>
      </c>
      <c r="AN90" s="11">
        <f>'OddsRatio_working_3-way'!AB90+'OddsRatio_working_3-way'!AH90</f>
        <v>-0.48824599214857994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1.050400695703833</v>
      </c>
      <c r="AS90" s="11">
        <f>IF(('OddsRatio_working_3-way'!X90=0),IF(Q90&gt;0,-Q90^(1/3),(-Q90)^(1/3)),'OddsRatio_working_3-way'!AM90-'OddsRatio_working_3-way'!R90/3)</f>
        <v>-0.56215470355525343</v>
      </c>
      <c r="AT90" s="11">
        <f>IF(('OddsRatio_working_3-way'!X90=0),IF(Q90&gt;0,-Q90^(1/3),(-Q90)^(1/3)),'OddsRatio_working_3-way'!AN90-'OddsRatio_working_3-way'!R90/3)</f>
        <v>-0.48824599214857994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2.42</v>
      </c>
      <c r="B91" s="4">
        <f>IF('True_Odds_Calculator_3-way'!B92="","",'True_Odds_Calculator_3-way'!B92)</f>
        <v>3.21</v>
      </c>
      <c r="C91" s="4">
        <f>IF('True_Odds_Calculator_3-way'!C92="","",'True_Odds_Calculator_3-way'!C92)</f>
        <v>3.24</v>
      </c>
      <c r="D91" s="9">
        <f t="shared" si="26"/>
        <v>0.40110516141825092</v>
      </c>
      <c r="E91" s="9">
        <f t="shared" si="27"/>
        <v>0.30086167094803395</v>
      </c>
      <c r="F91" s="9">
        <f t="shared" si="28"/>
        <v>0.29803316763371501</v>
      </c>
      <c r="G91" s="9">
        <f t="shared" si="29"/>
        <v>1.0514871638336041</v>
      </c>
      <c r="H91" s="9">
        <f t="shared" si="30"/>
        <v>2.4931117726437173</v>
      </c>
      <c r="I91" s="9">
        <f t="shared" si="31"/>
        <v>3.3237866320722658</v>
      </c>
      <c r="J91" s="9">
        <f t="shared" si="32"/>
        <v>3.3553312469872729</v>
      </c>
      <c r="K91" s="11">
        <f t="shared" si="33"/>
        <v>0.41322314049586778</v>
      </c>
      <c r="L91" s="11">
        <f t="shared" si="34"/>
        <v>0.3115264797507788</v>
      </c>
      <c r="M91" s="11">
        <f t="shared" si="35"/>
        <v>0.30864197530864196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-0.27929504300692809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0.23322370627194566</v>
      </c>
      <c r="Q91" s="11">
        <f>2*'OddsRatio_working_3-way'!K91*'OddsRatio_working_3-way'!L91*'OddsRatio_working_3-way'!M91</f>
        <v>7.9462932290271099E-2</v>
      </c>
      <c r="R91" s="11">
        <f t="shared" si="36"/>
        <v>0</v>
      </c>
      <c r="S91" s="11">
        <f t="shared" si="37"/>
        <v>-0.83504420186276063</v>
      </c>
      <c r="T91" s="11">
        <f t="shared" si="38"/>
        <v>-0.28451250489361524</v>
      </c>
      <c r="U91" s="11">
        <f>'OddsRatio_working_3-way'!S91-'OddsRatio_working_3-way'!R91^2/3</f>
        <v>-0.83504420186276063</v>
      </c>
      <c r="V91" s="11">
        <f>'OddsRatio_working_3-way'!S91*'OddsRatio_working_3-way'!R91/3-2*'OddsRatio_working_3-way'!R91^3/27-'OddsRatio_working_3-way'!T91</f>
        <v>0.28451250489361524</v>
      </c>
      <c r="W91" s="11">
        <f>'OddsRatio_working_3-way'!V91^2+4*'OddsRatio_working_3-way'!U91^3/27</f>
        <v>-5.3156472740726879E-3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0.14685282829665908</v>
      </c>
      <c r="Y91" s="11">
        <f>IF('OddsRatio_working_3-way'!W91&gt;=0,IF('OddsRatio_working_3-way'!V91+SQRT('OddsRatio_working_3-way'!W91)&gt;0,0,PI()),ACOS('OddsRatio_working_3-way'!V91/(2*'OddsRatio_working_3-way'!X91)))</f>
        <v>0.2508594223972298</v>
      </c>
      <c r="Z91" s="11">
        <f>'OddsRatio_working_3-way'!X91^(1/3)*COS('OddsRatio_working_3-way'!Y91/3)</f>
        <v>0.52574358191680204</v>
      </c>
      <c r="AA91" s="11">
        <f>'OddsRatio_working_3-way'!X91^(1/3)*COS(('OddsRatio_working_3-way'!Y91+2*PI())/3)</f>
        <v>-0.30103348668406671</v>
      </c>
      <c r="AB91" s="11">
        <f>'OddsRatio_working_3-way'!X91^(1/3)*COS(('OddsRatio_working_3-way'!Y91+4*PI())/3)</f>
        <v>-0.22471009523273547</v>
      </c>
      <c r="AC91" s="11">
        <f>'OddsRatio_working_3-way'!X91^(1/3)*SIN('OddsRatio_working_3-way'!Y91/3)</f>
        <v>4.4065330599891234E-2</v>
      </c>
      <c r="AD91" s="11">
        <f>'OddsRatio_working_3-way'!X91^(1/3)*SIN(('OddsRatio_working_3-way'!Y91+2*PI())/3)</f>
        <v>0.4332746325166299</v>
      </c>
      <c r="AE91" s="11">
        <f>'OddsRatio_working_3-way'!X91^(1/3)*SIN(('OddsRatio_working_3-way'!Y91+4*PI())/3)</f>
        <v>-0.47733996311652122</v>
      </c>
      <c r="AF91" s="11">
        <f>-'OddsRatio_working_3-way'!U91/(3*'OddsRatio_working_3-way'!X91^(1/3))*COS(('OddsRatio_working_3-way'!Y91)/3)</f>
        <v>0.52574358191680204</v>
      </c>
      <c r="AG91" s="11">
        <f>-'OddsRatio_working_3-way'!U91/(3*'OddsRatio_working_3-way'!X91^(1/3))*COS(('OddsRatio_working_3-way'!Y91+2*PI())/3)</f>
        <v>-0.30103348668406671</v>
      </c>
      <c r="AH91" s="11">
        <f>-'OddsRatio_working_3-way'!U91/(3*'OddsRatio_working_3-way'!X91^(1/3))*COS(('OddsRatio_working_3-way'!Y91+4*PI())/3)</f>
        <v>-0.22471009523273547</v>
      </c>
      <c r="AI91" s="11">
        <f>'OddsRatio_working_3-way'!U91/(3*'OddsRatio_working_3-way'!X91^(1/3))*SIN(('OddsRatio_working_3-way'!Y91)/3)</f>
        <v>-4.4065330599891234E-2</v>
      </c>
      <c r="AJ91" s="11">
        <f>'OddsRatio_working_3-way'!U91/(3*'OddsRatio_working_3-way'!X91^(1/3))*SIN(('OddsRatio_working_3-way'!Y91+2*PI())/3)</f>
        <v>-0.4332746325166299</v>
      </c>
      <c r="AK91" s="11">
        <f>'OddsRatio_working_3-way'!U91/(3*'OddsRatio_working_3-way'!X91^(1/3))*SIN(('OddsRatio_working_3-way'!Y91+4*PI())/3)</f>
        <v>0.47733996311652122</v>
      </c>
      <c r="AL91" s="11">
        <f>'OddsRatio_working_3-way'!Z91+'OddsRatio_working_3-way'!AF91</f>
        <v>1.0514871638336041</v>
      </c>
      <c r="AM91" s="11">
        <f>'OddsRatio_working_3-way'!AA91+'OddsRatio_working_3-way'!AG91</f>
        <v>-0.60206697336813342</v>
      </c>
      <c r="AN91" s="11">
        <f>'OddsRatio_working_3-way'!AB91+'OddsRatio_working_3-way'!AH91</f>
        <v>-0.44942019046547094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1.0514871638336041</v>
      </c>
      <c r="AS91" s="11">
        <f>IF(('OddsRatio_working_3-way'!X91=0),IF(Q91&gt;0,-Q91^(1/3),(-Q91)^(1/3)),'OddsRatio_working_3-way'!AM91-'OddsRatio_working_3-way'!R91/3)</f>
        <v>-0.60206697336813342</v>
      </c>
      <c r="AT91" s="11">
        <f>IF(('OddsRatio_working_3-way'!X91=0),IF(Q91&gt;0,-Q91^(1/3),(-Q91)^(1/3)),'OddsRatio_working_3-way'!AN91-'OddsRatio_working_3-way'!R91/3)</f>
        <v>-0.44942019046547094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1.61</v>
      </c>
      <c r="B92" s="4">
        <f>IF('True_Odds_Calculator_3-way'!B93="","",'True_Odds_Calculator_3-way'!B93)</f>
        <v>3.85</v>
      </c>
      <c r="C92" s="4">
        <f>IF('True_Odds_Calculator_3-way'!C93="","",'True_Odds_Calculator_3-way'!C93)</f>
        <v>6.4</v>
      </c>
      <c r="D92" s="9">
        <f t="shared" si="26"/>
        <v>0.60526541642909537</v>
      </c>
      <c r="E92" s="9">
        <f t="shared" si="27"/>
        <v>0.24709580584918239</v>
      </c>
      <c r="F92" s="9">
        <f t="shared" si="28"/>
        <v>0.14763877772172224</v>
      </c>
      <c r="G92" s="9">
        <f t="shared" si="29"/>
        <v>1.0691274557270316</v>
      </c>
      <c r="H92" s="9">
        <f t="shared" si="30"/>
        <v>1.6521677479934893</v>
      </c>
      <c r="I92" s="9">
        <f t="shared" si="31"/>
        <v>4.0470132488220409</v>
      </c>
      <c r="J92" s="9">
        <f t="shared" si="32"/>
        <v>6.7732882609259706</v>
      </c>
      <c r="K92" s="11">
        <f t="shared" si="33"/>
        <v>0.6211180124223602</v>
      </c>
      <c r="L92" s="11">
        <f t="shared" si="34"/>
        <v>0.25974025974025972</v>
      </c>
      <c r="M92" s="11">
        <f t="shared" si="35"/>
        <v>0.15625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-0.23664747519561191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0.22334032427200123</v>
      </c>
      <c r="Q92" s="11">
        <f>2*'OddsRatio_working_3-way'!K92*'OddsRatio_working_3-way'!L92*'OddsRatio_working_3-way'!M92</f>
        <v>5.0415423086230531E-2</v>
      </c>
      <c r="R92" s="11">
        <f t="shared" si="36"/>
        <v>0</v>
      </c>
      <c r="S92" s="11">
        <f t="shared" si="37"/>
        <v>-0.94376804184109275</v>
      </c>
      <c r="T92" s="11">
        <f t="shared" si="38"/>
        <v>-0.2130401900318494</v>
      </c>
      <c r="U92" s="11">
        <f>'OddsRatio_working_3-way'!S92-'OddsRatio_working_3-way'!R92^2/3</f>
        <v>-0.94376804184109275</v>
      </c>
      <c r="V92" s="11">
        <f>'OddsRatio_working_3-way'!S92*'OddsRatio_working_3-way'!R92/3-2*'OddsRatio_working_3-way'!R92^3/27-'OddsRatio_working_3-way'!T92</f>
        <v>0.2130401900318494</v>
      </c>
      <c r="W92" s="11">
        <f>'OddsRatio_working_3-way'!V92^2+4*'OddsRatio_working_3-way'!U92^3/27</f>
        <v>-7.9149050403700683E-2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0.17644770682308908</v>
      </c>
      <c r="Y92" s="11">
        <f>IF('OddsRatio_working_3-way'!W92&gt;=0,IF('OddsRatio_working_3-way'!V92+SQRT('OddsRatio_working_3-way'!W92)&gt;0,0,PI()),ACOS('OddsRatio_working_3-way'!V92/(2*'OddsRatio_working_3-way'!X92)))</f>
        <v>0.92267200214059619</v>
      </c>
      <c r="Z92" s="11">
        <f>'OddsRatio_working_3-way'!X92^(1/3)*COS('OddsRatio_working_3-way'!Y92/3)</f>
        <v>0.5345637278635158</v>
      </c>
      <c r="AA92" s="11">
        <f>'OddsRatio_working_3-way'!X92^(1/3)*COS(('OddsRatio_working_3-way'!Y92+2*PI())/3)</f>
        <v>-0.41433024406485908</v>
      </c>
      <c r="AB92" s="11">
        <f>'OddsRatio_working_3-way'!X92^(1/3)*COS(('OddsRatio_working_3-way'!Y92+4*PI())/3)</f>
        <v>-0.12023348379865686</v>
      </c>
      <c r="AC92" s="11">
        <f>'OddsRatio_working_3-way'!X92^(1/3)*SIN('OddsRatio_working_3-way'!Y92/3)</f>
        <v>0.16979684370748865</v>
      </c>
      <c r="AD92" s="11">
        <f>'OddsRatio_working_3-way'!X92^(1/3)*SIN(('OddsRatio_working_3-way'!Y92+2*PI())/3)</f>
        <v>0.37804734641777166</v>
      </c>
      <c r="AE92" s="11">
        <f>'OddsRatio_working_3-way'!X92^(1/3)*SIN(('OddsRatio_working_3-way'!Y92+4*PI())/3)</f>
        <v>-0.54784419012526031</v>
      </c>
      <c r="AF92" s="11">
        <f>-'OddsRatio_working_3-way'!U92/(3*'OddsRatio_working_3-way'!X92^(1/3))*COS(('OddsRatio_working_3-way'!Y92)/3)</f>
        <v>0.53456372786351569</v>
      </c>
      <c r="AG92" s="11">
        <f>-'OddsRatio_working_3-way'!U92/(3*'OddsRatio_working_3-way'!X92^(1/3))*COS(('OddsRatio_working_3-way'!Y92+2*PI())/3)</f>
        <v>-0.41433024406485897</v>
      </c>
      <c r="AH92" s="11">
        <f>-'OddsRatio_working_3-way'!U92/(3*'OddsRatio_working_3-way'!X92^(1/3))*COS(('OddsRatio_working_3-way'!Y92+4*PI())/3)</f>
        <v>-0.12023348379865684</v>
      </c>
      <c r="AI92" s="11">
        <f>'OddsRatio_working_3-way'!U92/(3*'OddsRatio_working_3-way'!X92^(1/3))*SIN(('OddsRatio_working_3-way'!Y92)/3)</f>
        <v>-0.16979684370748863</v>
      </c>
      <c r="AJ92" s="11">
        <f>'OddsRatio_working_3-way'!U92/(3*'OddsRatio_working_3-way'!X92^(1/3))*SIN(('OddsRatio_working_3-way'!Y92+2*PI())/3)</f>
        <v>-0.37804734641777155</v>
      </c>
      <c r="AK92" s="11">
        <f>'OddsRatio_working_3-way'!U92/(3*'OddsRatio_working_3-way'!X92^(1/3))*SIN(('OddsRatio_working_3-way'!Y92+4*PI())/3)</f>
        <v>0.54784419012526031</v>
      </c>
      <c r="AL92" s="11">
        <f>'OddsRatio_working_3-way'!Z92+'OddsRatio_working_3-way'!AF92</f>
        <v>1.0691274557270316</v>
      </c>
      <c r="AM92" s="11">
        <f>'OddsRatio_working_3-way'!AA92+'OddsRatio_working_3-way'!AG92</f>
        <v>-0.82866048812971804</v>
      </c>
      <c r="AN92" s="11">
        <f>'OddsRatio_working_3-way'!AB92+'OddsRatio_working_3-way'!AH92</f>
        <v>-0.2404669675973137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1.0691274557270316</v>
      </c>
      <c r="AS92" s="11">
        <f>IF(('OddsRatio_working_3-way'!X92=0),IF(Q92&gt;0,-Q92^(1/3),(-Q92)^(1/3)),'OddsRatio_working_3-way'!AM92-'OddsRatio_working_3-way'!R92/3)</f>
        <v>-0.82866048812971804</v>
      </c>
      <c r="AT92" s="11">
        <f>IF(('OddsRatio_working_3-way'!X92=0),IF(Q92&gt;0,-Q92^(1/3),(-Q92)^(1/3)),'OddsRatio_working_3-way'!AN92-'OddsRatio_working_3-way'!R92/3)</f>
        <v>-0.2404669675973137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1.85</v>
      </c>
      <c r="B93" s="4">
        <f>IF('True_Odds_Calculator_3-way'!B94="","",'True_Odds_Calculator_3-way'!B94)</f>
        <v>3.44</v>
      </c>
      <c r="C93" s="4">
        <f>IF('True_Odds_Calculator_3-way'!C94="","",'True_Odds_Calculator_3-way'!C94)</f>
        <v>4.6500000000000004</v>
      </c>
      <c r="D93" s="9">
        <f t="shared" si="26"/>
        <v>0.52186211299953489</v>
      </c>
      <c r="E93" s="9">
        <f t="shared" si="27"/>
        <v>0.27547632981450254</v>
      </c>
      <c r="F93" s="9">
        <f t="shared" si="28"/>
        <v>0.20266155718596271</v>
      </c>
      <c r="G93" s="9">
        <f t="shared" si="29"/>
        <v>1.0778999800231119</v>
      </c>
      <c r="H93" s="9">
        <f t="shared" si="30"/>
        <v>1.9162149830196453</v>
      </c>
      <c r="I93" s="9">
        <f t="shared" si="31"/>
        <v>3.6300759512563925</v>
      </c>
      <c r="J93" s="9">
        <f t="shared" si="32"/>
        <v>4.9343349270843593</v>
      </c>
      <c r="K93" s="11">
        <f t="shared" si="33"/>
        <v>0.54054054054054046</v>
      </c>
      <c r="L93" s="11">
        <f t="shared" si="34"/>
        <v>0.29069767441860467</v>
      </c>
      <c r="M93" s="11">
        <f t="shared" si="35"/>
        <v>0.21505376344086019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-0.25581057426518805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0.23451808898170484</v>
      </c>
      <c r="Q93" s="11">
        <f>2*'OddsRatio_working_3-way'!K93*'OddsRatio_working_3-way'!L93*'OddsRatio_working_3-way'!M93</f>
        <v>6.758446368348843E-2</v>
      </c>
      <c r="R93" s="11">
        <f t="shared" si="36"/>
        <v>0</v>
      </c>
      <c r="S93" s="11">
        <f t="shared" si="37"/>
        <v>-0.9167646398330267</v>
      </c>
      <c r="T93" s="11">
        <f t="shared" si="38"/>
        <v>-0.26419730254554086</v>
      </c>
      <c r="U93" s="11">
        <f>'OddsRatio_working_3-way'!S93-'OddsRatio_working_3-way'!R93^2/3</f>
        <v>-0.9167646398330267</v>
      </c>
      <c r="V93" s="11">
        <f>'OddsRatio_working_3-way'!S93*'OddsRatio_working_3-way'!R93/3-2*'OddsRatio_working_3-way'!R93^3/27-'OddsRatio_working_3-way'!T93</f>
        <v>0.26419730254554086</v>
      </c>
      <c r="W93" s="11">
        <f>'OddsRatio_working_3-way'!V93^2+4*'OddsRatio_working_3-way'!U93^3/27</f>
        <v>-4.4348174964792E-2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0.1689292674739431</v>
      </c>
      <c r="Y93" s="11">
        <f>IF('OddsRatio_working_3-way'!W93&gt;=0,IF('OddsRatio_working_3-way'!V93+SQRT('OddsRatio_working_3-way'!W93)&gt;0,0,PI()),ACOS('OddsRatio_working_3-way'!V93/(2*'OddsRatio_working_3-way'!X93)))</f>
        <v>0.67296642910023929</v>
      </c>
      <c r="Z93" s="11">
        <f>'OddsRatio_working_3-way'!X93^(1/3)*COS('OddsRatio_working_3-way'!Y93/3)</f>
        <v>0.53894999001155597</v>
      </c>
      <c r="AA93" s="11">
        <f>'OddsRatio_working_3-way'!X93^(1/3)*COS(('OddsRatio_working_3-way'!Y93+2*PI())/3)</f>
        <v>-0.37596838051945436</v>
      </c>
      <c r="AB93" s="11">
        <f>'OddsRatio_working_3-way'!X93^(1/3)*COS(('OddsRatio_working_3-way'!Y93+4*PI())/3)</f>
        <v>-0.16298160949210178</v>
      </c>
      <c r="AC93" s="11">
        <f>'OddsRatio_working_3-way'!X93^(1/3)*SIN('OddsRatio_working_3-way'!Y93/3)</f>
        <v>0.12296796958647119</v>
      </c>
      <c r="AD93" s="11">
        <f>'OddsRatio_working_3-way'!X93^(1/3)*SIN(('OddsRatio_working_3-way'!Y93+2*PI())/3)</f>
        <v>0.40526039792614132</v>
      </c>
      <c r="AE93" s="11">
        <f>'OddsRatio_working_3-way'!X93^(1/3)*SIN(('OddsRatio_working_3-way'!Y93+4*PI())/3)</f>
        <v>-0.52822836751261248</v>
      </c>
      <c r="AF93" s="11">
        <f>-'OddsRatio_working_3-way'!U93/(3*'OddsRatio_working_3-way'!X93^(1/3))*COS(('OddsRatio_working_3-way'!Y93)/3)</f>
        <v>0.53894999001155586</v>
      </c>
      <c r="AG93" s="11">
        <f>-'OddsRatio_working_3-way'!U93/(3*'OddsRatio_working_3-way'!X93^(1/3))*COS(('OddsRatio_working_3-way'!Y93+2*PI())/3)</f>
        <v>-0.37596838051945425</v>
      </c>
      <c r="AH93" s="11">
        <f>-'OddsRatio_working_3-way'!U93/(3*'OddsRatio_working_3-way'!X93^(1/3))*COS(('OddsRatio_working_3-way'!Y93+4*PI())/3)</f>
        <v>-0.16298160949210175</v>
      </c>
      <c r="AI93" s="11">
        <f>'OddsRatio_working_3-way'!U93/(3*'OddsRatio_working_3-way'!X93^(1/3))*SIN(('OddsRatio_working_3-way'!Y93)/3)</f>
        <v>-0.12296796958647117</v>
      </c>
      <c r="AJ93" s="11">
        <f>'OddsRatio_working_3-way'!U93/(3*'OddsRatio_working_3-way'!X93^(1/3))*SIN(('OddsRatio_working_3-way'!Y93+2*PI())/3)</f>
        <v>-0.40526039792614127</v>
      </c>
      <c r="AK93" s="11">
        <f>'OddsRatio_working_3-way'!U93/(3*'OddsRatio_working_3-way'!X93^(1/3))*SIN(('OddsRatio_working_3-way'!Y93+4*PI())/3)</f>
        <v>0.52822836751261248</v>
      </c>
      <c r="AL93" s="11">
        <f>'OddsRatio_working_3-way'!Z93+'OddsRatio_working_3-way'!AF93</f>
        <v>1.0778999800231119</v>
      </c>
      <c r="AM93" s="11">
        <f>'OddsRatio_working_3-way'!AA93+'OddsRatio_working_3-way'!AG93</f>
        <v>-0.75193676103890861</v>
      </c>
      <c r="AN93" s="11">
        <f>'OddsRatio_working_3-way'!AB93+'OddsRatio_working_3-way'!AH93</f>
        <v>-0.32596321898420355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1.0778999800231119</v>
      </c>
      <c r="AS93" s="11">
        <f>IF(('OddsRatio_working_3-way'!X93=0),IF(Q93&gt;0,-Q93^(1/3),(-Q93)^(1/3)),'OddsRatio_working_3-way'!AM93-'OddsRatio_working_3-way'!R93/3)</f>
        <v>-0.75193676103890861</v>
      </c>
      <c r="AT93" s="11">
        <f>IF(('OddsRatio_working_3-way'!X93=0),IF(Q93&gt;0,-Q93^(1/3),(-Q93)^(1/3)),'OddsRatio_working_3-way'!AN93-'OddsRatio_working_3-way'!R93/3)</f>
        <v>-0.32596321898420355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5.42</v>
      </c>
      <c r="B94" s="4">
        <f>IF('True_Odds_Calculator_3-way'!B95="","",'True_Odds_Calculator_3-way'!B95)</f>
        <v>3.87</v>
      </c>
      <c r="C94" s="4">
        <f>IF('True_Odds_Calculator_3-way'!C95="","",'True_Odds_Calculator_3-way'!C95)</f>
        <v>1.62</v>
      </c>
      <c r="D94" s="9">
        <f t="shared" si="26"/>
        <v>0.16917168936908211</v>
      </c>
      <c r="E94" s="9">
        <f t="shared" si="27"/>
        <v>0.23872518329423592</v>
      </c>
      <c r="F94" s="9">
        <f t="shared" si="28"/>
        <v>0.5921031273366818</v>
      </c>
      <c r="G94" s="9">
        <f t="shared" si="29"/>
        <v>1.1111209371149546</v>
      </c>
      <c r="H94" s="9">
        <f t="shared" si="30"/>
        <v>5.9111545420481004</v>
      </c>
      <c r="I94" s="9">
        <f t="shared" si="31"/>
        <v>4.1889170895199195</v>
      </c>
      <c r="J94" s="9">
        <f t="shared" si="32"/>
        <v>1.6888949810112721</v>
      </c>
      <c r="K94" s="11">
        <f t="shared" si="33"/>
        <v>0.18450184501845018</v>
      </c>
      <c r="L94" s="11">
        <f t="shared" si="34"/>
        <v>0.25839793281653745</v>
      </c>
      <c r="M94" s="11">
        <f t="shared" si="35"/>
        <v>0.61728395061728392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-0.23145714374169291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0.23278297669568715</v>
      </c>
      <c r="Q94" s="11">
        <f>2*'OddsRatio_working_3-way'!K94*'OddsRatio_working_3-way'!L94*'OddsRatio_working_3-way'!M94</f>
        <v>5.8857895498277399E-2</v>
      </c>
      <c r="R94" s="11">
        <f t="shared" si="36"/>
        <v>0</v>
      </c>
      <c r="S94" s="11">
        <f t="shared" si="37"/>
        <v>-1.0057282006187456</v>
      </c>
      <c r="T94" s="11">
        <f t="shared" si="38"/>
        <v>-0.25429284465707847</v>
      </c>
      <c r="U94" s="11">
        <f>'OddsRatio_working_3-way'!S94-'OddsRatio_working_3-way'!R94^2/3</f>
        <v>-1.0057282006187456</v>
      </c>
      <c r="V94" s="11">
        <f>'OddsRatio_working_3-way'!S94*'OddsRatio_working_3-way'!R94/3-2*'OddsRatio_working_3-way'!R94^3/27-'OddsRatio_working_3-way'!T94</f>
        <v>0.25429284465707847</v>
      </c>
      <c r="W94" s="11">
        <f>'OddsRatio_working_3-way'!V94^2+4*'OddsRatio_working_3-way'!U94^3/27</f>
        <v>-8.6043775327849237E-2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0.19410604458107317</v>
      </c>
      <c r="Y94" s="11">
        <f>IF('OddsRatio_working_3-way'!W94&gt;=0,IF('OddsRatio_working_3-way'!V94+SQRT('OddsRatio_working_3-way'!W94)&gt;0,0,PI()),ACOS('OddsRatio_working_3-way'!V94/(2*'OddsRatio_working_3-way'!X94)))</f>
        <v>0.85656623123862785</v>
      </c>
      <c r="Z94" s="11">
        <f>'OddsRatio_working_3-way'!X94^(1/3)*COS('OddsRatio_working_3-way'!Y94/3)</f>
        <v>0.55556046855747732</v>
      </c>
      <c r="AA94" s="11">
        <f>'OddsRatio_working_3-way'!X94^(1/3)*COS(('OddsRatio_working_3-way'!Y94+2*PI())/3)</f>
        <v>-0.41901222246425446</v>
      </c>
      <c r="AB94" s="11">
        <f>'OddsRatio_working_3-way'!X94^(1/3)*COS(('OddsRatio_working_3-way'!Y94+4*PI())/3)</f>
        <v>-0.136548246093223</v>
      </c>
      <c r="AC94" s="11">
        <f>'OddsRatio_working_3-way'!X94^(1/3)*SIN('OddsRatio_working_3-way'!Y94/3)</f>
        <v>0.16308065279418707</v>
      </c>
      <c r="AD94" s="11">
        <f>'OddsRatio_working_3-way'!X94^(1/3)*SIN(('OddsRatio_working_3-way'!Y94+2*PI())/3)</f>
        <v>0.39958915271206763</v>
      </c>
      <c r="AE94" s="11">
        <f>'OddsRatio_working_3-way'!X94^(1/3)*SIN(('OddsRatio_working_3-way'!Y94+4*PI())/3)</f>
        <v>-0.56266980550625478</v>
      </c>
      <c r="AF94" s="11">
        <f>-'OddsRatio_working_3-way'!U94/(3*'OddsRatio_working_3-way'!X94^(1/3))*COS(('OddsRatio_working_3-way'!Y94)/3)</f>
        <v>0.55556046855747721</v>
      </c>
      <c r="AG94" s="11">
        <f>-'OddsRatio_working_3-way'!U94/(3*'OddsRatio_working_3-way'!X94^(1/3))*COS(('OddsRatio_working_3-way'!Y94+2*PI())/3)</f>
        <v>-0.4190122224642544</v>
      </c>
      <c r="AH94" s="11">
        <f>-'OddsRatio_working_3-way'!U94/(3*'OddsRatio_working_3-way'!X94^(1/3))*COS(('OddsRatio_working_3-way'!Y94+4*PI())/3)</f>
        <v>-0.13654824609322297</v>
      </c>
      <c r="AI94" s="11">
        <f>'OddsRatio_working_3-way'!U94/(3*'OddsRatio_working_3-way'!X94^(1/3))*SIN(('OddsRatio_working_3-way'!Y94)/3)</f>
        <v>-0.16308065279418704</v>
      </c>
      <c r="AJ94" s="11">
        <f>'OddsRatio_working_3-way'!U94/(3*'OddsRatio_working_3-way'!X94^(1/3))*SIN(('OddsRatio_working_3-way'!Y94+2*PI())/3)</f>
        <v>-0.39958915271206752</v>
      </c>
      <c r="AK94" s="11">
        <f>'OddsRatio_working_3-way'!U94/(3*'OddsRatio_working_3-way'!X94^(1/3))*SIN(('OddsRatio_working_3-way'!Y94+4*PI())/3)</f>
        <v>0.56266980550625467</v>
      </c>
      <c r="AL94" s="11">
        <f>'OddsRatio_working_3-way'!Z94+'OddsRatio_working_3-way'!AF94</f>
        <v>1.1111209371149546</v>
      </c>
      <c r="AM94" s="11">
        <f>'OddsRatio_working_3-way'!AA94+'OddsRatio_working_3-way'!AG94</f>
        <v>-0.8380244449285088</v>
      </c>
      <c r="AN94" s="11">
        <f>'OddsRatio_working_3-way'!AB94+'OddsRatio_working_3-way'!AH94</f>
        <v>-0.27309649218644594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1.1111209371149546</v>
      </c>
      <c r="AS94" s="11">
        <f>IF(('OddsRatio_working_3-way'!X94=0),IF(Q94&gt;0,-Q94^(1/3),(-Q94)^(1/3)),'OddsRatio_working_3-way'!AM94-'OddsRatio_working_3-way'!R94/3)</f>
        <v>-0.8380244449285088</v>
      </c>
      <c r="AT94" s="11">
        <f>IF(('OddsRatio_working_3-way'!X94=0),IF(Q94&gt;0,-Q94^(1/3),(-Q94)^(1/3)),'OddsRatio_working_3-way'!AN94-'OddsRatio_working_3-way'!R94/3)</f>
        <v>-0.27309649218644594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1.26</v>
      </c>
      <c r="B95" s="4">
        <f>IF('True_Odds_Calculator_3-way'!B96="","",'True_Odds_Calculator_3-way'!B96)</f>
        <v>5.43</v>
      </c>
      <c r="C95" s="4">
        <f>IF('True_Odds_Calculator_3-way'!C96="","",'True_Odds_Calculator_3-way'!C96)</f>
        <v>13.43</v>
      </c>
      <c r="D95" s="9">
        <f t="shared" si="26"/>
        <v>0.77015861006916619</v>
      </c>
      <c r="E95" s="9">
        <f t="shared" si="27"/>
        <v>0.16434249479083365</v>
      </c>
      <c r="F95" s="9">
        <f t="shared" si="28"/>
        <v>6.5498895139999971E-2</v>
      </c>
      <c r="G95" s="9">
        <f t="shared" si="29"/>
        <v>1.1478224541415325</v>
      </c>
      <c r="H95" s="9">
        <f t="shared" si="30"/>
        <v>1.2984338380767986</v>
      </c>
      <c r="I95" s="9">
        <f t="shared" si="31"/>
        <v>6.0848534718469898</v>
      </c>
      <c r="J95" s="9">
        <f t="shared" si="32"/>
        <v>15.267433104979249</v>
      </c>
      <c r="K95" s="11">
        <f t="shared" si="33"/>
        <v>0.79365079365079361</v>
      </c>
      <c r="L95" s="11">
        <f t="shared" si="34"/>
        <v>0.18416206261510129</v>
      </c>
      <c r="M95" s="11">
        <f t="shared" si="35"/>
        <v>7.4460163812360383E-2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-0.15581232765075315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0.18631909796655993</v>
      </c>
      <c r="Q95" s="11">
        <f>2*'OddsRatio_working_3-way'!K95*'OddsRatio_working_3-way'!L95*'OddsRatio_working_3-way'!M95</f>
        <v>2.1766249762448592E-2</v>
      </c>
      <c r="R95" s="11">
        <f t="shared" si="36"/>
        <v>0</v>
      </c>
      <c r="S95" s="11">
        <f t="shared" si="37"/>
        <v>-1.195791762922549</v>
      </c>
      <c r="T95" s="11">
        <f t="shared" si="38"/>
        <v>-0.13969529940683983</v>
      </c>
      <c r="U95" s="11">
        <f>'OddsRatio_working_3-way'!S95-'OddsRatio_working_3-way'!R95^2/3</f>
        <v>-1.195791762922549</v>
      </c>
      <c r="V95" s="11">
        <f>'OddsRatio_working_3-way'!S95*'OddsRatio_working_3-way'!R95/3-2*'OddsRatio_working_3-way'!R95^3/27-'OddsRatio_working_3-way'!T95</f>
        <v>0.13969529940683983</v>
      </c>
      <c r="W95" s="11">
        <f>'OddsRatio_working_3-way'!V95^2+4*'OddsRatio_working_3-way'!U95^3/27</f>
        <v>-0.23380138549165258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0.25165261878630391</v>
      </c>
      <c r="Y95" s="11">
        <f>IF('OddsRatio_working_3-way'!W95&gt;=0,IF('OddsRatio_working_3-way'!V95+SQRT('OddsRatio_working_3-way'!W95)&gt;0,0,PI()),ACOS('OddsRatio_working_3-way'!V95/(2*'OddsRatio_working_3-way'!X95)))</f>
        <v>1.2895472934781251</v>
      </c>
      <c r="Z95" s="11">
        <f>'OddsRatio_working_3-way'!X95^(1/3)*COS('OddsRatio_working_3-way'!Y95/3)</f>
        <v>0.57391122707076614</v>
      </c>
      <c r="AA95" s="11">
        <f>'OddsRatio_working_3-way'!X95^(1/3)*COS(('OddsRatio_working_3-way'!Y95+2*PI())/3)</f>
        <v>-0.51480944455920585</v>
      </c>
      <c r="AB95" s="11">
        <f>'OddsRatio_working_3-way'!X95^(1/3)*COS(('OddsRatio_working_3-way'!Y95+4*PI())/3)</f>
        <v>-5.9101782511560223E-2</v>
      </c>
      <c r="AC95" s="11">
        <f>'OddsRatio_working_3-way'!X95^(1/3)*SIN('OddsRatio_working_3-way'!Y95/3)</f>
        <v>0.26310294135498319</v>
      </c>
      <c r="AD95" s="11">
        <f>'OddsRatio_working_3-way'!X95^(1/3)*SIN(('OddsRatio_working_3-way'!Y95+2*PI())/3)</f>
        <v>0.36547023148289143</v>
      </c>
      <c r="AE95" s="11">
        <f>'OddsRatio_working_3-way'!X95^(1/3)*SIN(('OddsRatio_working_3-way'!Y95+4*PI())/3)</f>
        <v>-0.62857317283787451</v>
      </c>
      <c r="AF95" s="11">
        <f>-'OddsRatio_working_3-way'!U95/(3*'OddsRatio_working_3-way'!X95^(1/3))*COS(('OddsRatio_working_3-way'!Y95)/3)</f>
        <v>0.57391122707076625</v>
      </c>
      <c r="AG95" s="11">
        <f>-'OddsRatio_working_3-way'!U95/(3*'OddsRatio_working_3-way'!X95^(1/3))*COS(('OddsRatio_working_3-way'!Y95+2*PI())/3)</f>
        <v>-0.51480944455920596</v>
      </c>
      <c r="AH95" s="11">
        <f>-'OddsRatio_working_3-way'!U95/(3*'OddsRatio_working_3-way'!X95^(1/3))*COS(('OddsRatio_working_3-way'!Y95+4*PI())/3)</f>
        <v>-5.910178251156023E-2</v>
      </c>
      <c r="AI95" s="11">
        <f>'OddsRatio_working_3-way'!U95/(3*'OddsRatio_working_3-way'!X95^(1/3))*SIN(('OddsRatio_working_3-way'!Y95)/3)</f>
        <v>-0.26310294135498324</v>
      </c>
      <c r="AJ95" s="11">
        <f>'OddsRatio_working_3-way'!U95/(3*'OddsRatio_working_3-way'!X95^(1/3))*SIN(('OddsRatio_working_3-way'!Y95+2*PI())/3)</f>
        <v>-0.36547023148289148</v>
      </c>
      <c r="AK95" s="11">
        <f>'OddsRatio_working_3-way'!U95/(3*'OddsRatio_working_3-way'!X95^(1/3))*SIN(('OddsRatio_working_3-way'!Y95+4*PI())/3)</f>
        <v>0.62857317283787462</v>
      </c>
      <c r="AL95" s="11">
        <f>'OddsRatio_working_3-way'!Z95+'OddsRatio_working_3-way'!AF95</f>
        <v>1.1478224541415325</v>
      </c>
      <c r="AM95" s="11">
        <f>'OddsRatio_working_3-way'!AA95+'OddsRatio_working_3-way'!AG95</f>
        <v>-1.0296188891184119</v>
      </c>
      <c r="AN95" s="11">
        <f>'OddsRatio_working_3-way'!AB95+'OddsRatio_working_3-way'!AH95</f>
        <v>-0.11820356502312046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1.1478224541415325</v>
      </c>
      <c r="AS95" s="11">
        <f>IF(('OddsRatio_working_3-way'!X95=0),IF(Q95&gt;0,-Q95^(1/3),(-Q95)^(1/3)),'OddsRatio_working_3-way'!AM95-'OddsRatio_working_3-way'!R95/3)</f>
        <v>-1.0296188891184119</v>
      </c>
      <c r="AT95" s="11">
        <f>IF(('OddsRatio_working_3-way'!X95=0),IF(Q95&gt;0,-Q95^(1/3),(-Q95)^(1/3)),'OddsRatio_working_3-way'!AN95-'OddsRatio_working_3-way'!R95/3)</f>
        <v>-0.11820356502312046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3.57</v>
      </c>
      <c r="C96" s="4">
        <f>IF('True_Odds_Calculator_3-way'!C97="","",'True_Odds_Calculator_3-way'!C97)</f>
        <v>3.54</v>
      </c>
      <c r="D96" s="9">
        <f t="shared" si="26"/>
        <v>0.45187705835724828</v>
      </c>
      <c r="E96" s="9">
        <f t="shared" si="27"/>
        <v>0.27289344844187169</v>
      </c>
      <c r="F96" s="9">
        <f t="shared" si="28"/>
        <v>0.27522949320088003</v>
      </c>
      <c r="G96" s="9">
        <f t="shared" si="29"/>
        <v>1.0367447030976096</v>
      </c>
      <c r="H96" s="9">
        <f t="shared" si="30"/>
        <v>2.2129913026242032</v>
      </c>
      <c r="I96" s="9">
        <f t="shared" si="31"/>
        <v>3.6644338869608566</v>
      </c>
      <c r="J96" s="9">
        <f t="shared" si="32"/>
        <v>3.6333315458679287</v>
      </c>
      <c r="K96" s="11">
        <f t="shared" si="33"/>
        <v>0.46082949308755761</v>
      </c>
      <c r="L96" s="11">
        <f t="shared" si="34"/>
        <v>0.28011204481792717</v>
      </c>
      <c r="M96" s="11">
        <f t="shared" si="35"/>
        <v>0.2824858757062147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-0.27849762102763476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0.22899628231099256</v>
      </c>
      <c r="Q96" s="11">
        <f>2*'OddsRatio_working_3-way'!K96*'OddsRatio_working_3-way'!L96*'OddsRatio_working_3-way'!M96</f>
        <v>7.2928752328341576E-2</v>
      </c>
      <c r="R96" s="11">
        <f t="shared" si="36"/>
        <v>0</v>
      </c>
      <c r="S96" s="11">
        <f t="shared" si="37"/>
        <v>-0.82225579330270016</v>
      </c>
      <c r="T96" s="11">
        <f t="shared" si="38"/>
        <v>-0.26186490232570064</v>
      </c>
      <c r="U96" s="11">
        <f>'OddsRatio_working_3-way'!S96-'OddsRatio_working_3-way'!R96^2/3</f>
        <v>-0.82225579330270016</v>
      </c>
      <c r="V96" s="11">
        <f>'OddsRatio_working_3-way'!S96*'OddsRatio_working_3-way'!R96/3-2*'OddsRatio_working_3-way'!R96^3/27-'OddsRatio_working_3-way'!T96</f>
        <v>0.26186490232570064</v>
      </c>
      <c r="W96" s="11">
        <f>'OddsRatio_working_3-way'!V96^2+4*'OddsRatio_working_3-way'!U96^3/27</f>
        <v>-1.3786908588242885E-2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0.14349227824023461</v>
      </c>
      <c r="Y96" s="11">
        <f>IF('OddsRatio_working_3-way'!W96&gt;=0,IF('OddsRatio_working_3-way'!V96+SQRT('OddsRatio_working_3-way'!W96)&gt;0,0,PI()),ACOS('OddsRatio_working_3-way'!V96/(2*'OddsRatio_working_3-way'!X96)))</f>
        <v>0.42151444504394453</v>
      </c>
      <c r="Z96" s="11">
        <f>'OddsRatio_working_3-way'!X96^(1/3)*COS('OddsRatio_working_3-way'!Y96/3)</f>
        <v>0.51837235154880479</v>
      </c>
      <c r="AA96" s="11">
        <f>'OddsRatio_working_3-way'!X96^(1/3)*COS(('OddsRatio_working_3-way'!Y96+2*PI())/3)</f>
        <v>-0.32268048408622535</v>
      </c>
      <c r="AB96" s="11">
        <f>'OddsRatio_working_3-way'!X96^(1/3)*COS(('OddsRatio_working_3-way'!Y96+4*PI())/3)</f>
        <v>-0.19569186746257952</v>
      </c>
      <c r="AC96" s="11">
        <f>'OddsRatio_working_3-way'!X96^(1/3)*SIN('OddsRatio_working_3-way'!Y96/3)</f>
        <v>7.3316911991680042E-2</v>
      </c>
      <c r="AD96" s="11">
        <f>'OddsRatio_working_3-way'!X96^(1/3)*SIN(('OddsRatio_working_3-way'!Y96+2*PI())/3)</f>
        <v>0.41226516906490251</v>
      </c>
      <c r="AE96" s="11">
        <f>'OddsRatio_working_3-way'!X96^(1/3)*SIN(('OddsRatio_working_3-way'!Y96+4*PI())/3)</f>
        <v>-0.48558208105658263</v>
      </c>
      <c r="AF96" s="11">
        <f>-'OddsRatio_working_3-way'!U96/(3*'OddsRatio_working_3-way'!X96^(1/3))*COS(('OddsRatio_working_3-way'!Y96)/3)</f>
        <v>0.51837235154880479</v>
      </c>
      <c r="AG96" s="11">
        <f>-'OddsRatio_working_3-way'!U96/(3*'OddsRatio_working_3-way'!X96^(1/3))*COS(('OddsRatio_working_3-way'!Y96+2*PI())/3)</f>
        <v>-0.32268048408622535</v>
      </c>
      <c r="AH96" s="11">
        <f>-'OddsRatio_working_3-way'!U96/(3*'OddsRatio_working_3-way'!X96^(1/3))*COS(('OddsRatio_working_3-way'!Y96+4*PI())/3)</f>
        <v>-0.19569186746257952</v>
      </c>
      <c r="AI96" s="11">
        <f>'OddsRatio_working_3-way'!U96/(3*'OddsRatio_working_3-way'!X96^(1/3))*SIN(('OddsRatio_working_3-way'!Y96)/3)</f>
        <v>-7.3316911991680042E-2</v>
      </c>
      <c r="AJ96" s="11">
        <f>'OddsRatio_working_3-way'!U96/(3*'OddsRatio_working_3-way'!X96^(1/3))*SIN(('OddsRatio_working_3-way'!Y96+2*PI())/3)</f>
        <v>-0.41226516906490251</v>
      </c>
      <c r="AK96" s="11">
        <f>'OddsRatio_working_3-way'!U96/(3*'OddsRatio_working_3-way'!X96^(1/3))*SIN(('OddsRatio_working_3-way'!Y96+4*PI())/3)</f>
        <v>0.48558208105658263</v>
      </c>
      <c r="AL96" s="11">
        <f>'OddsRatio_working_3-way'!Z96+'OddsRatio_working_3-way'!AF96</f>
        <v>1.0367447030976096</v>
      </c>
      <c r="AM96" s="11">
        <f>'OddsRatio_working_3-way'!AA96+'OddsRatio_working_3-way'!AG96</f>
        <v>-0.6453609681724507</v>
      </c>
      <c r="AN96" s="11">
        <f>'OddsRatio_working_3-way'!AB96+'OddsRatio_working_3-way'!AH96</f>
        <v>-0.39138373492515904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1.0367447030976096</v>
      </c>
      <c r="AS96" s="11">
        <f>IF(('OddsRatio_working_3-way'!X96=0),IF(Q96&gt;0,-Q96^(1/3),(-Q96)^(1/3)),'OddsRatio_working_3-way'!AM96-'OddsRatio_working_3-way'!R96/3)</f>
        <v>-0.6453609681724507</v>
      </c>
      <c r="AT96" s="11">
        <f>IF(('OddsRatio_working_3-way'!X96=0),IF(Q96&gt;0,-Q96^(1/3),(-Q96)^(1/3)),'OddsRatio_working_3-way'!AN96-'OddsRatio_working_3-way'!R96/3)</f>
        <v>-0.39138373492515904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2.78</v>
      </c>
      <c r="B97" s="4">
        <f>IF('True_Odds_Calculator_3-way'!B98="","",'True_Odds_Calculator_3-way'!B98)</f>
        <v>3.24</v>
      </c>
      <c r="C97" s="4">
        <f>IF('True_Odds_Calculator_3-way'!C98="","",'True_Odds_Calculator_3-way'!C98)</f>
        <v>2.82</v>
      </c>
      <c r="D97" s="9">
        <f t="shared" si="26"/>
        <v>0.35184334440023385</v>
      </c>
      <c r="E97" s="9">
        <f t="shared" si="27"/>
        <v>0.30136444999000611</v>
      </c>
      <c r="F97" s="9">
        <f t="shared" si="28"/>
        <v>0.34679220560975987</v>
      </c>
      <c r="G97" s="9">
        <f t="shared" si="29"/>
        <v>1.0349292046574132</v>
      </c>
      <c r="H97" s="9">
        <f t="shared" si="30"/>
        <v>2.8421739842901954</v>
      </c>
      <c r="I97" s="9">
        <f t="shared" si="31"/>
        <v>3.3182414184326059</v>
      </c>
      <c r="J97" s="9">
        <f t="shared" si="32"/>
        <v>2.8835711524764922</v>
      </c>
      <c r="K97" s="11">
        <f t="shared" si="33"/>
        <v>0.35971223021582738</v>
      </c>
      <c r="L97" s="11">
        <f t="shared" si="34"/>
        <v>0.30864197530864196</v>
      </c>
      <c r="M97" s="11">
        <f t="shared" si="35"/>
        <v>0.3546099290780142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-0.28569358854917626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0.22991850806195077</v>
      </c>
      <c r="Q97" s="11">
        <f>2*'OddsRatio_working_3-way'!K97*'OddsRatio_working_3-way'!L97*'OddsRatio_working_3-way'!M97</f>
        <v>7.8739215089709172E-2</v>
      </c>
      <c r="R97" s="11">
        <f t="shared" si="36"/>
        <v>0</v>
      </c>
      <c r="S97" s="11">
        <f t="shared" si="37"/>
        <v>-0.80477307604113435</v>
      </c>
      <c r="T97" s="11">
        <f t="shared" si="38"/>
        <v>-0.27560721782230629</v>
      </c>
      <c r="U97" s="11">
        <f>'OddsRatio_working_3-way'!S97-'OddsRatio_working_3-way'!R97^2/3</f>
        <v>-0.80477307604113435</v>
      </c>
      <c r="V97" s="11">
        <f>'OddsRatio_working_3-way'!S97*'OddsRatio_working_3-way'!R97/3-2*'OddsRatio_working_3-way'!R97^3/27-'OddsRatio_working_3-way'!T97</f>
        <v>0.27560721782230629</v>
      </c>
      <c r="W97" s="11">
        <f>'OddsRatio_working_3-way'!V97^2+4*'OddsRatio_working_3-way'!U97^3/27</f>
        <v>-1.2583047660492258E-3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0.1389403138777596</v>
      </c>
      <c r="Y97" s="11">
        <f>IF('OddsRatio_working_3-way'!W97&gt;=0,IF('OddsRatio_working_3-way'!V97+SQRT('OddsRatio_working_3-way'!W97)&gt;0,0,PI()),ACOS('OddsRatio_working_3-way'!V97/(2*'OddsRatio_working_3-way'!X97)))</f>
        <v>0.12800333151494647</v>
      </c>
      <c r="Z97" s="11">
        <f>'OddsRatio_working_3-way'!X97^(1/3)*COS('OddsRatio_working_3-way'!Y97/3)</f>
        <v>0.51746460232870661</v>
      </c>
      <c r="AA97" s="11">
        <f>'OddsRatio_working_3-way'!X97^(1/3)*COS(('OddsRatio_working_3-way'!Y97+2*PI())/3)</f>
        <v>-0.27786494376485926</v>
      </c>
      <c r="AB97" s="11">
        <f>'OddsRatio_working_3-way'!X97^(1/3)*COS(('OddsRatio_working_3-way'!Y97+4*PI())/3)</f>
        <v>-0.2395996585638473</v>
      </c>
      <c r="AC97" s="11">
        <f>'OddsRatio_working_3-way'!X97^(1/3)*SIN('OddsRatio_working_3-way'!Y97/3)</f>
        <v>2.2092472711422003E-2</v>
      </c>
      <c r="AD97" s="11">
        <f>'OddsRatio_working_3-way'!X97^(1/3)*SIN(('OddsRatio_working_3-way'!Y97+2*PI())/3)</f>
        <v>0.43709125482016115</v>
      </c>
      <c r="AE97" s="11">
        <f>'OddsRatio_working_3-way'!X97^(1/3)*SIN(('OddsRatio_working_3-way'!Y97+4*PI())/3)</f>
        <v>-0.45918372753158321</v>
      </c>
      <c r="AF97" s="11">
        <f>-'OddsRatio_working_3-way'!U97/(3*'OddsRatio_working_3-way'!X97^(1/3))*COS(('OddsRatio_working_3-way'!Y97)/3)</f>
        <v>0.51746460232870661</v>
      </c>
      <c r="AG97" s="11">
        <f>-'OddsRatio_working_3-way'!U97/(3*'OddsRatio_working_3-way'!X97^(1/3))*COS(('OddsRatio_working_3-way'!Y97+2*PI())/3)</f>
        <v>-0.27786494376485926</v>
      </c>
      <c r="AH97" s="11">
        <f>-'OddsRatio_working_3-way'!U97/(3*'OddsRatio_working_3-way'!X97^(1/3))*COS(('OddsRatio_working_3-way'!Y97+4*PI())/3)</f>
        <v>-0.2395996585638473</v>
      </c>
      <c r="AI97" s="11">
        <f>'OddsRatio_working_3-way'!U97/(3*'OddsRatio_working_3-way'!X97^(1/3))*SIN(('OddsRatio_working_3-way'!Y97)/3)</f>
        <v>-2.2092472711422003E-2</v>
      </c>
      <c r="AJ97" s="11">
        <f>'OddsRatio_working_3-way'!U97/(3*'OddsRatio_working_3-way'!X97^(1/3))*SIN(('OddsRatio_working_3-way'!Y97+2*PI())/3)</f>
        <v>-0.43709125482016115</v>
      </c>
      <c r="AK97" s="11">
        <f>'OddsRatio_working_3-way'!U97/(3*'OddsRatio_working_3-way'!X97^(1/3))*SIN(('OddsRatio_working_3-way'!Y97+4*PI())/3)</f>
        <v>0.45918372753158321</v>
      </c>
      <c r="AL97" s="11">
        <f>'OddsRatio_working_3-way'!Z97+'OddsRatio_working_3-way'!AF97</f>
        <v>1.0349292046574132</v>
      </c>
      <c r="AM97" s="11">
        <f>'OddsRatio_working_3-way'!AA97+'OddsRatio_working_3-way'!AG97</f>
        <v>-0.55572988752971852</v>
      </c>
      <c r="AN97" s="11">
        <f>'OddsRatio_working_3-way'!AB97+'OddsRatio_working_3-way'!AH97</f>
        <v>-0.47919931712769459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1.0349292046574132</v>
      </c>
      <c r="AS97" s="11">
        <f>IF(('OddsRatio_working_3-way'!X97=0),IF(Q97&gt;0,-Q97^(1/3),(-Q97)^(1/3)),'OddsRatio_working_3-way'!AM97-'OddsRatio_working_3-way'!R97/3)</f>
        <v>-0.55572988752971852</v>
      </c>
      <c r="AT97" s="11">
        <f>IF(('OddsRatio_working_3-way'!X97=0),IF(Q97&gt;0,-Q97^(1/3),(-Q97)^(1/3)),'OddsRatio_working_3-way'!AN97-'OddsRatio_working_3-way'!R97/3)</f>
        <v>-0.47919931712769459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1.85</v>
      </c>
      <c r="B98" s="4">
        <f>IF('True_Odds_Calculator_3-way'!B99="","",'True_Odds_Calculator_3-way'!B99)</f>
        <v>3.81</v>
      </c>
      <c r="C98" s="4">
        <f>IF('True_Odds_Calculator_3-way'!C99="","",'True_Odds_Calculator_3-way'!C99)</f>
        <v>4.49</v>
      </c>
      <c r="D98" s="9">
        <f t="shared" si="26"/>
        <v>0.53007577620745749</v>
      </c>
      <c r="E98" s="9">
        <f t="shared" si="27"/>
        <v>0.2544050329491343</v>
      </c>
      <c r="F98" s="9">
        <f t="shared" si="28"/>
        <v>0.21551919084340837</v>
      </c>
      <c r="G98" s="9">
        <f t="shared" si="29"/>
        <v>1.0429679166754733</v>
      </c>
      <c r="H98" s="9">
        <f t="shared" si="30"/>
        <v>1.8865227291741524</v>
      </c>
      <c r="I98" s="9">
        <f t="shared" si="31"/>
        <v>3.9307398458580805</v>
      </c>
      <c r="J98" s="9">
        <f t="shared" si="32"/>
        <v>4.6399580291974027</v>
      </c>
      <c r="K98" s="11">
        <f t="shared" si="33"/>
        <v>0.54054054054054046</v>
      </c>
      <c r="L98" s="11">
        <f t="shared" si="34"/>
        <v>0.26246719160104987</v>
      </c>
      <c r="M98" s="11">
        <f t="shared" si="35"/>
        <v>0.22271714922048996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-0.2633950612310223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0.22592432672575766</v>
      </c>
      <c r="Q98" s="11">
        <f>2*'OddsRatio_working_3-way'!K98*'OddsRatio_working_3-way'!L98*'OddsRatio_working_3-way'!M98</f>
        <v>6.3195615867344804E-2</v>
      </c>
      <c r="R98" s="11">
        <f t="shared" si="36"/>
        <v>0</v>
      </c>
      <c r="S98" s="11">
        <f t="shared" si="37"/>
        <v>-0.8577394187645786</v>
      </c>
      <c r="T98" s="11">
        <f t="shared" si="38"/>
        <v>-0.23992711014393808</v>
      </c>
      <c r="U98" s="11">
        <f>'OddsRatio_working_3-way'!S98-'OddsRatio_working_3-way'!R98^2/3</f>
        <v>-0.8577394187645786</v>
      </c>
      <c r="V98" s="11">
        <f>'OddsRatio_working_3-way'!S98*'OddsRatio_working_3-way'!R98/3-2*'OddsRatio_working_3-way'!R98^3/27-'OddsRatio_working_3-way'!T98</f>
        <v>0.23992711014393808</v>
      </c>
      <c r="W98" s="11">
        <f>'OddsRatio_working_3-way'!V98^2+4*'OddsRatio_working_3-way'!U98^3/27</f>
        <v>-3.5924373697944406E-2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0.15288017520264507</v>
      </c>
      <c r="Y98" s="11">
        <f>IF('OddsRatio_working_3-way'!W98&gt;=0,IF('OddsRatio_working_3-way'!V98+SQRT('OddsRatio_working_3-way'!W98)&gt;0,0,PI()),ACOS('OddsRatio_working_3-way'!V98/(2*'OddsRatio_working_3-way'!X98)))</f>
        <v>0.66860033854082157</v>
      </c>
      <c r="Z98" s="11">
        <f>'OddsRatio_working_3-way'!X98^(1/3)*COS('OddsRatio_working_3-way'!Y98/3)</f>
        <v>0.52148395833773664</v>
      </c>
      <c r="AA98" s="11">
        <f>'OddsRatio_working_3-way'!X98^(1/3)*COS(('OddsRatio_working_3-way'!Y98+2*PI())/3)</f>
        <v>-0.36309292243979729</v>
      </c>
      <c r="AB98" s="11">
        <f>'OddsRatio_working_3-way'!X98^(1/3)*COS(('OddsRatio_working_3-way'!Y98+4*PI())/3)</f>
        <v>-0.15839103589793951</v>
      </c>
      <c r="AC98" s="11">
        <f>'OddsRatio_working_3-way'!X98^(1/3)*SIN('OddsRatio_working_3-way'!Y98/3)</f>
        <v>0.11818468929856599</v>
      </c>
      <c r="AD98" s="11">
        <f>'OddsRatio_working_3-way'!X98^(1/3)*SIN(('OddsRatio_working_3-way'!Y98+2*PI())/3)</f>
        <v>0.39252601093726286</v>
      </c>
      <c r="AE98" s="11">
        <f>'OddsRatio_working_3-way'!X98^(1/3)*SIN(('OddsRatio_working_3-way'!Y98+4*PI())/3)</f>
        <v>-0.51071070023582876</v>
      </c>
      <c r="AF98" s="11">
        <f>-'OddsRatio_working_3-way'!U98/(3*'OddsRatio_working_3-way'!X98^(1/3))*COS(('OddsRatio_working_3-way'!Y98)/3)</f>
        <v>0.52148395833773664</v>
      </c>
      <c r="AG98" s="11">
        <f>-'OddsRatio_working_3-way'!U98/(3*'OddsRatio_working_3-way'!X98^(1/3))*COS(('OddsRatio_working_3-way'!Y98+2*PI())/3)</f>
        <v>-0.36309292243979729</v>
      </c>
      <c r="AH98" s="11">
        <f>-'OddsRatio_working_3-way'!U98/(3*'OddsRatio_working_3-way'!X98^(1/3))*COS(('OddsRatio_working_3-way'!Y98+4*PI())/3)</f>
        <v>-0.15839103589793951</v>
      </c>
      <c r="AI98" s="11">
        <f>'OddsRatio_working_3-way'!U98/(3*'OddsRatio_working_3-way'!X98^(1/3))*SIN(('OddsRatio_working_3-way'!Y98)/3)</f>
        <v>-0.11818468929856599</v>
      </c>
      <c r="AJ98" s="11">
        <f>'OddsRatio_working_3-way'!U98/(3*'OddsRatio_working_3-way'!X98^(1/3))*SIN(('OddsRatio_working_3-way'!Y98+2*PI())/3)</f>
        <v>-0.39252601093726286</v>
      </c>
      <c r="AK98" s="11">
        <f>'OddsRatio_working_3-way'!U98/(3*'OddsRatio_working_3-way'!X98^(1/3))*SIN(('OddsRatio_working_3-way'!Y98+4*PI())/3)</f>
        <v>0.51071070023582876</v>
      </c>
      <c r="AL98" s="11">
        <f>'OddsRatio_working_3-way'!Z98+'OddsRatio_working_3-way'!AF98</f>
        <v>1.0429679166754733</v>
      </c>
      <c r="AM98" s="11">
        <f>'OddsRatio_working_3-way'!AA98+'OddsRatio_working_3-way'!AG98</f>
        <v>-0.72618584487959459</v>
      </c>
      <c r="AN98" s="11">
        <f>'OddsRatio_working_3-way'!AB98+'OddsRatio_working_3-way'!AH98</f>
        <v>-0.31678207179587903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1.0429679166754733</v>
      </c>
      <c r="AS98" s="11">
        <f>IF(('OddsRatio_working_3-way'!X98=0),IF(Q98&gt;0,-Q98^(1/3),(-Q98)^(1/3)),'OddsRatio_working_3-way'!AM98-'OddsRatio_working_3-way'!R98/3)</f>
        <v>-0.72618584487959459</v>
      </c>
      <c r="AT98" s="11">
        <f>IF(('OddsRatio_working_3-way'!X98=0),IF(Q98&gt;0,-Q98^(1/3),(-Q98)^(1/3)),'OddsRatio_working_3-way'!AN98-'OddsRatio_working_3-way'!R98/3)</f>
        <v>-0.31678207179587903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3.26</v>
      </c>
      <c r="B99" s="4">
        <f>IF('True_Odds_Calculator_3-way'!B100="","",'True_Odds_Calculator_3-way'!B100)</f>
        <v>3.24</v>
      </c>
      <c r="C99" s="4">
        <f>IF('True_Odds_Calculator_3-way'!C100="","",'True_Odds_Calculator_3-way'!C100)</f>
        <v>2.4300000000000002</v>
      </c>
      <c r="D99" s="9">
        <f t="shared" si="26"/>
        <v>0.2981968329036439</v>
      </c>
      <c r="E99" s="9">
        <f t="shared" si="27"/>
        <v>0.30006040228990288</v>
      </c>
      <c r="F99" s="9">
        <f t="shared" si="28"/>
        <v>0.40174276480645305</v>
      </c>
      <c r="G99" s="9">
        <f t="shared" si="29"/>
        <v>1.0413671124459545</v>
      </c>
      <c r="H99" s="9">
        <f t="shared" si="30"/>
        <v>3.3534896741278577</v>
      </c>
      <c r="I99" s="9">
        <f t="shared" si="31"/>
        <v>3.3326623318789381</v>
      </c>
      <c r="J99" s="9">
        <f t="shared" si="32"/>
        <v>2.4891549707977152</v>
      </c>
      <c r="K99" s="11">
        <f t="shared" si="33"/>
        <v>0.30674846625766872</v>
      </c>
      <c r="L99" s="11">
        <f t="shared" si="34"/>
        <v>0.30864197530864196</v>
      </c>
      <c r="M99" s="11">
        <f t="shared" si="35"/>
        <v>0.41152263374485593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-0.28204838094846263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0.23103927309200523</v>
      </c>
      <c r="Q99" s="11">
        <f>2*'OddsRatio_working_3-way'!K99*'OddsRatio_working_3-way'!L99*'OddsRatio_working_3-way'!M99</f>
        <v>7.7922183167624004E-2</v>
      </c>
      <c r="R99" s="11">
        <f t="shared" si="36"/>
        <v>0</v>
      </c>
      <c r="S99" s="11">
        <f t="shared" si="37"/>
        <v>-0.81914766649279913</v>
      </c>
      <c r="T99" s="11">
        <f t="shared" si="38"/>
        <v>-0.27627240016620536</v>
      </c>
      <c r="U99" s="11">
        <f>'OddsRatio_working_3-way'!S99-'OddsRatio_working_3-way'!R99^2/3</f>
        <v>-0.81914766649279913</v>
      </c>
      <c r="V99" s="11">
        <f>'OddsRatio_working_3-way'!S99*'OddsRatio_working_3-way'!R99/3-2*'OddsRatio_working_3-way'!R99^3/27-'OddsRatio_working_3-way'!T99</f>
        <v>0.27627240016620536</v>
      </c>
      <c r="W99" s="11">
        <f>'OddsRatio_working_3-way'!V99^2+4*'OddsRatio_working_3-way'!U99^3/27</f>
        <v>-5.1032585882115206E-3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0.14267944638402497</v>
      </c>
      <c r="Y99" s="11">
        <f>IF('OddsRatio_working_3-way'!W99&gt;=0,IF('OddsRatio_working_3-way'!V99+SQRT('OddsRatio_working_3-way'!W99)&gt;0,0,PI()),ACOS('OddsRatio_working_3-way'!V99/(2*'OddsRatio_working_3-way'!X99)))</f>
        <v>0.25303268881453689</v>
      </c>
      <c r="Z99" s="11">
        <f>'OddsRatio_working_3-way'!X99^(1/3)*COS('OddsRatio_working_3-way'!Y99/3)</f>
        <v>0.52068355622297713</v>
      </c>
      <c r="AA99" s="11">
        <f>'OddsRatio_working_3-way'!X99^(1/3)*COS(('OddsRatio_working_3-way'!Y99+2*PI())/3)</f>
        <v>-0.29846516112565907</v>
      </c>
      <c r="AB99" s="11">
        <f>'OddsRatio_working_3-way'!X99^(1/3)*COS(('OddsRatio_working_3-way'!Y99+4*PI())/3)</f>
        <v>-0.22221839509731814</v>
      </c>
      <c r="AC99" s="11">
        <f>'OddsRatio_working_3-way'!X99^(1/3)*SIN('OddsRatio_working_3-way'!Y99/3)</f>
        <v>4.4021090891301025E-2</v>
      </c>
      <c r="AD99" s="11">
        <f>'OddsRatio_working_3-way'!X99^(1/3)*SIN(('OddsRatio_working_3-way'!Y99+2*PI())/3)</f>
        <v>0.42891464157627063</v>
      </c>
      <c r="AE99" s="11">
        <f>'OddsRatio_working_3-way'!X99^(1/3)*SIN(('OddsRatio_working_3-way'!Y99+4*PI())/3)</f>
        <v>-0.47293573246757165</v>
      </c>
      <c r="AF99" s="11">
        <f>-'OddsRatio_working_3-way'!U99/(3*'OddsRatio_working_3-way'!X99^(1/3))*COS(('OddsRatio_working_3-way'!Y99)/3)</f>
        <v>0.52068355622297724</v>
      </c>
      <c r="AG99" s="11">
        <f>-'OddsRatio_working_3-way'!U99/(3*'OddsRatio_working_3-way'!X99^(1/3))*COS(('OddsRatio_working_3-way'!Y99+2*PI())/3)</f>
        <v>-0.29846516112565913</v>
      </c>
      <c r="AH99" s="11">
        <f>-'OddsRatio_working_3-way'!U99/(3*'OddsRatio_working_3-way'!X99^(1/3))*COS(('OddsRatio_working_3-way'!Y99+4*PI())/3)</f>
        <v>-0.22221839509731817</v>
      </c>
      <c r="AI99" s="11">
        <f>'OddsRatio_working_3-way'!U99/(3*'OddsRatio_working_3-way'!X99^(1/3))*SIN(('OddsRatio_working_3-way'!Y99)/3)</f>
        <v>-4.4021090891301032E-2</v>
      </c>
      <c r="AJ99" s="11">
        <f>'OddsRatio_working_3-way'!U99/(3*'OddsRatio_working_3-way'!X99^(1/3))*SIN(('OddsRatio_working_3-way'!Y99+2*PI())/3)</f>
        <v>-0.42891464157627074</v>
      </c>
      <c r="AK99" s="11">
        <f>'OddsRatio_working_3-way'!U99/(3*'OddsRatio_working_3-way'!X99^(1/3))*SIN(('OddsRatio_working_3-way'!Y99+4*PI())/3)</f>
        <v>0.47293573246757176</v>
      </c>
      <c r="AL99" s="11">
        <f>'OddsRatio_working_3-way'!Z99+'OddsRatio_working_3-way'!AF99</f>
        <v>1.0413671124459545</v>
      </c>
      <c r="AM99" s="11">
        <f>'OddsRatio_working_3-way'!AA99+'OddsRatio_working_3-way'!AG99</f>
        <v>-0.59693032225131826</v>
      </c>
      <c r="AN99" s="11">
        <f>'OddsRatio_working_3-way'!AB99+'OddsRatio_working_3-way'!AH99</f>
        <v>-0.44443679019463633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1.0413671124459545</v>
      </c>
      <c r="AS99" s="11">
        <f>IF(('OddsRatio_working_3-way'!X99=0),IF(Q99&gt;0,-Q99^(1/3),(-Q99)^(1/3)),'OddsRatio_working_3-way'!AM99-'OddsRatio_working_3-way'!R99/3)</f>
        <v>-0.59693032225131826</v>
      </c>
      <c r="AT99" s="11">
        <f>IF(('OddsRatio_working_3-way'!X99=0),IF(Q99&gt;0,-Q99^(1/3),(-Q99)^(1/3)),'OddsRatio_working_3-way'!AN99-'OddsRatio_working_3-way'!R99/3)</f>
        <v>-0.44443679019463633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1.88</v>
      </c>
      <c r="B100" s="4">
        <f>IF('True_Odds_Calculator_3-way'!B101="","",'True_Odds_Calculator_3-way'!B101)</f>
        <v>3.5</v>
      </c>
      <c r="C100" s="4">
        <f>IF('True_Odds_Calculator_3-way'!C101="","",'True_Odds_Calculator_3-way'!C101)</f>
        <v>4.74</v>
      </c>
      <c r="D100" s="9">
        <f t="shared" si="26"/>
        <v>0.52033196613141719</v>
      </c>
      <c r="E100" s="9">
        <f t="shared" si="27"/>
        <v>0.2763276635526748</v>
      </c>
      <c r="F100" s="9">
        <f t="shared" si="28"/>
        <v>0.20334037031590818</v>
      </c>
      <c r="G100" s="9">
        <f t="shared" si="29"/>
        <v>1.0475568419654455</v>
      </c>
      <c r="H100" s="9">
        <f t="shared" si="30"/>
        <v>1.9218500209295921</v>
      </c>
      <c r="I100" s="9">
        <f t="shared" si="31"/>
        <v>3.6188921049136131</v>
      </c>
      <c r="J100" s="9">
        <f t="shared" si="32"/>
        <v>4.9178625889507677</v>
      </c>
      <c r="K100" s="11">
        <f t="shared" si="33"/>
        <v>0.53191489361702127</v>
      </c>
      <c r="L100" s="11">
        <f t="shared" si="34"/>
        <v>0.2857142857142857</v>
      </c>
      <c r="M100" s="11">
        <f t="shared" si="35"/>
        <v>0.21097046413502107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-0.26380926731047938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0.22828414964154262</v>
      </c>
      <c r="Q100" s="11">
        <f>2*'OddsRatio_working_3-way'!K100*'OddsRatio_working_3-way'!L100*'OddsRatio_working_3-way'!M100</f>
        <v>6.412476113526476E-2</v>
      </c>
      <c r="R100" s="11">
        <f t="shared" si="36"/>
        <v>0</v>
      </c>
      <c r="S100" s="11">
        <f t="shared" si="37"/>
        <v>-0.86533787068546397</v>
      </c>
      <c r="T100" s="11">
        <f t="shared" si="38"/>
        <v>-0.24307243558580444</v>
      </c>
      <c r="U100" s="11">
        <f>'OddsRatio_working_3-way'!S100-'OddsRatio_working_3-way'!R100^2/3</f>
        <v>-0.86533787068546397</v>
      </c>
      <c r="V100" s="11">
        <f>'OddsRatio_working_3-way'!S100*'OddsRatio_working_3-way'!R100/3-2*'OddsRatio_working_3-way'!R100^3/27-'OddsRatio_working_3-way'!T100</f>
        <v>0.24307243558580444</v>
      </c>
      <c r="W100" s="11">
        <f>'OddsRatio_working_3-way'!V100^2+4*'OddsRatio_working_3-way'!U100^3/27</f>
        <v>-3.6911840118509578E-2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0.15491614591459199</v>
      </c>
      <c r="Y100" s="11">
        <f>IF('OddsRatio_working_3-way'!W100&gt;=0,IF('OddsRatio_working_3-way'!V100+SQRT('OddsRatio_working_3-way'!W100)&gt;0,0,PI()),ACOS('OddsRatio_working_3-way'!V100/(2*'OddsRatio_working_3-way'!X100)))</f>
        <v>0.66886003856384812</v>
      </c>
      <c r="Z100" s="11">
        <f>'OddsRatio_working_3-way'!X100^(1/3)*COS('OddsRatio_working_3-way'!Y100/3)</f>
        <v>0.52377842098272287</v>
      </c>
      <c r="AA100" s="11">
        <f>'OddsRatio_working_3-way'!X100^(1/3)*COS(('OddsRatio_working_3-way'!Y100+2*PI())/3)</f>
        <v>-0.36473176956103914</v>
      </c>
      <c r="AB100" s="11">
        <f>'OddsRatio_working_3-way'!X100^(1/3)*COS(('OddsRatio_working_3-way'!Y100+4*PI())/3)</f>
        <v>-0.1590466514216837</v>
      </c>
      <c r="AC100" s="11">
        <f>'OddsRatio_working_3-way'!X100^(1/3)*SIN('OddsRatio_working_3-way'!Y100/3)</f>
        <v>0.11875235832605686</v>
      </c>
      <c r="AD100" s="11">
        <f>'OddsRatio_working_3-way'!X100^(1/3)*SIN(('OddsRatio_working_3-way'!Y100+2*PI())/3)</f>
        <v>0.39422923936210996</v>
      </c>
      <c r="AE100" s="11">
        <f>'OddsRatio_working_3-way'!X100^(1/3)*SIN(('OddsRatio_working_3-way'!Y100+4*PI())/3)</f>
        <v>-0.51298159768816676</v>
      </c>
      <c r="AF100" s="11">
        <f>-'OddsRatio_working_3-way'!U100/(3*'OddsRatio_working_3-way'!X100^(1/3))*COS(('OddsRatio_working_3-way'!Y100)/3)</f>
        <v>0.52377842098272276</v>
      </c>
      <c r="AG100" s="11">
        <f>-'OddsRatio_working_3-way'!U100/(3*'OddsRatio_working_3-way'!X100^(1/3))*COS(('OddsRatio_working_3-way'!Y100+2*PI())/3)</f>
        <v>-0.36473176956103903</v>
      </c>
      <c r="AH100" s="11">
        <f>-'OddsRatio_working_3-way'!U100/(3*'OddsRatio_working_3-way'!X100^(1/3))*COS(('OddsRatio_working_3-way'!Y100+4*PI())/3)</f>
        <v>-0.15904665142168367</v>
      </c>
      <c r="AI100" s="11">
        <f>'OddsRatio_working_3-way'!U100/(3*'OddsRatio_working_3-way'!X100^(1/3))*SIN(('OddsRatio_working_3-way'!Y100)/3)</f>
        <v>-0.11875235832605684</v>
      </c>
      <c r="AJ100" s="11">
        <f>'OddsRatio_working_3-way'!U100/(3*'OddsRatio_working_3-way'!X100^(1/3))*SIN(('OddsRatio_working_3-way'!Y100+2*PI())/3)</f>
        <v>-0.39422923936210985</v>
      </c>
      <c r="AK100" s="11">
        <f>'OddsRatio_working_3-way'!U100/(3*'OddsRatio_working_3-way'!X100^(1/3))*SIN(('OddsRatio_working_3-way'!Y100+4*PI())/3)</f>
        <v>0.51298159768816665</v>
      </c>
      <c r="AL100" s="11">
        <f>'OddsRatio_working_3-way'!Z100+'OddsRatio_working_3-way'!AF100</f>
        <v>1.0475568419654455</v>
      </c>
      <c r="AM100" s="11">
        <f>'OddsRatio_working_3-way'!AA100+'OddsRatio_working_3-way'!AG100</f>
        <v>-0.72946353912207818</v>
      </c>
      <c r="AN100" s="11">
        <f>'OddsRatio_working_3-way'!AB100+'OddsRatio_working_3-way'!AH100</f>
        <v>-0.31809330284336734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1.0475568419654455</v>
      </c>
      <c r="AS100" s="11">
        <f>IF(('OddsRatio_working_3-way'!X100=0),IF(Q100&gt;0,-Q100^(1/3),(-Q100)^(1/3)),'OddsRatio_working_3-way'!AM100-'OddsRatio_working_3-way'!R100/3)</f>
        <v>-0.72946353912207818</v>
      </c>
      <c r="AT100" s="11">
        <f>IF(('OddsRatio_working_3-way'!X100=0),IF(Q100&gt;0,-Q100^(1/3),(-Q100)^(1/3)),'OddsRatio_working_3-way'!AN100-'OddsRatio_working_3-way'!R100/3)</f>
        <v>-0.31809330284336734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2.5</v>
      </c>
      <c r="B101" s="4">
        <f>IF('True_Odds_Calculator_3-way'!B102="","",'True_Odds_Calculator_3-way'!B102)</f>
        <v>3.28</v>
      </c>
      <c r="C101" s="4">
        <f>IF('True_Odds_Calculator_3-way'!C102="","",'True_Odds_Calculator_3-way'!C102)</f>
        <v>3.1</v>
      </c>
      <c r="D101" s="9">
        <f t="shared" si="26"/>
        <v>0.3901483647804676</v>
      </c>
      <c r="E101" s="9">
        <f t="shared" si="27"/>
        <v>0.29621258539961576</v>
      </c>
      <c r="F101" s="9">
        <f t="shared" si="28"/>
        <v>0.3136390498199168</v>
      </c>
      <c r="G101" s="9">
        <f t="shared" si="29"/>
        <v>1.0420849951320266</v>
      </c>
      <c r="H101" s="9">
        <f t="shared" si="30"/>
        <v>2.5631274926980394</v>
      </c>
      <c r="I101" s="9">
        <f t="shared" si="31"/>
        <v>3.3759537889010209</v>
      </c>
      <c r="J101" s="9">
        <f t="shared" si="32"/>
        <v>3.1883784897772562</v>
      </c>
      <c r="K101" s="11">
        <f t="shared" si="33"/>
        <v>0.4</v>
      </c>
      <c r="L101" s="11">
        <f t="shared" si="34"/>
        <v>0.3048780487804878</v>
      </c>
      <c r="M101" s="11">
        <f t="shared" si="35"/>
        <v>0.32258064516129031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-0.28253343823760835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0.23131392604248618</v>
      </c>
      <c r="Q101" s="11">
        <f>2*'OddsRatio_working_3-way'!K101*'OddsRatio_working_3-way'!L101*'OddsRatio_working_3-way'!M101</f>
        <v>7.8678206136900075E-2</v>
      </c>
      <c r="R101" s="11">
        <f t="shared" si="36"/>
        <v>0</v>
      </c>
      <c r="S101" s="11">
        <f t="shared" si="37"/>
        <v>-0.81871345029239706</v>
      </c>
      <c r="T101" s="11">
        <f t="shared" si="38"/>
        <v>-0.27847396268448882</v>
      </c>
      <c r="U101" s="11">
        <f>'OddsRatio_working_3-way'!S101-'OddsRatio_working_3-way'!R101^2/3</f>
        <v>-0.81871345029239706</v>
      </c>
      <c r="V101" s="11">
        <f>'OddsRatio_working_3-way'!S101*'OddsRatio_working_3-way'!R101/3-2*'OddsRatio_working_3-way'!R101^3/27-'OddsRatio_working_3-way'!T101</f>
        <v>0.27847396268448882</v>
      </c>
      <c r="W101" s="11">
        <f>'OddsRatio_working_3-way'!V101^2+4*'OddsRatio_working_3-way'!U101^3/27</f>
        <v>-3.7525249389879362E-3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0.14256601350969839</v>
      </c>
      <c r="Y101" s="11">
        <f>IF('OddsRatio_working_3-way'!W101&gt;=0,IF('OddsRatio_working_3-way'!V101+SQRT('OddsRatio_working_3-way'!W101)&gt;0,0,PI()),ACOS('OddsRatio_working_3-way'!V101/(2*'OddsRatio_working_3-way'!X101)))</f>
        <v>0.21652832986244075</v>
      </c>
      <c r="Z101" s="11">
        <f>'OddsRatio_working_3-way'!X101^(1/3)*COS('OddsRatio_working_3-way'!Y101/3)</f>
        <v>0.52104249756601317</v>
      </c>
      <c r="AA101" s="11">
        <f>'OddsRatio_working_3-way'!X101^(1/3)*COS(('OddsRatio_working_3-way'!Y101+2*PI())/3)</f>
        <v>-0.29314638281687017</v>
      </c>
      <c r="AB101" s="11">
        <f>'OddsRatio_working_3-way'!X101^(1/3)*COS(('OddsRatio_working_3-way'!Y101+4*PI())/3)</f>
        <v>-0.22789611474914276</v>
      </c>
      <c r="AC101" s="11">
        <f>'OddsRatio_working_3-way'!X101^(1/3)*SIN('OddsRatio_working_3-way'!Y101/3)</f>
        <v>3.76722598335976E-2</v>
      </c>
      <c r="AD101" s="11">
        <f>'OddsRatio_working_3-way'!X101^(1/3)*SIN(('OddsRatio_working_3-way'!Y101+2*PI())/3)</f>
        <v>0.43239990942666029</v>
      </c>
      <c r="AE101" s="11">
        <f>'OddsRatio_working_3-way'!X101^(1/3)*SIN(('OddsRatio_working_3-way'!Y101+4*PI())/3)</f>
        <v>-0.47007216926025785</v>
      </c>
      <c r="AF101" s="11">
        <f>-'OddsRatio_working_3-way'!U101/(3*'OddsRatio_working_3-way'!X101^(1/3))*COS(('OddsRatio_working_3-way'!Y101)/3)</f>
        <v>0.52104249756601329</v>
      </c>
      <c r="AG101" s="11">
        <f>-'OddsRatio_working_3-way'!U101/(3*'OddsRatio_working_3-way'!X101^(1/3))*COS(('OddsRatio_working_3-way'!Y101+2*PI())/3)</f>
        <v>-0.29314638281687022</v>
      </c>
      <c r="AH101" s="11">
        <f>-'OddsRatio_working_3-way'!U101/(3*'OddsRatio_working_3-way'!X101^(1/3))*COS(('OddsRatio_working_3-way'!Y101+4*PI())/3)</f>
        <v>-0.22789611474914281</v>
      </c>
      <c r="AI101" s="11">
        <f>'OddsRatio_working_3-way'!U101/(3*'OddsRatio_working_3-way'!X101^(1/3))*SIN(('OddsRatio_working_3-way'!Y101)/3)</f>
        <v>-3.7672259833597607E-2</v>
      </c>
      <c r="AJ101" s="11">
        <f>'OddsRatio_working_3-way'!U101/(3*'OddsRatio_working_3-way'!X101^(1/3))*SIN(('OddsRatio_working_3-way'!Y101+2*PI())/3)</f>
        <v>-0.43239990942666034</v>
      </c>
      <c r="AK101" s="11">
        <f>'OddsRatio_working_3-way'!U101/(3*'OddsRatio_working_3-way'!X101^(1/3))*SIN(('OddsRatio_working_3-way'!Y101+4*PI())/3)</f>
        <v>0.47007216926025797</v>
      </c>
      <c r="AL101" s="11">
        <f>'OddsRatio_working_3-way'!Z101+'OddsRatio_working_3-way'!AF101</f>
        <v>1.0420849951320266</v>
      </c>
      <c r="AM101" s="11">
        <f>'OddsRatio_working_3-way'!AA101+'OddsRatio_working_3-way'!AG101</f>
        <v>-0.58629276563374044</v>
      </c>
      <c r="AN101" s="11">
        <f>'OddsRatio_working_3-way'!AB101+'OddsRatio_working_3-way'!AH101</f>
        <v>-0.45579222949828557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1.0420849951320266</v>
      </c>
      <c r="AS101" s="11">
        <f>IF(('OddsRatio_working_3-way'!X101=0),IF(Q101&gt;0,-Q101^(1/3),(-Q101)^(1/3)),'OddsRatio_working_3-way'!AM101-'OddsRatio_working_3-way'!R101/3)</f>
        <v>-0.58629276563374044</v>
      </c>
      <c r="AT101" s="11">
        <f>IF(('OddsRatio_working_3-way'!X101=0),IF(Q101&gt;0,-Q101^(1/3),(-Q101)^(1/3)),'OddsRatio_working_3-way'!AN101-'OddsRatio_working_3-way'!R101/3)</f>
        <v>-0.45579222949828557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1.9</v>
      </c>
      <c r="B102" s="4">
        <f>IF('True_Odds_Calculator_3-way'!B103="","",'True_Odds_Calculator_3-way'!B103)</f>
        <v>3.44</v>
      </c>
      <c r="C102" s="4">
        <f>IF('True_Odds_Calculator_3-way'!C103="","",'True_Odds_Calculator_3-way'!C103)</f>
        <v>4.72</v>
      </c>
      <c r="D102" s="9">
        <f t="shared" si="26"/>
        <v>0.51466263817663793</v>
      </c>
      <c r="E102" s="9">
        <f t="shared" si="27"/>
        <v>0.28116479372582442</v>
      </c>
      <c r="F102" s="9">
        <f t="shared" si="28"/>
        <v>0.20417256809753762</v>
      </c>
      <c r="G102" s="9">
        <f t="shared" si="29"/>
        <v>1.0478004334447335</v>
      </c>
      <c r="H102" s="9">
        <f t="shared" si="30"/>
        <v>1.9430203901002601</v>
      </c>
      <c r="I102" s="9">
        <f t="shared" si="31"/>
        <v>3.5566330576051493</v>
      </c>
      <c r="J102" s="9">
        <f t="shared" si="32"/>
        <v>4.8978176124144088</v>
      </c>
      <c r="K102" s="11">
        <f t="shared" si="33"/>
        <v>0.52631578947368418</v>
      </c>
      <c r="L102" s="11">
        <f t="shared" si="34"/>
        <v>0.29069767441860467</v>
      </c>
      <c r="M102" s="11">
        <f t="shared" si="35"/>
        <v>0.21186440677966104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-0.26480198327904902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0.22884986411634134</v>
      </c>
      <c r="Q102" s="11">
        <f>2*'OddsRatio_working_3-way'!K102*'OddsRatio_working_3-way'!L102*'OddsRatio_working_3-way'!M102</f>
        <v>6.4829989834657598E-2</v>
      </c>
      <c r="R102" s="11">
        <f t="shared" si="36"/>
        <v>0</v>
      </c>
      <c r="S102" s="11">
        <f t="shared" si="37"/>
        <v>-0.86423017411912184</v>
      </c>
      <c r="T102" s="11">
        <f t="shared" si="38"/>
        <v>-0.24482441193176255</v>
      </c>
      <c r="U102" s="11">
        <f>'OddsRatio_working_3-way'!S102-'OddsRatio_working_3-way'!R102^2/3</f>
        <v>-0.86423017411912184</v>
      </c>
      <c r="V102" s="11">
        <f>'OddsRatio_working_3-way'!S102*'OddsRatio_working_3-way'!R102/3-2*'OddsRatio_working_3-way'!R102^3/27-'OddsRatio_working_3-way'!T102</f>
        <v>0.24482441193176255</v>
      </c>
      <c r="W102" s="11">
        <f>'OddsRatio_working_3-way'!V102^2+4*'OddsRatio_working_3-way'!U102^3/27</f>
        <v>-3.5688881916987068E-2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0.15461878491528805</v>
      </c>
      <c r="Y102" s="11">
        <f>IF('OddsRatio_working_3-way'!W102&gt;=0,IF('OddsRatio_working_3-way'!V102+SQRT('OddsRatio_working_3-way'!W102)&gt;0,0,PI()),ACOS('OddsRatio_working_3-way'!V102/(2*'OddsRatio_working_3-way'!X102)))</f>
        <v>0.65720415073417171</v>
      </c>
      <c r="Z102" s="11">
        <f>'OddsRatio_working_3-way'!X102^(1/3)*COS('OddsRatio_working_3-way'!Y102/3)</f>
        <v>0.52390021672236675</v>
      </c>
      <c r="AA102" s="11">
        <f>'OddsRatio_working_3-way'!X102^(1/3)*COS(('OddsRatio_working_3-way'!Y102+2*PI())/3)</f>
        <v>-0.36296478906885749</v>
      </c>
      <c r="AB102" s="11">
        <f>'OddsRatio_working_3-way'!X102^(1/3)*COS(('OddsRatio_working_3-way'!Y102+4*PI())/3)</f>
        <v>-0.16093542765350932</v>
      </c>
      <c r="AC102" s="11">
        <f>'OddsRatio_working_3-way'!X102^(1/3)*SIN('OddsRatio_working_3-way'!Y102/3)</f>
        <v>0.11664170619735961</v>
      </c>
      <c r="AD102" s="11">
        <f>'OddsRatio_working_3-way'!X102^(1/3)*SIN(('OddsRatio_working_3-way'!Y102+2*PI())/3)</f>
        <v>0.39539004363106278</v>
      </c>
      <c r="AE102" s="11">
        <f>'OddsRatio_working_3-way'!X102^(1/3)*SIN(('OddsRatio_working_3-way'!Y102+4*PI())/3)</f>
        <v>-0.51203174982842226</v>
      </c>
      <c r="AF102" s="11">
        <f>-'OddsRatio_working_3-way'!U102/(3*'OddsRatio_working_3-way'!X102^(1/3))*COS(('OddsRatio_working_3-way'!Y102)/3)</f>
        <v>0.52390021672236675</v>
      </c>
      <c r="AG102" s="11">
        <f>-'OddsRatio_working_3-way'!U102/(3*'OddsRatio_working_3-way'!X102^(1/3))*COS(('OddsRatio_working_3-way'!Y102+2*PI())/3)</f>
        <v>-0.36296478906885749</v>
      </c>
      <c r="AH102" s="11">
        <f>-'OddsRatio_working_3-way'!U102/(3*'OddsRatio_working_3-way'!X102^(1/3))*COS(('OddsRatio_working_3-way'!Y102+4*PI())/3)</f>
        <v>-0.16093542765350932</v>
      </c>
      <c r="AI102" s="11">
        <f>'OddsRatio_working_3-way'!U102/(3*'OddsRatio_working_3-way'!X102^(1/3))*SIN(('OddsRatio_working_3-way'!Y102)/3)</f>
        <v>-0.11664170619735961</v>
      </c>
      <c r="AJ102" s="11">
        <f>'OddsRatio_working_3-way'!U102/(3*'OddsRatio_working_3-way'!X102^(1/3))*SIN(('OddsRatio_working_3-way'!Y102+2*PI())/3)</f>
        <v>-0.39539004363106278</v>
      </c>
      <c r="AK102" s="11">
        <f>'OddsRatio_working_3-way'!U102/(3*'OddsRatio_working_3-way'!X102^(1/3))*SIN(('OddsRatio_working_3-way'!Y102+4*PI())/3)</f>
        <v>0.51203174982842226</v>
      </c>
      <c r="AL102" s="11">
        <f>'OddsRatio_working_3-way'!Z102+'OddsRatio_working_3-way'!AF102</f>
        <v>1.0478004334447335</v>
      </c>
      <c r="AM102" s="11">
        <f>'OddsRatio_working_3-way'!AA102+'OddsRatio_working_3-way'!AG102</f>
        <v>-0.72592957813771497</v>
      </c>
      <c r="AN102" s="11">
        <f>'OddsRatio_working_3-way'!AB102+'OddsRatio_working_3-way'!AH102</f>
        <v>-0.32187085530701864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1.0478004334447335</v>
      </c>
      <c r="AS102" s="11">
        <f>IF(('OddsRatio_working_3-way'!X102=0),IF(Q102&gt;0,-Q102^(1/3),(-Q102)^(1/3)),'OddsRatio_working_3-way'!AM102-'OddsRatio_working_3-way'!R102/3)</f>
        <v>-0.72592957813771497</v>
      </c>
      <c r="AT102" s="11">
        <f>IF(('OddsRatio_working_3-way'!X102=0),IF(Q102&gt;0,-Q102^(1/3),(-Q102)^(1/3)),'OddsRatio_working_3-way'!AN102-'OddsRatio_working_3-way'!R102/3)</f>
        <v>-0.32187085530701864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2.33</v>
      </c>
      <c r="B103" s="4">
        <f>IF('True_Odds_Calculator_3-way'!B104="","",'True_Odds_Calculator_3-way'!B104)</f>
        <v>3.23</v>
      </c>
      <c r="C103" s="4">
        <f>IF('True_Odds_Calculator_3-way'!C104="","",'True_Odds_Calculator_3-way'!C104)</f>
        <v>3.46</v>
      </c>
      <c r="D103" s="9">
        <f t="shared" si="26"/>
        <v>0.41889605730606139</v>
      </c>
      <c r="E103" s="9">
        <f t="shared" si="27"/>
        <v>0.30066578304643704</v>
      </c>
      <c r="F103" s="9">
        <f t="shared" si="28"/>
        <v>0.28043815964750152</v>
      </c>
      <c r="G103" s="9">
        <f t="shared" si="29"/>
        <v>1.0430278586875907</v>
      </c>
      <c r="H103" s="9">
        <f t="shared" si="30"/>
        <v>2.3872270520544956</v>
      </c>
      <c r="I103" s="9">
        <f t="shared" si="31"/>
        <v>3.3259521248733268</v>
      </c>
      <c r="J103" s="9">
        <f t="shared" si="32"/>
        <v>3.5658485323714726</v>
      </c>
      <c r="K103" s="11">
        <f t="shared" si="33"/>
        <v>0.42918454935622319</v>
      </c>
      <c r="L103" s="11">
        <f t="shared" si="34"/>
        <v>0.30959752321981426</v>
      </c>
      <c r="M103" s="11">
        <f t="shared" si="35"/>
        <v>0.28901734104046245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-0.28019286307393032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0.23118622265291647</v>
      </c>
      <c r="Q103" s="11">
        <f>2*'OddsRatio_working_3-way'!K103*'OddsRatio_working_3-way'!L103*'OddsRatio_working_3-way'!M103</f>
        <v>7.6806054037513782E-2</v>
      </c>
      <c r="R103" s="11">
        <f t="shared" si="36"/>
        <v>0</v>
      </c>
      <c r="S103" s="11">
        <f t="shared" si="37"/>
        <v>-0.82509675698597928</v>
      </c>
      <c r="T103" s="11">
        <f t="shared" si="38"/>
        <v>-0.27411852391560776</v>
      </c>
      <c r="U103" s="11">
        <f>'OddsRatio_working_3-way'!S103-'OddsRatio_working_3-way'!R103^2/3</f>
        <v>-0.82509675698597928</v>
      </c>
      <c r="V103" s="11">
        <f>'OddsRatio_working_3-way'!S103*'OddsRatio_working_3-way'!R103/3-2*'OddsRatio_working_3-way'!R103^3/27-'OddsRatio_working_3-way'!T103</f>
        <v>0.27411852391560776</v>
      </c>
      <c r="W103" s="11">
        <f>'OddsRatio_working_3-way'!V103^2+4*'OddsRatio_working_3-way'!U103^3/27</f>
        <v>-8.0758072674232267E-3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0.14423658726298855</v>
      </c>
      <c r="Y103" s="11">
        <f>IF('OddsRatio_working_3-way'!W103&gt;=0,IF('OddsRatio_working_3-way'!V103+SQRT('OddsRatio_working_3-way'!W103)&gt;0,0,PI()),ACOS('OddsRatio_working_3-way'!V103/(2*'OddsRatio_working_3-way'!X103)))</f>
        <v>0.31679342199491711</v>
      </c>
      <c r="Z103" s="11">
        <f>'OddsRatio_working_3-way'!X103^(1/3)*COS('OddsRatio_working_3-way'!Y103/3)</f>
        <v>0.52151392934379526</v>
      </c>
      <c r="AA103" s="11">
        <f>'OddsRatio_working_3-way'!X103^(1/3)*COS(('OddsRatio_working_3-way'!Y103+2*PI())/3)</f>
        <v>-0.30862767985133666</v>
      </c>
      <c r="AB103" s="11">
        <f>'OddsRatio_working_3-way'!X103^(1/3)*COS(('OddsRatio_working_3-way'!Y103+4*PI())/3)</f>
        <v>-0.21288624949245871</v>
      </c>
      <c r="AC103" s="11">
        <f>'OddsRatio_working_3-way'!X103^(1/3)*SIN('OddsRatio_working_3-way'!Y103/3)</f>
        <v>5.5276340590298068E-2</v>
      </c>
      <c r="AD103" s="11">
        <f>'OddsRatio_working_3-way'!X103^(1/3)*SIN(('OddsRatio_working_3-way'!Y103+2*PI())/3)</f>
        <v>0.4240061409440205</v>
      </c>
      <c r="AE103" s="11">
        <f>'OddsRatio_working_3-way'!X103^(1/3)*SIN(('OddsRatio_working_3-way'!Y103+4*PI())/3)</f>
        <v>-0.47928248153431852</v>
      </c>
      <c r="AF103" s="11">
        <f>-'OddsRatio_working_3-way'!U103/(3*'OddsRatio_working_3-way'!X103^(1/3))*COS(('OddsRatio_working_3-way'!Y103)/3)</f>
        <v>0.52151392934379537</v>
      </c>
      <c r="AG103" s="11">
        <f>-'OddsRatio_working_3-way'!U103/(3*'OddsRatio_working_3-way'!X103^(1/3))*COS(('OddsRatio_working_3-way'!Y103+2*PI())/3)</f>
        <v>-0.30862767985133671</v>
      </c>
      <c r="AH103" s="11">
        <f>-'OddsRatio_working_3-way'!U103/(3*'OddsRatio_working_3-way'!X103^(1/3))*COS(('OddsRatio_working_3-way'!Y103+4*PI())/3)</f>
        <v>-0.21288624949245874</v>
      </c>
      <c r="AI103" s="11">
        <f>'OddsRatio_working_3-way'!U103/(3*'OddsRatio_working_3-way'!X103^(1/3))*SIN(('OddsRatio_working_3-way'!Y103)/3)</f>
        <v>-5.5276340590298081E-2</v>
      </c>
      <c r="AJ103" s="11">
        <f>'OddsRatio_working_3-way'!U103/(3*'OddsRatio_working_3-way'!X103^(1/3))*SIN(('OddsRatio_working_3-way'!Y103+2*PI())/3)</f>
        <v>-0.42400614094402056</v>
      </c>
      <c r="AK103" s="11">
        <f>'OddsRatio_working_3-way'!U103/(3*'OddsRatio_working_3-way'!X103^(1/3))*SIN(('OddsRatio_working_3-way'!Y103+4*PI())/3)</f>
        <v>0.47928248153431863</v>
      </c>
      <c r="AL103" s="11">
        <f>'OddsRatio_working_3-way'!Z103+'OddsRatio_working_3-way'!AF103</f>
        <v>1.0430278586875907</v>
      </c>
      <c r="AM103" s="11">
        <f>'OddsRatio_working_3-way'!AA103+'OddsRatio_working_3-way'!AG103</f>
        <v>-0.61725535970267331</v>
      </c>
      <c r="AN103" s="11">
        <f>'OddsRatio_working_3-way'!AB103+'OddsRatio_working_3-way'!AH103</f>
        <v>-0.42577249898491742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1.0430278586875907</v>
      </c>
      <c r="AS103" s="11">
        <f>IF(('OddsRatio_working_3-way'!X103=0),IF(Q103&gt;0,-Q103^(1/3),(-Q103)^(1/3)),'OddsRatio_working_3-way'!AM103-'OddsRatio_working_3-way'!R103/3)</f>
        <v>-0.61725535970267331</v>
      </c>
      <c r="AT103" s="11">
        <f>IF(('OddsRatio_working_3-way'!X103=0),IF(Q103&gt;0,-Q103^(1/3),(-Q103)^(1/3)),'OddsRatio_working_3-way'!AN103-'OddsRatio_working_3-way'!R103/3)</f>
        <v>-0.42577249898491742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2.2000000000000002</v>
      </c>
      <c r="B104" s="4">
        <f>IF('True_Odds_Calculator_3-way'!B105="","",'True_Odds_Calculator_3-way'!B105)</f>
        <v>3.16</v>
      </c>
      <c r="C104" s="4">
        <f>IF('True_Odds_Calculator_3-way'!C105="","",'True_Odds_Calculator_3-way'!C105)</f>
        <v>3.89</v>
      </c>
      <c r="D104" s="9">
        <f t="shared" si="26"/>
        <v>0.44387677061975728</v>
      </c>
      <c r="E104" s="9">
        <f t="shared" si="27"/>
        <v>0.30720271698464763</v>
      </c>
      <c r="F104" s="9">
        <f t="shared" si="28"/>
        <v>0.24892051239559496</v>
      </c>
      <c r="G104" s="9">
        <f t="shared" si="29"/>
        <v>1.0440646034179011</v>
      </c>
      <c r="H104" s="9">
        <f t="shared" si="30"/>
        <v>2.2528775241014816</v>
      </c>
      <c r="I104" s="9">
        <f t="shared" si="31"/>
        <v>3.2551795433826674</v>
      </c>
      <c r="J104" s="9">
        <f t="shared" si="32"/>
        <v>4.0173467038777337</v>
      </c>
      <c r="K104" s="11">
        <f t="shared" si="33"/>
        <v>0.45454545454545453</v>
      </c>
      <c r="L104" s="11">
        <f t="shared" si="34"/>
        <v>0.31645569620253161</v>
      </c>
      <c r="M104" s="11">
        <f t="shared" si="35"/>
        <v>0.25706940874035988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-0.27699598569404316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0.23111101907756754</v>
      </c>
      <c r="Q104" s="11">
        <f>2*'OddsRatio_working_3-way'!K104*'OddsRatio_working_3-way'!L104*'OddsRatio_working_3-way'!M104</f>
        <v>7.395552610482159E-2</v>
      </c>
      <c r="R104" s="11">
        <f t="shared" si="36"/>
        <v>0</v>
      </c>
      <c r="S104" s="11">
        <f t="shared" si="37"/>
        <v>-0.83434790038019535</v>
      </c>
      <c r="T104" s="11">
        <f t="shared" si="38"/>
        <v>-0.26699132812166243</v>
      </c>
      <c r="U104" s="11">
        <f>'OddsRatio_working_3-way'!S104-'OddsRatio_working_3-way'!R104^2/3</f>
        <v>-0.83434790038019535</v>
      </c>
      <c r="V104" s="11">
        <f>'OddsRatio_working_3-way'!S104*'OddsRatio_working_3-way'!R104/3-2*'OddsRatio_working_3-way'!R104^3/27-'OddsRatio_working_3-way'!T104</f>
        <v>0.26699132812166243</v>
      </c>
      <c r="W104" s="11">
        <f>'OddsRatio_working_3-way'!V104^2+4*'OddsRatio_working_3-way'!U104^3/27</f>
        <v>-1.4763032109520458E-2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0.14666918677903146</v>
      </c>
      <c r="Y104" s="11">
        <f>IF('OddsRatio_working_3-way'!W104&gt;=0,IF('OddsRatio_working_3-way'!V104+SQRT('OddsRatio_working_3-way'!W104)&gt;0,0,PI()),ACOS('OddsRatio_working_3-way'!V104/(2*'OddsRatio_working_3-way'!X104)))</f>
        <v>0.42707291512550571</v>
      </c>
      <c r="Z104" s="11">
        <f>'OddsRatio_working_3-way'!X104^(1/3)*COS('OddsRatio_working_3-way'!Y104/3)</f>
        <v>0.52203230170895054</v>
      </c>
      <c r="AA104" s="11">
        <f>'OddsRatio_working_3-way'!X104^(1/3)*COS(('OddsRatio_working_3-way'!Y104+2*PI())/3)</f>
        <v>-0.32581338902394019</v>
      </c>
      <c r="AB104" s="11">
        <f>'OddsRatio_working_3-way'!X104^(1/3)*COS(('OddsRatio_working_3-way'!Y104+4*PI())/3)</f>
        <v>-0.1962189126850106</v>
      </c>
      <c r="AC104" s="11">
        <f>'OddsRatio_working_3-way'!X104^(1/3)*SIN('OddsRatio_working_3-way'!Y104/3)</f>
        <v>7.4821405799769786E-2</v>
      </c>
      <c r="AD104" s="11">
        <f>'OddsRatio_working_3-way'!X104^(1/3)*SIN(('OddsRatio_working_3-way'!Y104+2*PI())/3)</f>
        <v>0.41468253197612887</v>
      </c>
      <c r="AE104" s="11">
        <f>'OddsRatio_working_3-way'!X104^(1/3)*SIN(('OddsRatio_working_3-way'!Y104+4*PI())/3)</f>
        <v>-0.48950393777589851</v>
      </c>
      <c r="AF104" s="11">
        <f>-'OddsRatio_working_3-way'!U104/(3*'OddsRatio_working_3-way'!X104^(1/3))*COS(('OddsRatio_working_3-way'!Y104)/3)</f>
        <v>0.52203230170895043</v>
      </c>
      <c r="AG104" s="11">
        <f>-'OddsRatio_working_3-way'!U104/(3*'OddsRatio_working_3-way'!X104^(1/3))*COS(('OddsRatio_working_3-way'!Y104+2*PI())/3)</f>
        <v>-0.32581338902394014</v>
      </c>
      <c r="AH104" s="11">
        <f>-'OddsRatio_working_3-way'!U104/(3*'OddsRatio_working_3-way'!X104^(1/3))*COS(('OddsRatio_working_3-way'!Y104+4*PI())/3)</f>
        <v>-0.19621891268501057</v>
      </c>
      <c r="AI104" s="11">
        <f>'OddsRatio_working_3-way'!U104/(3*'OddsRatio_working_3-way'!X104^(1/3))*SIN(('OddsRatio_working_3-way'!Y104)/3)</f>
        <v>-7.4821405799769772E-2</v>
      </c>
      <c r="AJ104" s="11">
        <f>'OddsRatio_working_3-way'!U104/(3*'OddsRatio_working_3-way'!X104^(1/3))*SIN(('OddsRatio_working_3-way'!Y104+2*PI())/3)</f>
        <v>-0.41468253197612881</v>
      </c>
      <c r="AK104" s="11">
        <f>'OddsRatio_working_3-way'!U104/(3*'OddsRatio_working_3-way'!X104^(1/3))*SIN(('OddsRatio_working_3-way'!Y104+4*PI())/3)</f>
        <v>0.4895039377758984</v>
      </c>
      <c r="AL104" s="11">
        <f>'OddsRatio_working_3-way'!Z104+'OddsRatio_working_3-way'!AF104</f>
        <v>1.0440646034179011</v>
      </c>
      <c r="AM104" s="11">
        <f>'OddsRatio_working_3-way'!AA104+'OddsRatio_working_3-way'!AG104</f>
        <v>-0.65162677804788038</v>
      </c>
      <c r="AN104" s="11">
        <f>'OddsRatio_working_3-way'!AB104+'OddsRatio_working_3-way'!AH104</f>
        <v>-0.39243782537002114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1.0440646034179011</v>
      </c>
      <c r="AS104" s="11">
        <f>IF(('OddsRatio_working_3-way'!X104=0),IF(Q104&gt;0,-Q104^(1/3),(-Q104)^(1/3)),'OddsRatio_working_3-way'!AM104-'OddsRatio_working_3-way'!R104/3)</f>
        <v>-0.65162677804788038</v>
      </c>
      <c r="AT104" s="11">
        <f>IF(('OddsRatio_working_3-way'!X104=0),IF(Q104&gt;0,-Q104^(1/3),(-Q104)^(1/3)),'OddsRatio_working_3-way'!AN104-'OddsRatio_working_3-way'!R104/3)</f>
        <v>-0.39243782537002114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2.38</v>
      </c>
      <c r="B105" s="4">
        <f>IF('True_Odds_Calculator_3-way'!B106="","",'True_Odds_Calculator_3-way'!B106)</f>
        <v>3.17</v>
      </c>
      <c r="C105" s="4">
        <f>IF('True_Odds_Calculator_3-way'!C106="","",'True_Odds_Calculator_3-way'!C106)</f>
        <v>3.43</v>
      </c>
      <c r="D105" s="9">
        <f t="shared" si="26"/>
        <v>0.41020066106660763</v>
      </c>
      <c r="E105" s="9">
        <f t="shared" si="27"/>
        <v>0.30666027016178266</v>
      </c>
      <c r="F105" s="9">
        <f t="shared" si="28"/>
        <v>0.2831390687716096</v>
      </c>
      <c r="G105" s="9">
        <f t="shared" si="29"/>
        <v>1.0419067200007597</v>
      </c>
      <c r="H105" s="9">
        <f t="shared" si="30"/>
        <v>2.4378312736010481</v>
      </c>
      <c r="I105" s="9">
        <f t="shared" si="31"/>
        <v>3.2609375824016489</v>
      </c>
      <c r="J105" s="9">
        <f t="shared" si="32"/>
        <v>3.531833329601846</v>
      </c>
      <c r="K105" s="11">
        <f t="shared" si="33"/>
        <v>0.42016806722689076</v>
      </c>
      <c r="L105" s="11">
        <f t="shared" si="34"/>
        <v>0.31545741324921134</v>
      </c>
      <c r="M105" s="11">
        <f t="shared" si="35"/>
        <v>0.29154518950437314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-0.28119963623123867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0.23108451518120929</v>
      </c>
      <c r="Q105" s="11">
        <f>2*'OddsRatio_working_3-way'!K105*'OddsRatio_working_3-way'!L105*'OddsRatio_working_3-way'!M105</f>
        <v>7.7285791030504758E-2</v>
      </c>
      <c r="R105" s="11">
        <f t="shared" si="36"/>
        <v>0</v>
      </c>
      <c r="S105" s="11">
        <f t="shared" si="37"/>
        <v>-0.82178098904502761</v>
      </c>
      <c r="T105" s="11">
        <f t="shared" si="38"/>
        <v>-0.27484314014883859</v>
      </c>
      <c r="U105" s="11">
        <f>'OddsRatio_working_3-way'!S105-'OddsRatio_working_3-way'!R105^2/3</f>
        <v>-0.82178098904502761</v>
      </c>
      <c r="V105" s="11">
        <f>'OddsRatio_working_3-way'!S105*'OddsRatio_working_3-way'!R105/3-2*'OddsRatio_working_3-way'!R105^3/27-'OddsRatio_working_3-way'!T105</f>
        <v>0.27484314014883859</v>
      </c>
      <c r="W105" s="11">
        <f>'OddsRatio_working_3-way'!V105^2+4*'OddsRatio_working_3-way'!U105^3/27</f>
        <v>-6.6787919692525566E-3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0.14336800868405639</v>
      </c>
      <c r="Y105" s="11">
        <f>IF('OddsRatio_working_3-way'!W105&gt;=0,IF('OddsRatio_working_3-way'!V105+SQRT('OddsRatio_working_3-way'!W105)&gt;0,0,PI()),ACOS('OddsRatio_working_3-way'!V105/(2*'OddsRatio_working_3-way'!X105)))</f>
        <v>0.28902138729840399</v>
      </c>
      <c r="Z105" s="11">
        <f>'OddsRatio_working_3-way'!X105^(1/3)*COS('OddsRatio_working_3-way'!Y105/3)</f>
        <v>0.52095336000037984</v>
      </c>
      <c r="AA105" s="11">
        <f>'OddsRatio_working_3-way'!X105^(1/3)*COS(('OddsRatio_working_3-way'!Y105+2*PI())/3)</f>
        <v>-0.30407650556741989</v>
      </c>
      <c r="AB105" s="11">
        <f>'OddsRatio_working_3-way'!X105^(1/3)*COS(('OddsRatio_working_3-way'!Y105+4*PI())/3)</f>
        <v>-0.21687685443295979</v>
      </c>
      <c r="AC105" s="11">
        <f>'OddsRatio_working_3-way'!X105^(1/3)*SIN('OddsRatio_working_3-way'!Y105/3)</f>
        <v>5.034474205572198E-2</v>
      </c>
      <c r="AD105" s="11">
        <f>'OddsRatio_working_3-way'!X105^(1/3)*SIN(('OddsRatio_working_3-way'!Y105+2*PI())/3)</f>
        <v>0.42598647291932801</v>
      </c>
      <c r="AE105" s="11">
        <f>'OddsRatio_working_3-way'!X105^(1/3)*SIN(('OddsRatio_working_3-way'!Y105+4*PI())/3)</f>
        <v>-0.47633121497504999</v>
      </c>
      <c r="AF105" s="11">
        <f>-'OddsRatio_working_3-way'!U105/(3*'OddsRatio_working_3-way'!X105^(1/3))*COS(('OddsRatio_working_3-way'!Y105)/3)</f>
        <v>0.52095336000037984</v>
      </c>
      <c r="AG105" s="11">
        <f>-'OddsRatio_working_3-way'!U105/(3*'OddsRatio_working_3-way'!X105^(1/3))*COS(('OddsRatio_working_3-way'!Y105+2*PI())/3)</f>
        <v>-0.30407650556741989</v>
      </c>
      <c r="AH105" s="11">
        <f>-'OddsRatio_working_3-way'!U105/(3*'OddsRatio_working_3-way'!X105^(1/3))*COS(('OddsRatio_working_3-way'!Y105+4*PI())/3)</f>
        <v>-0.21687685443295979</v>
      </c>
      <c r="AI105" s="11">
        <f>'OddsRatio_working_3-way'!U105/(3*'OddsRatio_working_3-way'!X105^(1/3))*SIN(('OddsRatio_working_3-way'!Y105)/3)</f>
        <v>-5.034474205572198E-2</v>
      </c>
      <c r="AJ105" s="11">
        <f>'OddsRatio_working_3-way'!U105/(3*'OddsRatio_working_3-way'!X105^(1/3))*SIN(('OddsRatio_working_3-way'!Y105+2*PI())/3)</f>
        <v>-0.42598647291932801</v>
      </c>
      <c r="AK105" s="11">
        <f>'OddsRatio_working_3-way'!U105/(3*'OddsRatio_working_3-way'!X105^(1/3))*SIN(('OddsRatio_working_3-way'!Y105+4*PI())/3)</f>
        <v>0.47633121497504999</v>
      </c>
      <c r="AL105" s="11">
        <f>'OddsRatio_working_3-way'!Z105+'OddsRatio_working_3-way'!AF105</f>
        <v>1.0419067200007597</v>
      </c>
      <c r="AM105" s="11">
        <f>'OddsRatio_working_3-way'!AA105+'OddsRatio_working_3-way'!AG105</f>
        <v>-0.60815301113483977</v>
      </c>
      <c r="AN105" s="11">
        <f>'OddsRatio_working_3-way'!AB105+'OddsRatio_working_3-way'!AH105</f>
        <v>-0.43375370886591957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1.0419067200007597</v>
      </c>
      <c r="AS105" s="11">
        <f>IF(('OddsRatio_working_3-way'!X105=0),IF(Q105&gt;0,-Q105^(1/3),(-Q105)^(1/3)),'OddsRatio_working_3-way'!AM105-'OddsRatio_working_3-way'!R105/3)</f>
        <v>-0.60815301113483977</v>
      </c>
      <c r="AT105" s="11">
        <f>IF(('OddsRatio_working_3-way'!X105=0),IF(Q105&gt;0,-Q105^(1/3),(-Q105)^(1/3)),'OddsRatio_working_3-way'!AN105-'OddsRatio_working_3-way'!R105/3)</f>
        <v>-0.43375370886591957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1.55</v>
      </c>
      <c r="B106" s="4">
        <f>IF('True_Odds_Calculator_3-way'!B107="","",'True_Odds_Calculator_3-way'!B107)</f>
        <v>4.05</v>
      </c>
      <c r="C106" s="4">
        <f>IF('True_Odds_Calculator_3-way'!C107="","",'True_Odds_Calculator_3-way'!C107)</f>
        <v>7.12</v>
      </c>
      <c r="D106" s="9">
        <f t="shared" si="26"/>
        <v>0.63104613031575685</v>
      </c>
      <c r="E106" s="9">
        <f t="shared" si="27"/>
        <v>0.23572329823369317</v>
      </c>
      <c r="F106" s="9">
        <f t="shared" si="28"/>
        <v>0.13323057145054998</v>
      </c>
      <c r="G106" s="9">
        <f t="shared" si="29"/>
        <v>1.0630367343700433</v>
      </c>
      <c r="H106" s="9">
        <f t="shared" si="30"/>
        <v>1.5846702039035236</v>
      </c>
      <c r="I106" s="9">
        <f t="shared" si="31"/>
        <v>4.2422620398286313</v>
      </c>
      <c r="J106" s="9">
        <f t="shared" si="32"/>
        <v>7.5057848143446657</v>
      </c>
      <c r="K106" s="11">
        <f t="shared" si="33"/>
        <v>0.64516129032258063</v>
      </c>
      <c r="L106" s="11">
        <f t="shared" si="34"/>
        <v>0.24691358024691359</v>
      </c>
      <c r="M106" s="11">
        <f t="shared" si="35"/>
        <v>0.1404494382022472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-0.22969272280616959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0.21747009786154403</v>
      </c>
      <c r="Q106" s="11">
        <f>2*'OddsRatio_working_3-way'!K106*'OddsRatio_working_3-way'!L106*'OddsRatio_working_3-way'!M106</f>
        <v>4.4746933716367086E-2</v>
      </c>
      <c r="R106" s="11">
        <f t="shared" si="36"/>
        <v>0</v>
      </c>
      <c r="S106" s="11">
        <f t="shared" si="37"/>
        <v>-0.94678706057683926</v>
      </c>
      <c r="T106" s="11">
        <f t="shared" si="38"/>
        <v>-0.1948121523820657</v>
      </c>
      <c r="U106" s="11">
        <f>'OddsRatio_working_3-way'!S106-'OddsRatio_working_3-way'!R106^2/3</f>
        <v>-0.94678706057683926</v>
      </c>
      <c r="V106" s="11">
        <f>'OddsRatio_working_3-way'!S106*'OddsRatio_working_3-way'!R106/3-2*'OddsRatio_working_3-way'!R106^3/27-'OddsRatio_working_3-way'!T106</f>
        <v>0.1948121523820657</v>
      </c>
      <c r="W106" s="11">
        <f>'OddsRatio_working_3-way'!V106^2+4*'OddsRatio_working_3-way'!U106^3/27</f>
        <v>-8.7782351778627393E-2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0.17729504117033321</v>
      </c>
      <c r="Y106" s="11">
        <f>IF('OddsRatio_working_3-way'!W106&gt;=0,IF('OddsRatio_working_3-way'!V106+SQRT('OddsRatio_working_3-way'!W106)&gt;0,0,PI()),ACOS('OddsRatio_working_3-way'!V106/(2*'OddsRatio_working_3-way'!X106)))</f>
        <v>0.989149121402912</v>
      </c>
      <c r="Z106" s="11">
        <f>'OddsRatio_working_3-way'!X106^(1/3)*COS('OddsRatio_working_3-way'!Y106/3)</f>
        <v>0.53151836718502166</v>
      </c>
      <c r="AA106" s="11">
        <f>'OddsRatio_working_3-way'!X106^(1/3)*COS(('OddsRatio_working_3-way'!Y106+2*PI())/3)</f>
        <v>-0.4232804016964099</v>
      </c>
      <c r="AB106" s="11">
        <f>'OddsRatio_working_3-way'!X106^(1/3)*COS(('OddsRatio_working_3-way'!Y106+4*PI())/3)</f>
        <v>-0.10823796548861182</v>
      </c>
      <c r="AC106" s="11">
        <f>'OddsRatio_working_3-way'!X106^(1/3)*SIN('OddsRatio_working_3-way'!Y106/3)</f>
        <v>0.18188983535072778</v>
      </c>
      <c r="AD106" s="11">
        <f>'OddsRatio_working_3-way'!X106^(1/3)*SIN(('OddsRatio_working_3-way'!Y106+2*PI())/3)</f>
        <v>0.36936349088489001</v>
      </c>
      <c r="AE106" s="11">
        <f>'OddsRatio_working_3-way'!X106^(1/3)*SIN(('OddsRatio_working_3-way'!Y106+4*PI())/3)</f>
        <v>-0.55125332623561774</v>
      </c>
      <c r="AF106" s="11">
        <f>-'OddsRatio_working_3-way'!U106/(3*'OddsRatio_working_3-way'!X106^(1/3))*COS(('OddsRatio_working_3-way'!Y106)/3)</f>
        <v>0.53151836718502177</v>
      </c>
      <c r="AG106" s="11">
        <f>-'OddsRatio_working_3-way'!U106/(3*'OddsRatio_working_3-way'!X106^(1/3))*COS(('OddsRatio_working_3-way'!Y106+2*PI())/3)</f>
        <v>-0.42328040169641001</v>
      </c>
      <c r="AH106" s="11">
        <f>-'OddsRatio_working_3-way'!U106/(3*'OddsRatio_working_3-way'!X106^(1/3))*COS(('OddsRatio_working_3-way'!Y106+4*PI())/3)</f>
        <v>-0.10823796548861185</v>
      </c>
      <c r="AI106" s="11">
        <f>'OddsRatio_working_3-way'!U106/(3*'OddsRatio_working_3-way'!X106^(1/3))*SIN(('OddsRatio_working_3-way'!Y106)/3)</f>
        <v>-0.18188983535072784</v>
      </c>
      <c r="AJ106" s="11">
        <f>'OddsRatio_working_3-way'!U106/(3*'OddsRatio_working_3-way'!X106^(1/3))*SIN(('OddsRatio_working_3-way'!Y106+2*PI())/3)</f>
        <v>-0.36936349088489007</v>
      </c>
      <c r="AK106" s="11">
        <f>'OddsRatio_working_3-way'!U106/(3*'OddsRatio_working_3-way'!X106^(1/3))*SIN(('OddsRatio_working_3-way'!Y106+4*PI())/3)</f>
        <v>0.55125332623561785</v>
      </c>
      <c r="AL106" s="11">
        <f>'OddsRatio_working_3-way'!Z106+'OddsRatio_working_3-way'!AF106</f>
        <v>1.0630367343700433</v>
      </c>
      <c r="AM106" s="11">
        <f>'OddsRatio_working_3-way'!AA106+'OddsRatio_working_3-way'!AG106</f>
        <v>-0.84656080339281992</v>
      </c>
      <c r="AN106" s="11">
        <f>'OddsRatio_working_3-way'!AB106+'OddsRatio_working_3-way'!AH106</f>
        <v>-0.21647593097722367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1.0630367343700433</v>
      </c>
      <c r="AS106" s="11">
        <f>IF(('OddsRatio_working_3-way'!X106=0),IF(Q106&gt;0,-Q106^(1/3),(-Q106)^(1/3)),'OddsRatio_working_3-way'!AM106-'OddsRatio_working_3-way'!R106/3)</f>
        <v>-0.84656080339281992</v>
      </c>
      <c r="AT106" s="11">
        <f>IF(('OddsRatio_working_3-way'!X106=0),IF(Q106&gt;0,-Q106^(1/3),(-Q106)^(1/3)),'OddsRatio_working_3-way'!AN106-'OddsRatio_working_3-way'!R106/3)</f>
        <v>-0.21647593097722367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2.17</v>
      </c>
      <c r="B107" s="4">
        <f>IF('True_Odds_Calculator_3-way'!B108="","",'True_Odds_Calculator_3-way'!B108)</f>
        <v>3.44</v>
      </c>
      <c r="C107" s="4">
        <f>IF('True_Odds_Calculator_3-way'!C108="","",'True_Odds_Calculator_3-way'!C108)</f>
        <v>3.62</v>
      </c>
      <c r="D107" s="9">
        <f t="shared" si="26"/>
        <v>0.4502393626305588</v>
      </c>
      <c r="E107" s="9">
        <f t="shared" si="27"/>
        <v>0.28197258296801914</v>
      </c>
      <c r="F107" s="9">
        <f t="shared" si="28"/>
        <v>0.267788054401422</v>
      </c>
      <c r="G107" s="9">
        <f t="shared" si="29"/>
        <v>1.0436246264547642</v>
      </c>
      <c r="H107" s="9">
        <f t="shared" si="30"/>
        <v>2.221040812952074</v>
      </c>
      <c r="I107" s="9">
        <f t="shared" si="31"/>
        <v>3.5464440885496247</v>
      </c>
      <c r="J107" s="9">
        <f t="shared" si="32"/>
        <v>3.7342965213114816</v>
      </c>
      <c r="K107" s="11">
        <f t="shared" si="33"/>
        <v>0.46082949308755761</v>
      </c>
      <c r="L107" s="11">
        <f t="shared" si="34"/>
        <v>0.29069767441860467</v>
      </c>
      <c r="M107" s="11">
        <f t="shared" si="35"/>
        <v>0.27624309392265195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-0.27678989597438819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0.23054796848383366</v>
      </c>
      <c r="Q107" s="11">
        <f>2*'OddsRatio_working_3-way'!K107*'OddsRatio_working_3-way'!L107*'OddsRatio_working_3-way'!M107</f>
        <v>7.4012188919368768E-2</v>
      </c>
      <c r="R107" s="11">
        <f t="shared" si="36"/>
        <v>0</v>
      </c>
      <c r="S107" s="11">
        <f t="shared" si="37"/>
        <v>-0.83293491502726902</v>
      </c>
      <c r="T107" s="11">
        <f t="shared" si="38"/>
        <v>-0.26739483628483762</v>
      </c>
      <c r="U107" s="11">
        <f>'OddsRatio_working_3-way'!S107-'OddsRatio_working_3-way'!R107^2/3</f>
        <v>-0.83293491502726902</v>
      </c>
      <c r="V107" s="11">
        <f>'OddsRatio_working_3-way'!S107*'OddsRatio_working_3-way'!R107/3-2*'OddsRatio_working_3-way'!R107^3/27-'OddsRatio_working_3-way'!T107</f>
        <v>0.26739483628483762</v>
      </c>
      <c r="W107" s="11">
        <f>'OddsRatio_working_3-way'!V107^2+4*'OddsRatio_working_3-way'!U107^3/27</f>
        <v>-1.4110973727566742E-2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0.14629676363419822</v>
      </c>
      <c r="Y107" s="11">
        <f>IF('OddsRatio_working_3-way'!W107&gt;=0,IF('OddsRatio_working_3-way'!V107+SQRT('OddsRatio_working_3-way'!W107)&gt;0,0,PI()),ACOS('OddsRatio_working_3-way'!V107/(2*'OddsRatio_working_3-way'!X107)))</f>
        <v>0.41806027132976831</v>
      </c>
      <c r="Z107" s="11">
        <f>'OddsRatio_working_3-way'!X107^(1/3)*COS('OddsRatio_working_3-way'!Y107/3)</f>
        <v>0.52181231322738209</v>
      </c>
      <c r="AA107" s="11">
        <f>'OddsRatio_working_3-way'!X107^(1/3)*COS(('OddsRatio_working_3-way'!Y107+2*PI())/3)</f>
        <v>-0.32429117913505368</v>
      </c>
      <c r="AB107" s="11">
        <f>'OddsRatio_working_3-way'!X107^(1/3)*COS(('OddsRatio_working_3-way'!Y107+4*PI())/3)</f>
        <v>-0.19752113409232847</v>
      </c>
      <c r="AC107" s="11">
        <f>'OddsRatio_working_3-way'!X107^(1/3)*SIN('OddsRatio_working_3-way'!Y107/3)</f>
        <v>7.3190719630598464E-2</v>
      </c>
      <c r="AD107" s="11">
        <f>'OddsRatio_working_3-way'!X107^(1/3)*SIN(('OddsRatio_working_3-way'!Y107+2*PI())/3)</f>
        <v>0.41530735944713632</v>
      </c>
      <c r="AE107" s="11">
        <f>'OddsRatio_working_3-way'!X107^(1/3)*SIN(('OddsRatio_working_3-way'!Y107+4*PI())/3)</f>
        <v>-0.48849807907773468</v>
      </c>
      <c r="AF107" s="11">
        <f>-'OddsRatio_working_3-way'!U107/(3*'OddsRatio_working_3-way'!X107^(1/3))*COS(('OddsRatio_working_3-way'!Y107)/3)</f>
        <v>0.52181231322738209</v>
      </c>
      <c r="AG107" s="11">
        <f>-'OddsRatio_working_3-way'!U107/(3*'OddsRatio_working_3-way'!X107^(1/3))*COS(('OddsRatio_working_3-way'!Y107+2*PI())/3)</f>
        <v>-0.32429117913505368</v>
      </c>
      <c r="AH107" s="11">
        <f>-'OddsRatio_working_3-way'!U107/(3*'OddsRatio_working_3-way'!X107^(1/3))*COS(('OddsRatio_working_3-way'!Y107+4*PI())/3)</f>
        <v>-0.19752113409232847</v>
      </c>
      <c r="AI107" s="11">
        <f>'OddsRatio_working_3-way'!U107/(3*'OddsRatio_working_3-way'!X107^(1/3))*SIN(('OddsRatio_working_3-way'!Y107)/3)</f>
        <v>-7.3190719630598464E-2</v>
      </c>
      <c r="AJ107" s="11">
        <f>'OddsRatio_working_3-way'!U107/(3*'OddsRatio_working_3-way'!X107^(1/3))*SIN(('OddsRatio_working_3-way'!Y107+2*PI())/3)</f>
        <v>-0.41530735944713632</v>
      </c>
      <c r="AK107" s="11">
        <f>'OddsRatio_working_3-way'!U107/(3*'OddsRatio_working_3-way'!X107^(1/3))*SIN(('OddsRatio_working_3-way'!Y107+4*PI())/3)</f>
        <v>0.48849807907773468</v>
      </c>
      <c r="AL107" s="11">
        <f>'OddsRatio_working_3-way'!Z107+'OddsRatio_working_3-way'!AF107</f>
        <v>1.0436246264547642</v>
      </c>
      <c r="AM107" s="11">
        <f>'OddsRatio_working_3-way'!AA107+'OddsRatio_working_3-way'!AG107</f>
        <v>-0.64858235827010735</v>
      </c>
      <c r="AN107" s="11">
        <f>'OddsRatio_working_3-way'!AB107+'OddsRatio_working_3-way'!AH107</f>
        <v>-0.39504226818465693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1.0436246264547642</v>
      </c>
      <c r="AS107" s="11">
        <f>IF(('OddsRatio_working_3-way'!X107=0),IF(Q107&gt;0,-Q107^(1/3),(-Q107)^(1/3)),'OddsRatio_working_3-way'!AM107-'OddsRatio_working_3-way'!R107/3)</f>
        <v>-0.64858235827010735</v>
      </c>
      <c r="AT107" s="11">
        <f>IF(('OddsRatio_working_3-way'!X107=0),IF(Q107&gt;0,-Q107^(1/3),(-Q107)^(1/3)),'OddsRatio_working_3-way'!AN107-'OddsRatio_working_3-way'!R107/3)</f>
        <v>-0.39504226818465693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1.48</v>
      </c>
      <c r="B108" s="4">
        <f>IF('True_Odds_Calculator_3-way'!B109="","",'True_Odds_Calculator_3-way'!B109)</f>
        <v>5.05</v>
      </c>
      <c r="C108" s="4">
        <f>IF('True_Odds_Calculator_3-way'!C109="","",'True_Odds_Calculator_3-way'!C109)</f>
        <v>6.31</v>
      </c>
      <c r="D108" s="9">
        <f t="shared" si="26"/>
        <v>0.66163962822647071</v>
      </c>
      <c r="E108" s="9">
        <f t="shared" si="27"/>
        <v>0.18814993035922714</v>
      </c>
      <c r="F108" s="9">
        <f t="shared" si="28"/>
        <v>0.15021044141430237</v>
      </c>
      <c r="G108" s="9">
        <f t="shared" si="29"/>
        <v>1.0654099469289475</v>
      </c>
      <c r="H108" s="9">
        <f t="shared" si="30"/>
        <v>1.5113967745258947</v>
      </c>
      <c r="I108" s="9">
        <f t="shared" si="31"/>
        <v>5.3149102850622372</v>
      </c>
      <c r="J108" s="9">
        <f t="shared" si="32"/>
        <v>6.6573268181927094</v>
      </c>
      <c r="K108" s="11">
        <f t="shared" si="33"/>
        <v>0.67567567567567566</v>
      </c>
      <c r="L108" s="11">
        <f t="shared" si="34"/>
        <v>0.19801980198019803</v>
      </c>
      <c r="M108" s="11">
        <f t="shared" si="35"/>
        <v>0.1584786053882726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-0.21888113341252335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0.20864724070385368</v>
      </c>
      <c r="Q108" s="11">
        <f>2*'OddsRatio_working_3-way'!K108*'OddsRatio_working_3-way'!L108*'OddsRatio_working_3-way'!M108</f>
        <v>4.2407975752815789E-2</v>
      </c>
      <c r="R108" s="11">
        <f t="shared" si="36"/>
        <v>0</v>
      </c>
      <c r="S108" s="11">
        <f t="shared" si="37"/>
        <v>-0.95324451884401595</v>
      </c>
      <c r="T108" s="11">
        <f t="shared" si="38"/>
        <v>-0.19374888594390569</v>
      </c>
      <c r="U108" s="11">
        <f>'OddsRatio_working_3-way'!S108-'OddsRatio_working_3-way'!R108^2/3</f>
        <v>-0.95324451884401595</v>
      </c>
      <c r="V108" s="11">
        <f>'OddsRatio_working_3-way'!S108*'OddsRatio_working_3-way'!R108/3-2*'OddsRatio_working_3-way'!R108^3/27-'OddsRatio_working_3-way'!T108</f>
        <v>0.19374888594390569</v>
      </c>
      <c r="W108" s="11">
        <f>'OddsRatio_working_3-way'!V108^2+4*'OddsRatio_working_3-way'!U108^3/27</f>
        <v>-9.0785750024697645E-2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0.17911196276994051</v>
      </c>
      <c r="Y108" s="11">
        <f>IF('OddsRatio_working_3-way'!W108&gt;=0,IF('OddsRatio_working_3-way'!V108+SQRT('OddsRatio_working_3-way'!W108)&gt;0,0,PI()),ACOS('OddsRatio_working_3-way'!V108/(2*'OddsRatio_working_3-way'!X108)))</f>
        <v>0.99933745110115646</v>
      </c>
      <c r="Z108" s="11">
        <f>'OddsRatio_working_3-way'!X108^(1/3)*COS('OddsRatio_working_3-way'!Y108/3)</f>
        <v>0.53270497346447376</v>
      </c>
      <c r="AA108" s="11">
        <f>'OddsRatio_working_3-way'!X108^(1/3)*COS(('OddsRatio_working_3-way'!Y108+2*PI())/3)</f>
        <v>-0.42597763558311397</v>
      </c>
      <c r="AB108" s="11">
        <f>'OddsRatio_working_3-way'!X108^(1/3)*COS(('OddsRatio_working_3-way'!Y108+4*PI())/3)</f>
        <v>-0.10672733788135942</v>
      </c>
      <c r="AC108" s="11">
        <f>'OddsRatio_working_3-way'!X108^(1/3)*SIN('OddsRatio_working_3-way'!Y108/3)</f>
        <v>0.18431924531697613</v>
      </c>
      <c r="AD108" s="11">
        <f>'OddsRatio_working_3-way'!X108^(1/3)*SIN(('OddsRatio_working_3-way'!Y108+2*PI())/3)</f>
        <v>0.36917641708406157</v>
      </c>
      <c r="AE108" s="11">
        <f>'OddsRatio_working_3-way'!X108^(1/3)*SIN(('OddsRatio_working_3-way'!Y108+4*PI())/3)</f>
        <v>-0.55349566240103754</v>
      </c>
      <c r="AF108" s="11">
        <f>-'OddsRatio_working_3-way'!U108/(3*'OddsRatio_working_3-way'!X108^(1/3))*COS(('OddsRatio_working_3-way'!Y108)/3)</f>
        <v>0.53270497346447387</v>
      </c>
      <c r="AG108" s="11">
        <f>-'OddsRatio_working_3-way'!U108/(3*'OddsRatio_working_3-way'!X108^(1/3))*COS(('OddsRatio_working_3-way'!Y108+2*PI())/3)</f>
        <v>-0.42597763558311408</v>
      </c>
      <c r="AH108" s="11">
        <f>-'OddsRatio_working_3-way'!U108/(3*'OddsRatio_working_3-way'!X108^(1/3))*COS(('OddsRatio_working_3-way'!Y108+4*PI())/3)</f>
        <v>-0.10672733788135944</v>
      </c>
      <c r="AI108" s="11">
        <f>'OddsRatio_working_3-way'!U108/(3*'OddsRatio_working_3-way'!X108^(1/3))*SIN(('OddsRatio_working_3-way'!Y108)/3)</f>
        <v>-0.18431924531697616</v>
      </c>
      <c r="AJ108" s="11">
        <f>'OddsRatio_working_3-way'!U108/(3*'OddsRatio_working_3-way'!X108^(1/3))*SIN(('OddsRatio_working_3-way'!Y108+2*PI())/3)</f>
        <v>-0.36917641708406168</v>
      </c>
      <c r="AK108" s="11">
        <f>'OddsRatio_working_3-way'!U108/(3*'OddsRatio_working_3-way'!X108^(1/3))*SIN(('OddsRatio_working_3-way'!Y108+4*PI())/3)</f>
        <v>0.55349566240103765</v>
      </c>
      <c r="AL108" s="11">
        <f>'OddsRatio_working_3-way'!Z108+'OddsRatio_working_3-way'!AF108</f>
        <v>1.0654099469289475</v>
      </c>
      <c r="AM108" s="11">
        <f>'OddsRatio_working_3-way'!AA108+'OddsRatio_working_3-way'!AG108</f>
        <v>-0.85195527116622805</v>
      </c>
      <c r="AN108" s="11">
        <f>'OddsRatio_working_3-way'!AB108+'OddsRatio_working_3-way'!AH108</f>
        <v>-0.21345467576271887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1.0654099469289475</v>
      </c>
      <c r="AS108" s="11">
        <f>IF(('OddsRatio_working_3-way'!X108=0),IF(Q108&gt;0,-Q108^(1/3),(-Q108)^(1/3)),'OddsRatio_working_3-way'!AM108-'OddsRatio_working_3-way'!R108/3)</f>
        <v>-0.85195527116622805</v>
      </c>
      <c r="AT108" s="11">
        <f>IF(('OddsRatio_working_3-way'!X108=0),IF(Q108&gt;0,-Q108^(1/3),(-Q108)^(1/3)),'OddsRatio_working_3-way'!AN108-'OddsRatio_working_3-way'!R108/3)</f>
        <v>-0.21345467576271887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2.2000000000000002</v>
      </c>
      <c r="B109" s="4">
        <f>IF('True_Odds_Calculator_3-way'!B110="","",'True_Odds_Calculator_3-way'!B110)</f>
        <v>3.71</v>
      </c>
      <c r="C109" s="4">
        <f>IF('True_Odds_Calculator_3-way'!C110="","",'True_Odds_Calculator_3-way'!C110)</f>
        <v>3.28</v>
      </c>
      <c r="D109" s="9">
        <f t="shared" si="26"/>
        <v>0.44356046574881686</v>
      </c>
      <c r="E109" s="9">
        <f t="shared" si="27"/>
        <v>0.2608893131446729</v>
      </c>
      <c r="F109" s="9">
        <f t="shared" si="28"/>
        <v>0.29555022110651014</v>
      </c>
      <c r="G109" s="9">
        <f t="shared" si="29"/>
        <v>1.0454033839403842</v>
      </c>
      <c r="H109" s="9">
        <f t="shared" si="30"/>
        <v>2.2544840607284606</v>
      </c>
      <c r="I109" s="9">
        <f t="shared" si="31"/>
        <v>3.8330431704784416</v>
      </c>
      <c r="J109" s="9">
        <f t="shared" si="32"/>
        <v>3.3835197153840761</v>
      </c>
      <c r="K109" s="11">
        <f t="shared" si="33"/>
        <v>0.45454545454545453</v>
      </c>
      <c r="L109" s="11">
        <f t="shared" si="34"/>
        <v>0.26954177897574122</v>
      </c>
      <c r="M109" s="11">
        <f t="shared" si="35"/>
        <v>0.3048780487804878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-0.27695866029966354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0.23121724111139669</v>
      </c>
      <c r="Q109" s="11">
        <f>2*'OddsRatio_working_3-way'!K109*'OddsRatio_working_3-way'!L109*'OddsRatio_working_3-way'!M109</f>
        <v>7.4706701489950442E-2</v>
      </c>
      <c r="R109" s="11">
        <f t="shared" si="36"/>
        <v>0</v>
      </c>
      <c r="S109" s="11">
        <f t="shared" si="37"/>
        <v>-0.83484387475453703</v>
      </c>
      <c r="T109" s="11">
        <f t="shared" si="38"/>
        <v>-0.2697395395006581</v>
      </c>
      <c r="U109" s="11">
        <f>'OddsRatio_working_3-way'!S109-'OddsRatio_working_3-way'!R109^2/3</f>
        <v>-0.83484387475453703</v>
      </c>
      <c r="V109" s="11">
        <f>'OddsRatio_working_3-way'!S109*'OddsRatio_working_3-way'!R109/3-2*'OddsRatio_working_3-way'!R109^3/27-'OddsRatio_working_3-way'!T109</f>
        <v>0.2697395395006581</v>
      </c>
      <c r="W109" s="11">
        <f>'OddsRatio_working_3-way'!V109^2+4*'OddsRatio_working_3-way'!U109^3/27</f>
        <v>-1.3441524945972436E-2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0.14679998647479461</v>
      </c>
      <c r="Y109" s="11">
        <f>IF('OddsRatio_working_3-way'!W109&gt;=0,IF('OddsRatio_working_3-way'!V109+SQRT('OddsRatio_working_3-way'!W109)&gt;0,0,PI()),ACOS('OddsRatio_working_3-way'!V109/(2*'OddsRatio_working_3-way'!X109)))</f>
        <v>0.40594032240250222</v>
      </c>
      <c r="Z109" s="11">
        <f>'OddsRatio_working_3-way'!X109^(1/3)*COS('OddsRatio_working_3-way'!Y109/3)</f>
        <v>0.52270169197019212</v>
      </c>
      <c r="AA109" s="11">
        <f>'OddsRatio_working_3-way'!X109^(1/3)*COS(('OddsRatio_working_3-way'!Y109+2*PI())/3)</f>
        <v>-0.32298017826492942</v>
      </c>
      <c r="AB109" s="11">
        <f>'OddsRatio_working_3-way'!X109^(1/3)*COS(('OddsRatio_working_3-way'!Y109+4*PI())/3)</f>
        <v>-0.19972151370526273</v>
      </c>
      <c r="AC109" s="11">
        <f>'OddsRatio_working_3-way'!X109^(1/3)*SIN('OddsRatio_working_3-way'!Y109/3)</f>
        <v>7.1163423163477568E-2</v>
      </c>
      <c r="AD109" s="11">
        <f>'OddsRatio_working_3-way'!X109^(1/3)*SIN(('OddsRatio_working_3-way'!Y109+2*PI())/3)</f>
        <v>0.41709123226555617</v>
      </c>
      <c r="AE109" s="11">
        <f>'OddsRatio_working_3-way'!X109^(1/3)*SIN(('OddsRatio_working_3-way'!Y109+4*PI())/3)</f>
        <v>-0.48825465542903357</v>
      </c>
      <c r="AF109" s="11">
        <f>-'OddsRatio_working_3-way'!U109/(3*'OddsRatio_working_3-way'!X109^(1/3))*COS(('OddsRatio_working_3-way'!Y109)/3)</f>
        <v>0.52270169197019201</v>
      </c>
      <c r="AG109" s="11">
        <f>-'OddsRatio_working_3-way'!U109/(3*'OddsRatio_working_3-way'!X109^(1/3))*COS(('OddsRatio_working_3-way'!Y109+2*PI())/3)</f>
        <v>-0.32298017826492936</v>
      </c>
      <c r="AH109" s="11">
        <f>-'OddsRatio_working_3-way'!U109/(3*'OddsRatio_working_3-way'!X109^(1/3))*COS(('OddsRatio_working_3-way'!Y109+4*PI())/3)</f>
        <v>-0.19972151370526267</v>
      </c>
      <c r="AI109" s="11">
        <f>'OddsRatio_working_3-way'!U109/(3*'OddsRatio_working_3-way'!X109^(1/3))*SIN(('OddsRatio_working_3-way'!Y109)/3)</f>
        <v>-7.1163423163477554E-2</v>
      </c>
      <c r="AJ109" s="11">
        <f>'OddsRatio_working_3-way'!U109/(3*'OddsRatio_working_3-way'!X109^(1/3))*SIN(('OddsRatio_working_3-way'!Y109+2*PI())/3)</f>
        <v>-0.41709123226555606</v>
      </c>
      <c r="AK109" s="11">
        <f>'OddsRatio_working_3-way'!U109/(3*'OddsRatio_working_3-way'!X109^(1/3))*SIN(('OddsRatio_working_3-way'!Y109+4*PI())/3)</f>
        <v>0.48825465542903346</v>
      </c>
      <c r="AL109" s="11">
        <f>'OddsRatio_working_3-way'!Z109+'OddsRatio_working_3-way'!AF109</f>
        <v>1.0454033839403842</v>
      </c>
      <c r="AM109" s="11">
        <f>'OddsRatio_working_3-way'!AA109+'OddsRatio_working_3-way'!AG109</f>
        <v>-0.64596035652985884</v>
      </c>
      <c r="AN109" s="11">
        <f>'OddsRatio_working_3-way'!AB109+'OddsRatio_working_3-way'!AH109</f>
        <v>-0.3994430274105254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1.0454033839403842</v>
      </c>
      <c r="AS109" s="11">
        <f>IF(('OddsRatio_working_3-way'!X109=0),IF(Q109&gt;0,-Q109^(1/3),(-Q109)^(1/3)),'OddsRatio_working_3-way'!AM109-'OddsRatio_working_3-way'!R109/3)</f>
        <v>-0.64596035652985884</v>
      </c>
      <c r="AT109" s="11">
        <f>IF(('OddsRatio_working_3-way'!X109=0),IF(Q109&gt;0,-Q109^(1/3),(-Q109)^(1/3)),'OddsRatio_working_3-way'!AN109-'OddsRatio_working_3-way'!R109/3)</f>
        <v>-0.3994430274105254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1.84</v>
      </c>
      <c r="B110" s="4">
        <f>IF('True_Odds_Calculator_3-way'!B111="","",'True_Odds_Calculator_3-way'!B111)</f>
        <v>4.2699999999999996</v>
      </c>
      <c r="C110" s="4">
        <f>IF('True_Odds_Calculator_3-way'!C111="","",'True_Odds_Calculator_3-way'!C111)</f>
        <v>3.98</v>
      </c>
      <c r="D110" s="9">
        <f t="shared" si="26"/>
        <v>0.53172088451673316</v>
      </c>
      <c r="E110" s="9">
        <f t="shared" si="27"/>
        <v>0.22581597740607848</v>
      </c>
      <c r="F110" s="9">
        <f t="shared" si="28"/>
        <v>0.24246313807718839</v>
      </c>
      <c r="G110" s="9">
        <f t="shared" si="29"/>
        <v>1.0484356618543462</v>
      </c>
      <c r="H110" s="9">
        <f t="shared" si="30"/>
        <v>1.880685955957651</v>
      </c>
      <c r="I110" s="9">
        <f t="shared" si="31"/>
        <v>4.4283846142637122</v>
      </c>
      <c r="J110" s="9">
        <f t="shared" si="32"/>
        <v>4.1243382723259527</v>
      </c>
      <c r="K110" s="11">
        <f t="shared" si="33"/>
        <v>0.54347826086956519</v>
      </c>
      <c r="L110" s="11">
        <f t="shared" si="34"/>
        <v>0.23419203747072601</v>
      </c>
      <c r="M110" s="11">
        <f t="shared" si="35"/>
        <v>0.25125628140703515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-0.26176678116168872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0.22673442561550239</v>
      </c>
      <c r="Q110" s="11">
        <f>2*'OddsRatio_working_3-way'!K110*'OddsRatio_working_3-way'!L110*'OddsRatio_working_3-way'!M110</f>
        <v>6.3958935293512667E-2</v>
      </c>
      <c r="R110" s="11">
        <f t="shared" si="36"/>
        <v>0</v>
      </c>
      <c r="S110" s="11">
        <f t="shared" si="37"/>
        <v>-0.86616959038607932</v>
      </c>
      <c r="T110" s="11">
        <f t="shared" si="38"/>
        <v>-0.24433556851511407</v>
      </c>
      <c r="U110" s="11">
        <f>'OddsRatio_working_3-way'!S110-'OddsRatio_working_3-way'!R110^2/3</f>
        <v>-0.86616959038607932</v>
      </c>
      <c r="V110" s="11">
        <f>'OddsRatio_working_3-way'!S110*'OddsRatio_working_3-way'!R110/3-2*'OddsRatio_working_3-way'!R110^3/27-'OddsRatio_working_3-way'!T110</f>
        <v>0.24433556851511407</v>
      </c>
      <c r="W110" s="11">
        <f>'OddsRatio_working_3-way'!V110^2+4*'OddsRatio_working_3-way'!U110^3/27</f>
        <v>-3.657324502631315E-2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0.15513954610923447</v>
      </c>
      <c r="Y110" s="11">
        <f>IF('OddsRatio_working_3-way'!W110&gt;=0,IF('OddsRatio_working_3-way'!V110+SQRT('OddsRatio_working_3-way'!W110)&gt;0,0,PI()),ACOS('OddsRatio_working_3-way'!V110/(2*'OddsRatio_working_3-way'!X110)))</f>
        <v>0.66410247232098685</v>
      </c>
      <c r="Z110" s="11">
        <f>'OddsRatio_working_3-way'!X110^(1/3)*COS('OddsRatio_working_3-way'!Y110/3)</f>
        <v>0.52421783092717311</v>
      </c>
      <c r="AA110" s="11">
        <f>'OddsRatio_working_3-way'!X110^(1/3)*COS(('OddsRatio_working_3-way'!Y110+2*PI())/3)</f>
        <v>-0.36428105892758128</v>
      </c>
      <c r="AB110" s="11">
        <f>'OddsRatio_working_3-way'!X110^(1/3)*COS(('OddsRatio_working_3-way'!Y110+4*PI())/3)</f>
        <v>-0.159936771999592</v>
      </c>
      <c r="AC110" s="11">
        <f>'OddsRatio_working_3-way'!X110^(1/3)*SIN('OddsRatio_working_3-way'!Y110/3)</f>
        <v>0.11797822906523682</v>
      </c>
      <c r="AD110" s="11">
        <f>'OddsRatio_working_3-way'!X110^(1/3)*SIN(('OddsRatio_working_3-way'!Y110+2*PI())/3)</f>
        <v>0.3949968441670893</v>
      </c>
      <c r="AE110" s="11">
        <f>'OddsRatio_working_3-way'!X110^(1/3)*SIN(('OddsRatio_working_3-way'!Y110+4*PI())/3)</f>
        <v>-0.51297507323232605</v>
      </c>
      <c r="AF110" s="11">
        <f>-'OddsRatio_working_3-way'!U110/(3*'OddsRatio_working_3-way'!X110^(1/3))*COS(('OddsRatio_working_3-way'!Y110)/3)</f>
        <v>0.52421783092717311</v>
      </c>
      <c r="AG110" s="11">
        <f>-'OddsRatio_working_3-way'!U110/(3*'OddsRatio_working_3-way'!X110^(1/3))*COS(('OddsRatio_working_3-way'!Y110+2*PI())/3)</f>
        <v>-0.36428105892758128</v>
      </c>
      <c r="AH110" s="11">
        <f>-'OddsRatio_working_3-way'!U110/(3*'OddsRatio_working_3-way'!X110^(1/3))*COS(('OddsRatio_working_3-way'!Y110+4*PI())/3)</f>
        <v>-0.159936771999592</v>
      </c>
      <c r="AI110" s="11">
        <f>'OddsRatio_working_3-way'!U110/(3*'OddsRatio_working_3-way'!X110^(1/3))*SIN(('OddsRatio_working_3-way'!Y110)/3)</f>
        <v>-0.11797822906523682</v>
      </c>
      <c r="AJ110" s="11">
        <f>'OddsRatio_working_3-way'!U110/(3*'OddsRatio_working_3-way'!X110^(1/3))*SIN(('OddsRatio_working_3-way'!Y110+2*PI())/3)</f>
        <v>-0.3949968441670893</v>
      </c>
      <c r="AK110" s="11">
        <f>'OddsRatio_working_3-way'!U110/(3*'OddsRatio_working_3-way'!X110^(1/3))*SIN(('OddsRatio_working_3-way'!Y110+4*PI())/3)</f>
        <v>0.51297507323232605</v>
      </c>
      <c r="AL110" s="11">
        <f>'OddsRatio_working_3-way'!Z110+'OddsRatio_working_3-way'!AF110</f>
        <v>1.0484356618543462</v>
      </c>
      <c r="AM110" s="11">
        <f>'OddsRatio_working_3-way'!AA110+'OddsRatio_working_3-way'!AG110</f>
        <v>-0.72856211785516256</v>
      </c>
      <c r="AN110" s="11">
        <f>'OddsRatio_working_3-way'!AB110+'OddsRatio_working_3-way'!AH110</f>
        <v>-0.319873543999184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1.0484356618543462</v>
      </c>
      <c r="AS110" s="11">
        <f>IF(('OddsRatio_working_3-way'!X110=0),IF(Q110&gt;0,-Q110^(1/3),(-Q110)^(1/3)),'OddsRatio_working_3-way'!AM110-'OddsRatio_working_3-way'!R110/3)</f>
        <v>-0.72856211785516256</v>
      </c>
      <c r="AT110" s="11">
        <f>IF(('OddsRatio_working_3-way'!X110=0),IF(Q110&gt;0,-Q110^(1/3),(-Q110)^(1/3)),'OddsRatio_working_3-way'!AN110-'OddsRatio_working_3-way'!R110/3)</f>
        <v>-0.319873543999184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2.0299999999999998</v>
      </c>
      <c r="B111" s="4">
        <f>IF('True_Odds_Calculator_3-way'!B112="","",'True_Odds_Calculator_3-way'!B112)</f>
        <v>3.45</v>
      </c>
      <c r="C111" s="4">
        <f>IF('True_Odds_Calculator_3-way'!C112="","",'True_Odds_Calculator_3-way'!C112)</f>
        <v>4.07</v>
      </c>
      <c r="D111" s="9">
        <f t="shared" si="26"/>
        <v>0.481564013328591</v>
      </c>
      <c r="E111" s="9">
        <f t="shared" si="27"/>
        <v>0.2808384118162176</v>
      </c>
      <c r="F111" s="9">
        <f t="shared" si="28"/>
        <v>0.23759757485519134</v>
      </c>
      <c r="G111" s="9">
        <f t="shared" si="29"/>
        <v>1.0452108036699799</v>
      </c>
      <c r="H111" s="9">
        <f t="shared" si="30"/>
        <v>2.0765671277800792</v>
      </c>
      <c r="I111" s="9">
        <f t="shared" si="31"/>
        <v>3.5607664689914507</v>
      </c>
      <c r="J111" s="9">
        <f t="shared" si="32"/>
        <v>4.2087971672668392</v>
      </c>
      <c r="K111" s="11">
        <f t="shared" si="33"/>
        <v>0.49261083743842371</v>
      </c>
      <c r="L111" s="11">
        <f t="shared" si="34"/>
        <v>0.28985507246376813</v>
      </c>
      <c r="M111" s="11">
        <f t="shared" si="35"/>
        <v>0.24570024570024568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-0.27178916684164056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0.22979033473786095</v>
      </c>
      <c r="Q111" s="11">
        <f>2*'OddsRatio_working_3-way'!K111*'OddsRatio_working_3-way'!L111*'OddsRatio_working_3-way'!M111</f>
        <v>7.0164987706217097E-2</v>
      </c>
      <c r="R111" s="11">
        <f t="shared" si="36"/>
        <v>0</v>
      </c>
      <c r="S111" s="11">
        <f t="shared" si="37"/>
        <v>-0.84547275157493507</v>
      </c>
      <c r="T111" s="11">
        <f t="shared" si="38"/>
        <v>-0.25815961880150695</v>
      </c>
      <c r="U111" s="11">
        <f>'OddsRatio_working_3-way'!S111-'OddsRatio_working_3-way'!R111^2/3</f>
        <v>-0.84547275157493507</v>
      </c>
      <c r="V111" s="11">
        <f>'OddsRatio_working_3-way'!S111*'OddsRatio_working_3-way'!R111/3-2*'OddsRatio_working_3-way'!R111^3/27-'OddsRatio_working_3-way'!T111</f>
        <v>0.25815961880150695</v>
      </c>
      <c r="W111" s="11">
        <f>'OddsRatio_working_3-way'!V111^2+4*'OddsRatio_working_3-way'!U111^3/27</f>
        <v>-2.288907210810609E-2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0.14961238325072349</v>
      </c>
      <c r="Y111" s="11">
        <f>IF('OddsRatio_working_3-way'!W111&gt;=0,IF('OddsRatio_working_3-way'!V111+SQRT('OddsRatio_working_3-way'!W111)&gt;0,0,PI()),ACOS('OddsRatio_working_3-way'!V111/(2*'OddsRatio_working_3-way'!X111)))</f>
        <v>0.53009006764992894</v>
      </c>
      <c r="Z111" s="11">
        <f>'OddsRatio_working_3-way'!X111^(1/3)*COS('OddsRatio_working_3-way'!Y111/3)</f>
        <v>0.52260540183498994</v>
      </c>
      <c r="AA111" s="11">
        <f>'OddsRatio_working_3-way'!X111^(1/3)*COS(('OddsRatio_working_3-way'!Y111+2*PI())/3)</f>
        <v>-0.34211658198628347</v>
      </c>
      <c r="AB111" s="11">
        <f>'OddsRatio_working_3-way'!X111^(1/3)*COS(('OddsRatio_working_3-way'!Y111+4*PI())/3)</f>
        <v>-0.18048881984870641</v>
      </c>
      <c r="AC111" s="11">
        <f>'OddsRatio_working_3-way'!X111^(1/3)*SIN('OddsRatio_working_3-way'!Y111/3)</f>
        <v>9.3315831978646929E-2</v>
      </c>
      <c r="AD111" s="11">
        <f>'OddsRatio_working_3-way'!X111^(1/3)*SIN(('OddsRatio_working_3-way'!Y111+2*PI())/3)</f>
        <v>0.40593163815475258</v>
      </c>
      <c r="AE111" s="11">
        <f>'OddsRatio_working_3-way'!X111^(1/3)*SIN(('OddsRatio_working_3-way'!Y111+4*PI())/3)</f>
        <v>-0.49924747013339948</v>
      </c>
      <c r="AF111" s="11">
        <f>-'OddsRatio_working_3-way'!U111/(3*'OddsRatio_working_3-way'!X111^(1/3))*COS(('OddsRatio_working_3-way'!Y111)/3)</f>
        <v>0.52260540183498982</v>
      </c>
      <c r="AG111" s="11">
        <f>-'OddsRatio_working_3-way'!U111/(3*'OddsRatio_working_3-way'!X111^(1/3))*COS(('OddsRatio_working_3-way'!Y111+2*PI())/3)</f>
        <v>-0.34211658198628336</v>
      </c>
      <c r="AH111" s="11">
        <f>-'OddsRatio_working_3-way'!U111/(3*'OddsRatio_working_3-way'!X111^(1/3))*COS(('OddsRatio_working_3-way'!Y111+4*PI())/3)</f>
        <v>-0.18048881984870635</v>
      </c>
      <c r="AI111" s="11">
        <f>'OddsRatio_working_3-way'!U111/(3*'OddsRatio_working_3-way'!X111^(1/3))*SIN(('OddsRatio_working_3-way'!Y111)/3)</f>
        <v>-9.3315831978646915E-2</v>
      </c>
      <c r="AJ111" s="11">
        <f>'OddsRatio_working_3-way'!U111/(3*'OddsRatio_working_3-way'!X111^(1/3))*SIN(('OddsRatio_working_3-way'!Y111+2*PI())/3)</f>
        <v>-0.40593163815475247</v>
      </c>
      <c r="AK111" s="11">
        <f>'OddsRatio_working_3-way'!U111/(3*'OddsRatio_working_3-way'!X111^(1/3))*SIN(('OddsRatio_working_3-way'!Y111+4*PI())/3)</f>
        <v>0.49924747013339937</v>
      </c>
      <c r="AL111" s="11">
        <f>'OddsRatio_working_3-way'!Z111+'OddsRatio_working_3-way'!AF111</f>
        <v>1.0452108036699799</v>
      </c>
      <c r="AM111" s="11">
        <f>'OddsRatio_working_3-way'!AA111+'OddsRatio_working_3-way'!AG111</f>
        <v>-0.68423316397256684</v>
      </c>
      <c r="AN111" s="11">
        <f>'OddsRatio_working_3-way'!AB111+'OddsRatio_working_3-way'!AH111</f>
        <v>-0.36097763969741276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1.0452108036699799</v>
      </c>
      <c r="AS111" s="11">
        <f>IF(('OddsRatio_working_3-way'!X111=0),IF(Q111&gt;0,-Q111^(1/3),(-Q111)^(1/3)),'OddsRatio_working_3-way'!AM111-'OddsRatio_working_3-way'!R111/3)</f>
        <v>-0.68423316397256684</v>
      </c>
      <c r="AT111" s="11">
        <f>IF(('OddsRatio_working_3-way'!X111=0),IF(Q111&gt;0,-Q111^(1/3),(-Q111)^(1/3)),'OddsRatio_working_3-way'!AN111-'OddsRatio_working_3-way'!R111/3)</f>
        <v>-0.36097763969741276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2.06</v>
      </c>
      <c r="B112" s="4">
        <f>IF('True_Odds_Calculator_3-way'!B113="","",'True_Odds_Calculator_3-way'!B113)</f>
        <v>3.27</v>
      </c>
      <c r="C112" s="4">
        <f>IF('True_Odds_Calculator_3-way'!C113="","",'True_Odds_Calculator_3-way'!C113)</f>
        <v>4.2300000000000004</v>
      </c>
      <c r="D112" s="9">
        <f t="shared" si="26"/>
        <v>0.47462744554685249</v>
      </c>
      <c r="E112" s="9">
        <f t="shared" si="27"/>
        <v>0.29669449644834295</v>
      </c>
      <c r="F112" s="9">
        <f t="shared" si="28"/>
        <v>0.22867805800480445</v>
      </c>
      <c r="G112" s="9">
        <f t="shared" si="29"/>
        <v>1.0442600611983188</v>
      </c>
      <c r="H112" s="9">
        <f t="shared" si="30"/>
        <v>2.1069156648702183</v>
      </c>
      <c r="I112" s="9">
        <f t="shared" si="31"/>
        <v>3.3704703389201849</v>
      </c>
      <c r="J112" s="9">
        <f t="shared" si="32"/>
        <v>4.3729599976705691</v>
      </c>
      <c r="K112" s="11">
        <f t="shared" si="33"/>
        <v>0.4854368932038835</v>
      </c>
      <c r="L112" s="11">
        <f t="shared" si="34"/>
        <v>0.3058103975535168</v>
      </c>
      <c r="M112" s="11">
        <f t="shared" si="35"/>
        <v>0.23640661938534277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-0.27275888370817203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0.23022288874556113</v>
      </c>
      <c r="Q112" s="11">
        <f>2*'OddsRatio_working_3-way'!K112*'OddsRatio_working_3-way'!L112*'OddsRatio_working_3-way'!M112</f>
        <v>7.0189905105353986E-2</v>
      </c>
      <c r="R112" s="11">
        <f t="shared" si="36"/>
        <v>0</v>
      </c>
      <c r="S112" s="11">
        <f t="shared" si="37"/>
        <v>-0.84405276050285982</v>
      </c>
      <c r="T112" s="11">
        <f t="shared" si="38"/>
        <v>-0.25733315868989626</v>
      </c>
      <c r="U112" s="11">
        <f>'OddsRatio_working_3-way'!S112-'OddsRatio_working_3-way'!R112^2/3</f>
        <v>-0.84405276050285982</v>
      </c>
      <c r="V112" s="11">
        <f>'OddsRatio_working_3-way'!S112*'OddsRatio_working_3-way'!R112/3-2*'OddsRatio_working_3-way'!R112^3/27-'OddsRatio_working_3-way'!T112</f>
        <v>0.25733315868989626</v>
      </c>
      <c r="W112" s="11">
        <f>'OddsRatio_working_3-way'!V112^2+4*'OddsRatio_working_3-way'!U112^3/27</f>
        <v>-2.286473294462088E-2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0.14923562535964746</v>
      </c>
      <c r="Y112" s="11">
        <f>IF('OddsRatio_working_3-way'!W112&gt;=0,IF('OddsRatio_working_3-way'!V112+SQRT('OddsRatio_working_3-way'!W112)&gt;0,0,PI()),ACOS('OddsRatio_working_3-way'!V112/(2*'OddsRatio_working_3-way'!X112)))</f>
        <v>0.53125751719537906</v>
      </c>
      <c r="Z112" s="11">
        <f>'OddsRatio_working_3-way'!X112^(1/3)*COS('OddsRatio_working_3-way'!Y112/3)</f>
        <v>0.52213003059915941</v>
      </c>
      <c r="AA112" s="11">
        <f>'OddsRatio_working_3-way'!X112^(1/3)*COS(('OddsRatio_working_3-way'!Y112+2*PI())/3)</f>
        <v>-0.34198697452947974</v>
      </c>
      <c r="AB112" s="11">
        <f>'OddsRatio_working_3-way'!X112^(1/3)*COS(('OddsRatio_working_3-way'!Y112+4*PI())/3)</f>
        <v>-0.18014305606967979</v>
      </c>
      <c r="AC112" s="11">
        <f>'OddsRatio_working_3-way'!X112^(1/3)*SIN('OddsRatio_working_3-way'!Y112/3)</f>
        <v>9.3440629889469384E-2</v>
      </c>
      <c r="AD112" s="11">
        <f>'OddsRatio_working_3-way'!X112^(1/3)*SIN(('OddsRatio_working_3-way'!Y112+2*PI())/3)</f>
        <v>0.40545755563288366</v>
      </c>
      <c r="AE112" s="11">
        <f>'OddsRatio_working_3-way'!X112^(1/3)*SIN(('OddsRatio_working_3-way'!Y112+4*PI())/3)</f>
        <v>-0.49889818552235304</v>
      </c>
      <c r="AF112" s="11">
        <f>-'OddsRatio_working_3-way'!U112/(3*'OddsRatio_working_3-way'!X112^(1/3))*COS(('OddsRatio_working_3-way'!Y112)/3)</f>
        <v>0.5221300305991593</v>
      </c>
      <c r="AG112" s="11">
        <f>-'OddsRatio_working_3-way'!U112/(3*'OddsRatio_working_3-way'!X112^(1/3))*COS(('OddsRatio_working_3-way'!Y112+2*PI())/3)</f>
        <v>-0.34198697452947968</v>
      </c>
      <c r="AH112" s="11">
        <f>-'OddsRatio_working_3-way'!U112/(3*'OddsRatio_working_3-way'!X112^(1/3))*COS(('OddsRatio_working_3-way'!Y112+4*PI())/3)</f>
        <v>-0.18014305606967976</v>
      </c>
      <c r="AI112" s="11">
        <f>'OddsRatio_working_3-way'!U112/(3*'OddsRatio_working_3-way'!X112^(1/3))*SIN(('OddsRatio_working_3-way'!Y112)/3)</f>
        <v>-9.344062988946937E-2</v>
      </c>
      <c r="AJ112" s="11">
        <f>'OddsRatio_working_3-way'!U112/(3*'OddsRatio_working_3-way'!X112^(1/3))*SIN(('OddsRatio_working_3-way'!Y112+2*PI())/3)</f>
        <v>-0.40545755563288355</v>
      </c>
      <c r="AK112" s="11">
        <f>'OddsRatio_working_3-way'!U112/(3*'OddsRatio_working_3-way'!X112^(1/3))*SIN(('OddsRatio_working_3-way'!Y112+4*PI())/3)</f>
        <v>0.49889818552235299</v>
      </c>
      <c r="AL112" s="11">
        <f>'OddsRatio_working_3-way'!Z112+'OddsRatio_working_3-way'!AF112</f>
        <v>1.0442600611983188</v>
      </c>
      <c r="AM112" s="11">
        <f>'OddsRatio_working_3-way'!AA112+'OddsRatio_working_3-way'!AG112</f>
        <v>-0.68397394905895936</v>
      </c>
      <c r="AN112" s="11">
        <f>'OddsRatio_working_3-way'!AB112+'OddsRatio_working_3-way'!AH112</f>
        <v>-0.36028611213935957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1.0442600611983188</v>
      </c>
      <c r="AS112" s="11">
        <f>IF(('OddsRatio_working_3-way'!X112=0),IF(Q112&gt;0,-Q112^(1/3),(-Q112)^(1/3)),'OddsRatio_working_3-way'!AM112-'OddsRatio_working_3-way'!R112/3)</f>
        <v>-0.68397394905895936</v>
      </c>
      <c r="AT112" s="11">
        <f>IF(('OddsRatio_working_3-way'!X112=0),IF(Q112&gt;0,-Q112^(1/3),(-Q112)^(1/3)),'OddsRatio_working_3-way'!AN112-'OddsRatio_working_3-way'!R112/3)</f>
        <v>-0.36028611213935957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11.65</v>
      </c>
      <c r="B113" s="4">
        <f>IF('True_Odds_Calculator_3-way'!B114="","",'True_Odds_Calculator_3-way'!B114)</f>
        <v>5.36</v>
      </c>
      <c r="C113" s="4">
        <f>IF('True_Odds_Calculator_3-way'!C114="","",'True_Odds_Calculator_3-way'!C114)</f>
        <v>1.32</v>
      </c>
      <c r="D113" s="9">
        <f t="shared" si="26"/>
        <v>8.0290255601373109E-2</v>
      </c>
      <c r="E113" s="9">
        <f t="shared" si="27"/>
        <v>0.17576294012085331</v>
      </c>
      <c r="F113" s="9">
        <f t="shared" si="28"/>
        <v>0.7439468042777736</v>
      </c>
      <c r="G113" s="9">
        <f t="shared" si="29"/>
        <v>1.0755691563306897</v>
      </c>
      <c r="H113" s="9">
        <f t="shared" si="30"/>
        <v>12.454811514921845</v>
      </c>
      <c r="I113" s="9">
        <f t="shared" si="31"/>
        <v>5.6894815216018086</v>
      </c>
      <c r="J113" s="9">
        <f t="shared" si="32"/>
        <v>1.3441821300258205</v>
      </c>
      <c r="K113" s="11">
        <f t="shared" si="33"/>
        <v>8.5836909871244635E-2</v>
      </c>
      <c r="L113" s="11">
        <f t="shared" si="34"/>
        <v>0.18656716417910446</v>
      </c>
      <c r="M113" s="11">
        <f t="shared" si="35"/>
        <v>0.75757575757575757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-0.18026915752878214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0.18598482422068355</v>
      </c>
      <c r="Q113" s="11">
        <f>2*'OddsRatio_working_3-way'!K113*'OddsRatio_working_3-way'!L113*'OddsRatio_working_3-way'!M113</f>
        <v>2.4264164934205287E-2</v>
      </c>
      <c r="R113" s="11">
        <f t="shared" si="36"/>
        <v>0</v>
      </c>
      <c r="S113" s="11">
        <f t="shared" si="37"/>
        <v>-1.0317062928026877</v>
      </c>
      <c r="T113" s="11">
        <f t="shared" si="38"/>
        <v>-0.13459964681052675</v>
      </c>
      <c r="U113" s="11">
        <f>'OddsRatio_working_3-way'!S113-'OddsRatio_working_3-way'!R113^2/3</f>
        <v>-1.0317062928026877</v>
      </c>
      <c r="V113" s="11">
        <f>'OddsRatio_working_3-way'!S113*'OddsRatio_working_3-way'!R113/3-2*'OddsRatio_working_3-way'!R113^3/27-'OddsRatio_working_3-way'!T113</f>
        <v>0.13459964681052675</v>
      </c>
      <c r="W113" s="11">
        <f>'OddsRatio_working_3-way'!V113^2+4*'OddsRatio_working_3-way'!U113^3/27</f>
        <v>-0.14457428610150691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0.20167507965972484</v>
      </c>
      <c r="Y113" s="11">
        <f>IF('OddsRatio_working_3-way'!W113&gt;=0,IF('OddsRatio_working_3-way'!V113+SQRT('OddsRatio_working_3-way'!W113)&gt;0,0,PI()),ACOS('OddsRatio_working_3-way'!V113/(2*'OddsRatio_working_3-way'!X113)))</f>
        <v>1.2305660144388313</v>
      </c>
      <c r="Z113" s="11">
        <f>'OddsRatio_working_3-way'!X113^(1/3)*COS('OddsRatio_working_3-way'!Y113/3)</f>
        <v>0.53778457816534486</v>
      </c>
      <c r="AA113" s="11">
        <f>'OddsRatio_working_3-way'!X113^(1/3)*COS(('OddsRatio_working_3-way'!Y113+2*PI())/3)</f>
        <v>-0.47141977812135438</v>
      </c>
      <c r="AB113" s="11">
        <f>'OddsRatio_working_3-way'!X113^(1/3)*COS(('OddsRatio_working_3-way'!Y113+4*PI())/3)</f>
        <v>-6.6364800043990188E-2</v>
      </c>
      <c r="AC113" s="11">
        <f>'OddsRatio_working_3-way'!X113^(1/3)*SIN('OddsRatio_working_3-way'!Y113/3)</f>
        <v>0.2338586006295641</v>
      </c>
      <c r="AD113" s="11">
        <f>'OddsRatio_working_3-way'!X113^(1/3)*SIN(('OddsRatio_working_3-way'!Y113+2*PI())/3)</f>
        <v>0.34880580613990492</v>
      </c>
      <c r="AE113" s="11">
        <f>'OddsRatio_working_3-way'!X113^(1/3)*SIN(('OddsRatio_working_3-way'!Y113+4*PI())/3)</f>
        <v>-0.58266440676946896</v>
      </c>
      <c r="AF113" s="11">
        <f>-'OddsRatio_working_3-way'!U113/(3*'OddsRatio_working_3-way'!X113^(1/3))*COS(('OddsRatio_working_3-way'!Y113)/3)</f>
        <v>0.53778457816534486</v>
      </c>
      <c r="AG113" s="11">
        <f>-'OddsRatio_working_3-way'!U113/(3*'OddsRatio_working_3-way'!X113^(1/3))*COS(('OddsRatio_working_3-way'!Y113+2*PI())/3)</f>
        <v>-0.47141977812135438</v>
      </c>
      <c r="AH113" s="11">
        <f>-'OddsRatio_working_3-way'!U113/(3*'OddsRatio_working_3-way'!X113^(1/3))*COS(('OddsRatio_working_3-way'!Y113+4*PI())/3)</f>
        <v>-6.6364800043990188E-2</v>
      </c>
      <c r="AI113" s="11">
        <f>'OddsRatio_working_3-way'!U113/(3*'OddsRatio_working_3-way'!X113^(1/3))*SIN(('OddsRatio_working_3-way'!Y113)/3)</f>
        <v>-0.2338586006295641</v>
      </c>
      <c r="AJ113" s="11">
        <f>'OddsRatio_working_3-way'!U113/(3*'OddsRatio_working_3-way'!X113^(1/3))*SIN(('OddsRatio_working_3-way'!Y113+2*PI())/3)</f>
        <v>-0.34880580613990492</v>
      </c>
      <c r="AK113" s="11">
        <f>'OddsRatio_working_3-way'!U113/(3*'OddsRatio_working_3-way'!X113^(1/3))*SIN(('OddsRatio_working_3-way'!Y113+4*PI())/3)</f>
        <v>0.58266440676946896</v>
      </c>
      <c r="AL113" s="11">
        <f>'OddsRatio_working_3-way'!Z113+'OddsRatio_working_3-way'!AF113</f>
        <v>1.0755691563306897</v>
      </c>
      <c r="AM113" s="11">
        <f>'OddsRatio_working_3-way'!AA113+'OddsRatio_working_3-way'!AG113</f>
        <v>-0.94283955624270877</v>
      </c>
      <c r="AN113" s="11">
        <f>'OddsRatio_working_3-way'!AB113+'OddsRatio_working_3-way'!AH113</f>
        <v>-0.13272960008798038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1.0755691563306897</v>
      </c>
      <c r="AS113" s="11">
        <f>IF(('OddsRatio_working_3-way'!X113=0),IF(Q113&gt;0,-Q113^(1/3),(-Q113)^(1/3)),'OddsRatio_working_3-way'!AM113-'OddsRatio_working_3-way'!R113/3)</f>
        <v>-0.94283955624270877</v>
      </c>
      <c r="AT113" s="11">
        <f>IF(('OddsRatio_working_3-way'!X113=0),IF(Q113&gt;0,-Q113^(1/3),(-Q113)^(1/3)),'OddsRatio_working_3-way'!AN113-'OddsRatio_working_3-way'!R113/3)</f>
        <v>-0.13272960008798038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7.9</v>
      </c>
      <c r="B114" s="4">
        <f>IF('True_Odds_Calculator_3-way'!B115="","",'True_Odds_Calculator_3-way'!B115)</f>
        <v>4.33</v>
      </c>
      <c r="C114" s="4">
        <f>IF('True_Odds_Calculator_3-way'!C115="","",'True_Odds_Calculator_3-way'!C115)</f>
        <v>1.48</v>
      </c>
      <c r="D114" s="9">
        <f t="shared" si="26"/>
        <v>0.11947498250242761</v>
      </c>
      <c r="E114" s="9">
        <f t="shared" si="27"/>
        <v>0.21945208094876428</v>
      </c>
      <c r="F114" s="9">
        <f t="shared" si="28"/>
        <v>0.66107293654880817</v>
      </c>
      <c r="G114" s="9">
        <f t="shared" si="29"/>
        <v>1.0681091447229698</v>
      </c>
      <c r="H114" s="9">
        <f t="shared" si="30"/>
        <v>8.3699530985884945</v>
      </c>
      <c r="I114" s="9">
        <f t="shared" si="31"/>
        <v>4.5568034519274896</v>
      </c>
      <c r="J114" s="9">
        <f t="shared" si="32"/>
        <v>1.5126923894670257</v>
      </c>
      <c r="K114" s="11">
        <f t="shared" si="33"/>
        <v>0.12658227848101264</v>
      </c>
      <c r="L114" s="11">
        <f t="shared" si="34"/>
        <v>0.23094688221709006</v>
      </c>
      <c r="M114" s="11">
        <f t="shared" si="35"/>
        <v>0.67567567567567566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-0.21785014763060206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0.21154987243799478</v>
      </c>
      <c r="Q114" s="11">
        <f>2*'OddsRatio_working_3-way'!K114*'OddsRatio_working_3-way'!L114*'OddsRatio_working_3-way'!M114</f>
        <v>3.9505111566385566E-2</v>
      </c>
      <c r="R114" s="11">
        <f t="shared" si="36"/>
        <v>0</v>
      </c>
      <c r="S114" s="11">
        <f t="shared" si="37"/>
        <v>-0.97107977542760104</v>
      </c>
      <c r="T114" s="11">
        <f t="shared" si="38"/>
        <v>-0.18134076105090582</v>
      </c>
      <c r="U114" s="11">
        <f>'OddsRatio_working_3-way'!S114-'OddsRatio_working_3-way'!R114^2/3</f>
        <v>-0.97107977542760104</v>
      </c>
      <c r="V114" s="11">
        <f>'OddsRatio_working_3-way'!S114*'OddsRatio_working_3-way'!R114/3-2*'OddsRatio_working_3-way'!R114^3/27-'OddsRatio_working_3-way'!T114</f>
        <v>0.18134076105090582</v>
      </c>
      <c r="W114" s="11">
        <f>'OddsRatio_working_3-way'!V114^2+4*'OddsRatio_working_3-way'!U114^3/27</f>
        <v>-0.10277838411051388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0.18416219463358624</v>
      </c>
      <c r="Y114" s="11">
        <f>IF('OddsRatio_working_3-way'!W114&gt;=0,IF('OddsRatio_working_3-way'!V114+SQRT('OddsRatio_working_3-way'!W114)&gt;0,0,PI()),ACOS('OddsRatio_working_3-way'!V114/(2*'OddsRatio_working_3-way'!X114)))</f>
        <v>1.0560204161752393</v>
      </c>
      <c r="Z114" s="11">
        <f>'OddsRatio_working_3-way'!X114^(1/3)*COS('OddsRatio_working_3-way'!Y114/3)</f>
        <v>0.5340545723614849</v>
      </c>
      <c r="AA114" s="11">
        <f>'OddsRatio_working_3-way'!X114^(1/3)*COS(('OddsRatio_working_3-way'!Y114+2*PI())/3)</f>
        <v>-0.43690732962829948</v>
      </c>
      <c r="AB114" s="11">
        <f>'OddsRatio_working_3-way'!X114^(1/3)*COS(('OddsRatio_working_3-way'!Y114+4*PI())/3)</f>
        <v>-9.7147242733185132E-2</v>
      </c>
      <c r="AC114" s="11">
        <f>'OddsRatio_working_3-way'!X114^(1/3)*SIN('OddsRatio_working_3-way'!Y114/3)</f>
        <v>0.1961605776287848</v>
      </c>
      <c r="AD114" s="11">
        <f>'OddsRatio_working_3-way'!X114^(1/3)*SIN(('OddsRatio_working_3-way'!Y114+2*PI())/3)</f>
        <v>0.36442453785788836</v>
      </c>
      <c r="AE114" s="11">
        <f>'OddsRatio_working_3-way'!X114^(1/3)*SIN(('OddsRatio_working_3-way'!Y114+4*PI())/3)</f>
        <v>-0.56058511548667311</v>
      </c>
      <c r="AF114" s="11">
        <f>-'OddsRatio_working_3-way'!U114/(3*'OddsRatio_working_3-way'!X114^(1/3))*COS(('OddsRatio_working_3-way'!Y114)/3)</f>
        <v>0.5340545723614849</v>
      </c>
      <c r="AG114" s="11">
        <f>-'OddsRatio_working_3-way'!U114/(3*'OddsRatio_working_3-way'!X114^(1/3))*COS(('OddsRatio_working_3-way'!Y114+2*PI())/3)</f>
        <v>-0.43690732962829948</v>
      </c>
      <c r="AH114" s="11">
        <f>-'OddsRatio_working_3-way'!U114/(3*'OddsRatio_working_3-way'!X114^(1/3))*COS(('OddsRatio_working_3-way'!Y114+4*PI())/3)</f>
        <v>-9.7147242733185132E-2</v>
      </c>
      <c r="AI114" s="11">
        <f>'OddsRatio_working_3-way'!U114/(3*'OddsRatio_working_3-way'!X114^(1/3))*SIN(('OddsRatio_working_3-way'!Y114)/3)</f>
        <v>-0.1961605776287848</v>
      </c>
      <c r="AJ114" s="11">
        <f>'OddsRatio_working_3-way'!U114/(3*'OddsRatio_working_3-way'!X114^(1/3))*SIN(('OddsRatio_working_3-way'!Y114+2*PI())/3)</f>
        <v>-0.36442453785788836</v>
      </c>
      <c r="AK114" s="11">
        <f>'OddsRatio_working_3-way'!U114/(3*'OddsRatio_working_3-way'!X114^(1/3))*SIN(('OddsRatio_working_3-way'!Y114+4*PI())/3)</f>
        <v>0.56058511548667311</v>
      </c>
      <c r="AL114" s="11">
        <f>'OddsRatio_working_3-way'!Z114+'OddsRatio_working_3-way'!AF114</f>
        <v>1.0681091447229698</v>
      </c>
      <c r="AM114" s="11">
        <f>'OddsRatio_working_3-way'!AA114+'OddsRatio_working_3-way'!AG114</f>
        <v>-0.87381465925659896</v>
      </c>
      <c r="AN114" s="11">
        <f>'OddsRatio_working_3-way'!AB114+'OddsRatio_working_3-way'!AH114</f>
        <v>-0.19429448546637026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1.0681091447229698</v>
      </c>
      <c r="AS114" s="11">
        <f>IF(('OddsRatio_working_3-way'!X114=0),IF(Q114&gt;0,-Q114^(1/3),(-Q114)^(1/3)),'OddsRatio_working_3-way'!AM114-'OddsRatio_working_3-way'!R114/3)</f>
        <v>-0.87381465925659896</v>
      </c>
      <c r="AT114" s="11">
        <f>IF(('OddsRatio_working_3-way'!X114=0),IF(Q114&gt;0,-Q114^(1/3),(-Q114)^(1/3)),'OddsRatio_working_3-way'!AN114-'OddsRatio_working_3-way'!R114/3)</f>
        <v>-0.19429448546637026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2.38</v>
      </c>
      <c r="B115" s="4">
        <f>IF('True_Odds_Calculator_3-way'!B116="","",'True_Odds_Calculator_3-way'!B116)</f>
        <v>3.29</v>
      </c>
      <c r="C115" s="4">
        <f>IF('True_Odds_Calculator_3-way'!C116="","",'True_Odds_Calculator_3-way'!C116)</f>
        <v>3.3</v>
      </c>
      <c r="D115" s="9">
        <f t="shared" si="26"/>
        <v>0.41021243931587115</v>
      </c>
      <c r="E115" s="9">
        <f t="shared" si="27"/>
        <v>0.29534679045944096</v>
      </c>
      <c r="F115" s="9">
        <f t="shared" si="28"/>
        <v>0.29444077022468806</v>
      </c>
      <c r="G115" s="9">
        <f t="shared" si="29"/>
        <v>1.0418559979887048</v>
      </c>
      <c r="H115" s="9">
        <f t="shared" si="30"/>
        <v>2.4377612772244128</v>
      </c>
      <c r="I115" s="9">
        <f t="shared" si="31"/>
        <v>3.3858502353941335</v>
      </c>
      <c r="J115" s="9">
        <f t="shared" si="32"/>
        <v>3.39626879537402</v>
      </c>
      <c r="K115" s="11">
        <f t="shared" si="33"/>
        <v>0.42016806722689076</v>
      </c>
      <c r="L115" s="11">
        <f t="shared" si="34"/>
        <v>0.303951367781155</v>
      </c>
      <c r="M115" s="11">
        <f t="shared" si="35"/>
        <v>0.30303030303030304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-0.28129085289821931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0.23104019170530882</v>
      </c>
      <c r="Q115" s="11">
        <f>2*'OddsRatio_working_3-way'!K115*'OddsRatio_working_3-way'!L115*'OddsRatio_working_3-way'!M115</f>
        <v>7.7400399231259243E-2</v>
      </c>
      <c r="R115" s="11">
        <f t="shared" si="36"/>
        <v>0</v>
      </c>
      <c r="S115" s="11">
        <f t="shared" si="37"/>
        <v>-0.82135693117936937</v>
      </c>
      <c r="T115" s="11">
        <f t="shared" si="38"/>
        <v>-0.2751614509813633</v>
      </c>
      <c r="U115" s="11">
        <f>'OddsRatio_working_3-way'!S115-'OddsRatio_working_3-way'!R115^2/3</f>
        <v>-0.82135693117936937</v>
      </c>
      <c r="V115" s="11">
        <f>'OddsRatio_working_3-way'!S115*'OddsRatio_working_3-way'!R115/3-2*'OddsRatio_working_3-way'!R115^3/27-'OddsRatio_working_3-way'!T115</f>
        <v>0.2751614509813633</v>
      </c>
      <c r="W115" s="11">
        <f>'OddsRatio_working_3-way'!V115^2+4*'OddsRatio_working_3-way'!U115^3/27</f>
        <v>-6.3765067943589299E-3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0.14325705122307952</v>
      </c>
      <c r="Y115" s="11">
        <f>IF('OddsRatio_working_3-way'!W115&gt;=0,IF('OddsRatio_working_3-way'!V115+SQRT('OddsRatio_working_3-way'!W115)&gt;0,0,PI()),ACOS('OddsRatio_working_3-way'!V115/(2*'OddsRatio_working_3-way'!X115)))</f>
        <v>0.28244585019036905</v>
      </c>
      <c r="Z115" s="11">
        <f>'OddsRatio_working_3-way'!X115^(1/3)*COS('OddsRatio_working_3-way'!Y115/3)</f>
        <v>0.52092799899435238</v>
      </c>
      <c r="AA115" s="11">
        <f>'OddsRatio_working_3-way'!X115^(1/3)*COS(('OddsRatio_working_3-way'!Y115+2*PI())/3)</f>
        <v>-0.30306385504443473</v>
      </c>
      <c r="AB115" s="11">
        <f>'OddsRatio_working_3-way'!X115^(1/3)*COS(('OddsRatio_working_3-way'!Y115+4*PI())/3)</f>
        <v>-0.21786414394991765</v>
      </c>
      <c r="AC115" s="11">
        <f>'OddsRatio_working_3-way'!X115^(1/3)*SIN('OddsRatio_working_3-way'!Y115/3)</f>
        <v>4.91900761352978E-2</v>
      </c>
      <c r="AD115" s="11">
        <f>'OddsRatio_working_3-way'!X115^(1/3)*SIN(('OddsRatio_working_3-way'!Y115+2*PI())/3)</f>
        <v>0.42654184260405487</v>
      </c>
      <c r="AE115" s="11">
        <f>'OddsRatio_working_3-way'!X115^(1/3)*SIN(('OddsRatio_working_3-way'!Y115+4*PI())/3)</f>
        <v>-0.47573191873935261</v>
      </c>
      <c r="AF115" s="11">
        <f>-'OddsRatio_working_3-way'!U115/(3*'OddsRatio_working_3-way'!X115^(1/3))*COS(('OddsRatio_working_3-way'!Y115)/3)</f>
        <v>0.52092799899435238</v>
      </c>
      <c r="AG115" s="11">
        <f>-'OddsRatio_working_3-way'!U115/(3*'OddsRatio_working_3-way'!X115^(1/3))*COS(('OddsRatio_working_3-way'!Y115+2*PI())/3)</f>
        <v>-0.30306385504443473</v>
      </c>
      <c r="AH115" s="11">
        <f>-'OddsRatio_working_3-way'!U115/(3*'OddsRatio_working_3-way'!X115^(1/3))*COS(('OddsRatio_working_3-way'!Y115+4*PI())/3)</f>
        <v>-0.21786414394991765</v>
      </c>
      <c r="AI115" s="11">
        <f>'OddsRatio_working_3-way'!U115/(3*'OddsRatio_working_3-way'!X115^(1/3))*SIN(('OddsRatio_working_3-way'!Y115)/3)</f>
        <v>-4.91900761352978E-2</v>
      </c>
      <c r="AJ115" s="11">
        <f>'OddsRatio_working_3-way'!U115/(3*'OddsRatio_working_3-way'!X115^(1/3))*SIN(('OddsRatio_working_3-way'!Y115+2*PI())/3)</f>
        <v>-0.42654184260405487</v>
      </c>
      <c r="AK115" s="11">
        <f>'OddsRatio_working_3-way'!U115/(3*'OddsRatio_working_3-way'!X115^(1/3))*SIN(('OddsRatio_working_3-way'!Y115+4*PI())/3)</f>
        <v>0.47573191873935261</v>
      </c>
      <c r="AL115" s="11">
        <f>'OddsRatio_working_3-way'!Z115+'OddsRatio_working_3-way'!AF115</f>
        <v>1.0418559979887048</v>
      </c>
      <c r="AM115" s="11">
        <f>'OddsRatio_working_3-way'!AA115+'OddsRatio_working_3-way'!AG115</f>
        <v>-0.60612771008886945</v>
      </c>
      <c r="AN115" s="11">
        <f>'OddsRatio_working_3-way'!AB115+'OddsRatio_working_3-way'!AH115</f>
        <v>-0.43572828789983531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1.0418559979887048</v>
      </c>
      <c r="AS115" s="11">
        <f>IF(('OddsRatio_working_3-way'!X115=0),IF(Q115&gt;0,-Q115^(1/3),(-Q115)^(1/3)),'OddsRatio_working_3-way'!AM115-'OddsRatio_working_3-way'!R115/3)</f>
        <v>-0.60612771008886945</v>
      </c>
      <c r="AT115" s="11">
        <f>IF(('OddsRatio_working_3-way'!X115=0),IF(Q115&gt;0,-Q115^(1/3),(-Q115)^(1/3)),'OddsRatio_working_3-way'!AN115-'OddsRatio_working_3-way'!R115/3)</f>
        <v>-0.43572828789983531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2.0299999999999998</v>
      </c>
      <c r="B116" s="4">
        <f>IF('True_Odds_Calculator_3-way'!B117="","",'True_Odds_Calculator_3-way'!B117)</f>
        <v>3.45</v>
      </c>
      <c r="C116" s="4">
        <f>IF('True_Odds_Calculator_3-way'!C117="","",'True_Odds_Calculator_3-way'!C117)</f>
        <v>4.08</v>
      </c>
      <c r="D116" s="9">
        <f t="shared" si="26"/>
        <v>0.48179632437867131</v>
      </c>
      <c r="E116" s="9">
        <f t="shared" si="27"/>
        <v>0.28102638020454834</v>
      </c>
      <c r="F116" s="9">
        <f t="shared" si="28"/>
        <v>0.23717729541678026</v>
      </c>
      <c r="G116" s="9">
        <f t="shared" si="29"/>
        <v>1.0442386942858422</v>
      </c>
      <c r="H116" s="9">
        <f t="shared" si="30"/>
        <v>2.0755658551144172</v>
      </c>
      <c r="I116" s="9">
        <f t="shared" si="31"/>
        <v>3.558384801000313</v>
      </c>
      <c r="J116" s="9">
        <f t="shared" si="32"/>
        <v>4.2162551784003952</v>
      </c>
      <c r="K116" s="11">
        <f t="shared" si="33"/>
        <v>0.49261083743842371</v>
      </c>
      <c r="L116" s="11">
        <f t="shared" si="34"/>
        <v>0.28985507246376813</v>
      </c>
      <c r="M116" s="11">
        <f t="shared" si="35"/>
        <v>0.24509803921568626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-0.27200615378585213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0.229577088206597</v>
      </c>
      <c r="Q116" s="11">
        <f>2*'OddsRatio_working_3-way'!K116*'OddsRatio_working_3-way'!L116*'OddsRatio_working_3-way'!M116</f>
        <v>6.9993014697133232E-2</v>
      </c>
      <c r="R116" s="11">
        <f t="shared" si="36"/>
        <v>0</v>
      </c>
      <c r="S116" s="11">
        <f t="shared" si="37"/>
        <v>-0.8440143173648228</v>
      </c>
      <c r="T116" s="11">
        <f t="shared" si="38"/>
        <v>-0.25732143822098258</v>
      </c>
      <c r="U116" s="11">
        <f>'OddsRatio_working_3-way'!S116-'OddsRatio_working_3-way'!R116^2/3</f>
        <v>-0.8440143173648228</v>
      </c>
      <c r="V116" s="11">
        <f>'OddsRatio_working_3-way'!S116*'OddsRatio_working_3-way'!R116/3-2*'OddsRatio_working_3-way'!R116^3/27-'OddsRatio_working_3-way'!T116</f>
        <v>0.25732143822098258</v>
      </c>
      <c r="W116" s="11">
        <f>'OddsRatio_working_3-way'!V116^2+4*'OddsRatio_working_3-way'!U116^3/27</f>
        <v>-2.2858593112210238E-2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0.1492254298706534</v>
      </c>
      <c r="Y116" s="11">
        <f>IF('OddsRatio_working_3-way'!W116&gt;=0,IF('OddsRatio_working_3-way'!V116+SQRT('OddsRatio_working_3-way'!W116)&gt;0,0,PI()),ACOS('OddsRatio_working_3-way'!V116/(2*'OddsRatio_working_3-way'!X116)))</f>
        <v>0.53121875921988981</v>
      </c>
      <c r="Z116" s="11">
        <f>'OddsRatio_working_3-way'!X116^(1/3)*COS('OddsRatio_working_3-way'!Y116/3)</f>
        <v>0.52211934714292108</v>
      </c>
      <c r="AA116" s="11">
        <f>'OddsRatio_working_3-way'!X116^(1/3)*COS(('OddsRatio_working_3-way'!Y116+2*PI())/3)</f>
        <v>-0.34197394824220778</v>
      </c>
      <c r="AB116" s="11">
        <f>'OddsRatio_working_3-way'!X116^(1/3)*COS(('OddsRatio_working_3-way'!Y116+4*PI())/3)</f>
        <v>-0.1801453989007134</v>
      </c>
      <c r="AC116" s="11">
        <f>'OddsRatio_working_3-way'!X116^(1/3)*SIN('OddsRatio_working_3-way'!Y116/3)</f>
        <v>9.3431756524878645E-2</v>
      </c>
      <c r="AD116" s="11">
        <f>'OddsRatio_working_3-way'!X116^(1/3)*SIN(('OddsRatio_working_3-way'!Y116+2*PI())/3)</f>
        <v>0.40545274017067645</v>
      </c>
      <c r="AE116" s="11">
        <f>'OddsRatio_working_3-way'!X116^(1/3)*SIN(('OddsRatio_working_3-way'!Y116+4*PI())/3)</f>
        <v>-0.4988844966955549</v>
      </c>
      <c r="AF116" s="11">
        <f>-'OddsRatio_working_3-way'!U116/(3*'OddsRatio_working_3-way'!X116^(1/3))*COS(('OddsRatio_working_3-way'!Y116)/3)</f>
        <v>0.52211934714292096</v>
      </c>
      <c r="AG116" s="11">
        <f>-'OddsRatio_working_3-way'!U116/(3*'OddsRatio_working_3-way'!X116^(1/3))*COS(('OddsRatio_working_3-way'!Y116+2*PI())/3)</f>
        <v>-0.34197394824220773</v>
      </c>
      <c r="AH116" s="11">
        <f>-'OddsRatio_working_3-way'!U116/(3*'OddsRatio_working_3-way'!X116^(1/3))*COS(('OddsRatio_working_3-way'!Y116+4*PI())/3)</f>
        <v>-0.18014539890071335</v>
      </c>
      <c r="AI116" s="11">
        <f>'OddsRatio_working_3-way'!U116/(3*'OddsRatio_working_3-way'!X116^(1/3))*SIN(('OddsRatio_working_3-way'!Y116)/3)</f>
        <v>-9.3431756524878631E-2</v>
      </c>
      <c r="AJ116" s="11">
        <f>'OddsRatio_working_3-way'!U116/(3*'OddsRatio_working_3-way'!X116^(1/3))*SIN(('OddsRatio_working_3-way'!Y116+2*PI())/3)</f>
        <v>-0.4054527401706764</v>
      </c>
      <c r="AK116" s="11">
        <f>'OddsRatio_working_3-way'!U116/(3*'OddsRatio_working_3-way'!X116^(1/3))*SIN(('OddsRatio_working_3-way'!Y116+4*PI())/3)</f>
        <v>0.49888449669555479</v>
      </c>
      <c r="AL116" s="11">
        <f>'OddsRatio_working_3-way'!Z116+'OddsRatio_working_3-way'!AF116</f>
        <v>1.0442386942858422</v>
      </c>
      <c r="AM116" s="11">
        <f>'OddsRatio_working_3-way'!AA116+'OddsRatio_working_3-way'!AG116</f>
        <v>-0.68394789648441545</v>
      </c>
      <c r="AN116" s="11">
        <f>'OddsRatio_working_3-way'!AB116+'OddsRatio_working_3-way'!AH116</f>
        <v>-0.36029079780142675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1.0442386942858422</v>
      </c>
      <c r="AS116" s="11">
        <f>IF(('OddsRatio_working_3-way'!X116=0),IF(Q116&gt;0,-Q116^(1/3),(-Q116)^(1/3)),'OddsRatio_working_3-way'!AM116-'OddsRatio_working_3-way'!R116/3)</f>
        <v>-0.68394789648441545</v>
      </c>
      <c r="AT116" s="11">
        <f>IF(('OddsRatio_working_3-way'!X116=0),IF(Q116&gt;0,-Q116^(1/3),(-Q116)^(1/3)),'OddsRatio_working_3-way'!AN116-'OddsRatio_working_3-way'!R116/3)</f>
        <v>-0.36029079780142675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1.1299999999999999</v>
      </c>
      <c r="B117" s="4">
        <f>IF('True_Odds_Calculator_3-way'!B118="","",'True_Odds_Calculator_3-way'!B118)</f>
        <v>9.31</v>
      </c>
      <c r="C117" s="4">
        <f>IF('True_Odds_Calculator_3-way'!C118="","",'True_Odds_Calculator_3-way'!C118)</f>
        <v>23.59</v>
      </c>
      <c r="D117" s="9">
        <f t="shared" si="26"/>
        <v>0.86910249244976145</v>
      </c>
      <c r="E117" s="9">
        <f t="shared" si="27"/>
        <v>9.4094618618882395E-2</v>
      </c>
      <c r="F117" s="9">
        <f t="shared" si="28"/>
        <v>3.680288893135631E-2</v>
      </c>
      <c r="G117" s="9">
        <f t="shared" si="29"/>
        <v>1.1585559965366334</v>
      </c>
      <c r="H117" s="9">
        <f t="shared" si="30"/>
        <v>1.1506122795497622</v>
      </c>
      <c r="I117" s="9">
        <f t="shared" si="31"/>
        <v>10.627600331219424</v>
      </c>
      <c r="J117" s="9">
        <f t="shared" si="32"/>
        <v>27.171779961762546</v>
      </c>
      <c r="K117" s="11">
        <f t="shared" si="33"/>
        <v>0.88495575221238942</v>
      </c>
      <c r="L117" s="11">
        <f t="shared" si="34"/>
        <v>0.10741138560687433</v>
      </c>
      <c r="M117" s="11">
        <f t="shared" si="35"/>
        <v>4.2390843577787198E-2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-9.8334189299061459E-2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0.12503330477445856</v>
      </c>
      <c r="Q117" s="11">
        <f>2*'OddsRatio_working_3-way'!K117*'OddsRatio_working_3-way'!L117*'OddsRatio_working_3-way'!M117</f>
        <v>8.0588659216537916E-3</v>
      </c>
      <c r="R117" s="11">
        <f t="shared" si="36"/>
        <v>0</v>
      </c>
      <c r="S117" s="11">
        <f t="shared" si="37"/>
        <v>-1.2715140651050441</v>
      </c>
      <c r="T117" s="11">
        <f t="shared" si="38"/>
        <v>-8.1953855308091794E-2</v>
      </c>
      <c r="U117" s="11">
        <f>'OddsRatio_working_3-way'!S117-'OddsRatio_working_3-way'!R117^2/3</f>
        <v>-1.2715140651050441</v>
      </c>
      <c r="V117" s="11">
        <f>'OddsRatio_working_3-way'!S117*'OddsRatio_working_3-way'!R117/3-2*'OddsRatio_working_3-way'!R117^3/27-'OddsRatio_working_3-way'!T117</f>
        <v>8.1953855308091794E-2</v>
      </c>
      <c r="W117" s="11">
        <f>'OddsRatio_working_3-way'!V117^2+4*'OddsRatio_working_3-way'!U117^3/27</f>
        <v>-0.29783435735013758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0.27593060348120013</v>
      </c>
      <c r="Y117" s="11">
        <f>IF('OddsRatio_working_3-way'!W117&gt;=0,IF('OddsRatio_working_3-way'!V117+SQRT('OddsRatio_working_3-way'!W117)&gt;0,0,PI()),ACOS('OddsRatio_working_3-way'!V117/(2*'OddsRatio_working_3-way'!X117)))</f>
        <v>1.4217405264897198</v>
      </c>
      <c r="Z117" s="11">
        <f>'OddsRatio_working_3-way'!X117^(1/3)*COS('OddsRatio_working_3-way'!Y117/3)</f>
        <v>0.57927799826831672</v>
      </c>
      <c r="AA117" s="11">
        <f>'OddsRatio_working_3-way'!X117^(1/3)*COS(('OddsRatio_working_3-way'!Y117+2*PI())/3)</f>
        <v>-0.54694478379114964</v>
      </c>
      <c r="AB117" s="11">
        <f>'OddsRatio_working_3-way'!X117^(1/3)*COS(('OddsRatio_working_3-way'!Y117+4*PI())/3)</f>
        <v>-3.2333214477167339E-2</v>
      </c>
      <c r="AC117" s="11">
        <f>'OddsRatio_working_3-way'!X117^(1/3)*SIN('OddsRatio_working_3-way'!Y117/3)</f>
        <v>0.29711112807152362</v>
      </c>
      <c r="AD117" s="11">
        <f>'OddsRatio_working_3-way'!X117^(1/3)*SIN(('OddsRatio_working_3-way'!Y117+2*PI())/3)</f>
        <v>0.35311389831799866</v>
      </c>
      <c r="AE117" s="11">
        <f>'OddsRatio_working_3-way'!X117^(1/3)*SIN(('OddsRatio_working_3-way'!Y117+4*PI())/3)</f>
        <v>-0.65022502638952218</v>
      </c>
      <c r="AF117" s="11">
        <f>-'OddsRatio_working_3-way'!U117/(3*'OddsRatio_working_3-way'!X117^(1/3))*COS(('OddsRatio_working_3-way'!Y117)/3)</f>
        <v>0.57927799826831683</v>
      </c>
      <c r="AG117" s="11">
        <f>-'OddsRatio_working_3-way'!U117/(3*'OddsRatio_working_3-way'!X117^(1/3))*COS(('OddsRatio_working_3-way'!Y117+2*PI())/3)</f>
        <v>-0.54694478379114975</v>
      </c>
      <c r="AH117" s="11">
        <f>-'OddsRatio_working_3-way'!U117/(3*'OddsRatio_working_3-way'!X117^(1/3))*COS(('OddsRatio_working_3-way'!Y117+4*PI())/3)</f>
        <v>-3.2333214477167346E-2</v>
      </c>
      <c r="AI117" s="11">
        <f>'OddsRatio_working_3-way'!U117/(3*'OddsRatio_working_3-way'!X117^(1/3))*SIN(('OddsRatio_working_3-way'!Y117)/3)</f>
        <v>-0.29711112807152368</v>
      </c>
      <c r="AJ117" s="11">
        <f>'OddsRatio_working_3-way'!U117/(3*'OddsRatio_working_3-way'!X117^(1/3))*SIN(('OddsRatio_working_3-way'!Y117+2*PI())/3)</f>
        <v>-0.35311389831799872</v>
      </c>
      <c r="AK117" s="11">
        <f>'OddsRatio_working_3-way'!U117/(3*'OddsRatio_working_3-way'!X117^(1/3))*SIN(('OddsRatio_working_3-way'!Y117+4*PI())/3)</f>
        <v>0.65022502638952229</v>
      </c>
      <c r="AL117" s="11">
        <f>'OddsRatio_working_3-way'!Z117+'OddsRatio_working_3-way'!AF117</f>
        <v>1.1585559965366334</v>
      </c>
      <c r="AM117" s="11">
        <f>'OddsRatio_working_3-way'!AA117+'OddsRatio_working_3-way'!AG117</f>
        <v>-1.0938895675822993</v>
      </c>
      <c r="AN117" s="11">
        <f>'OddsRatio_working_3-way'!AB117+'OddsRatio_working_3-way'!AH117</f>
        <v>-6.4666428954334693E-2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1.1585559965366334</v>
      </c>
      <c r="AS117" s="11">
        <f>IF(('OddsRatio_working_3-way'!X117=0),IF(Q117&gt;0,-Q117^(1/3),(-Q117)^(1/3)),'OddsRatio_working_3-way'!AM117-'OddsRatio_working_3-way'!R117/3)</f>
        <v>-1.0938895675822993</v>
      </c>
      <c r="AT117" s="11">
        <f>IF(('OddsRatio_working_3-way'!X117=0),IF(Q117&gt;0,-Q117^(1/3),(-Q117)^(1/3)),'OddsRatio_working_3-way'!AN117-'OddsRatio_working_3-way'!R117/3)</f>
        <v>-6.4666428954334693E-2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3.22</v>
      </c>
      <c r="C118" s="4">
        <f>IF('True_Odds_Calculator_3-way'!C119="","",'True_Odds_Calculator_3-way'!C119)</f>
        <v>3.28</v>
      </c>
      <c r="D118" s="9">
        <f t="shared" si="26"/>
        <v>0.40172584265433081</v>
      </c>
      <c r="E118" s="9">
        <f t="shared" si="27"/>
        <v>0.30193257069432222</v>
      </c>
      <c r="F118" s="9">
        <f t="shared" si="28"/>
        <v>0.29634158665134724</v>
      </c>
      <c r="G118" s="9">
        <f t="shared" si="29"/>
        <v>1.0414404356987235</v>
      </c>
      <c r="H118" s="9">
        <f t="shared" si="30"/>
        <v>2.4892598230491743</v>
      </c>
      <c r="I118" s="9">
        <f t="shared" si="31"/>
        <v>3.311997767251166</v>
      </c>
      <c r="J118" s="9">
        <f t="shared" si="32"/>
        <v>3.3744841933930902</v>
      </c>
      <c r="K118" s="11">
        <f t="shared" si="33"/>
        <v>0.41152263374485593</v>
      </c>
      <c r="L118" s="11">
        <f t="shared" si="34"/>
        <v>0.3105590062111801</v>
      </c>
      <c r="M118" s="11">
        <f t="shared" si="35"/>
        <v>0.3048780487804878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-0.28202517014818196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0.23105677341567521</v>
      </c>
      <c r="Q118" s="11">
        <f>2*'OddsRatio_working_3-way'!K118*'OddsRatio_working_3-way'!L118*'OddsRatio_working_3-way'!M118</f>
        <v>7.792808546903042E-2</v>
      </c>
      <c r="R118" s="11">
        <f t="shared" si="36"/>
        <v>0</v>
      </c>
      <c r="S118" s="11">
        <f t="shared" si="37"/>
        <v>-0.81927713506660815</v>
      </c>
      <c r="T118" s="11">
        <f t="shared" si="38"/>
        <v>-0.27631606578974977</v>
      </c>
      <c r="U118" s="11">
        <f>'OddsRatio_working_3-way'!S118-'OddsRatio_working_3-way'!R118^2/3</f>
        <v>-0.81927713506660815</v>
      </c>
      <c r="V118" s="11">
        <f>'OddsRatio_working_3-way'!S118*'OddsRatio_working_3-way'!R118/3-2*'OddsRatio_working_3-way'!R118^3/27-'OddsRatio_working_3-way'!T118</f>
        <v>0.27631606578974977</v>
      </c>
      <c r="W118" s="11">
        <f>'OddsRatio_working_3-way'!V118^2+4*'OddsRatio_working_3-way'!U118^3/27</f>
        <v>-5.1177461437446059E-3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0.14271327404736212</v>
      </c>
      <c r="Y118" s="11">
        <f>IF('OddsRatio_working_3-way'!W118&gt;=0,IF('OddsRatio_working_3-way'!V118+SQRT('OddsRatio_working_3-way'!W118)&gt;0,0,PI()),ACOS('OddsRatio_working_3-way'!V118/(2*'OddsRatio_working_3-way'!X118)))</f>
        <v>0.25333809512929184</v>
      </c>
      <c r="Z118" s="11">
        <f>'OddsRatio_working_3-way'!X118^(1/3)*COS('OddsRatio_working_3-way'!Y118/3)</f>
        <v>0.52072021784936173</v>
      </c>
      <c r="AA118" s="11">
        <f>'OddsRatio_working_3-way'!X118^(1/3)*COS(('OddsRatio_working_3-way'!Y118+2*PI())/3)</f>
        <v>-0.29853241313646445</v>
      </c>
      <c r="AB118" s="11">
        <f>'OddsRatio_working_3-way'!X118^(1/3)*COS(('OddsRatio_working_3-way'!Y118+4*PI())/3)</f>
        <v>-0.22218780471289734</v>
      </c>
      <c r="AC118" s="11">
        <f>'OddsRatio_working_3-way'!X118^(1/3)*SIN('OddsRatio_working_3-way'!Y118/3)</f>
        <v>4.4077580224523003E-2</v>
      </c>
      <c r="AD118" s="11">
        <f>'OddsRatio_working_3-way'!X118^(1/3)*SIN(('OddsRatio_working_3-way'!Y118+2*PI())/3)</f>
        <v>0.42891814680945284</v>
      </c>
      <c r="AE118" s="11">
        <f>'OddsRatio_working_3-way'!X118^(1/3)*SIN(('OddsRatio_working_3-way'!Y118+4*PI())/3)</f>
        <v>-0.47299572703397585</v>
      </c>
      <c r="AF118" s="11">
        <f>-'OddsRatio_working_3-way'!U118/(3*'OddsRatio_working_3-way'!X118^(1/3))*COS(('OddsRatio_working_3-way'!Y118)/3)</f>
        <v>0.52072021784936173</v>
      </c>
      <c r="AG118" s="11">
        <f>-'OddsRatio_working_3-way'!U118/(3*'OddsRatio_working_3-way'!X118^(1/3))*COS(('OddsRatio_working_3-way'!Y118+2*PI())/3)</f>
        <v>-0.29853241313646445</v>
      </c>
      <c r="AH118" s="11">
        <f>-'OddsRatio_working_3-way'!U118/(3*'OddsRatio_working_3-way'!X118^(1/3))*COS(('OddsRatio_working_3-way'!Y118+4*PI())/3)</f>
        <v>-0.22218780471289734</v>
      </c>
      <c r="AI118" s="11">
        <f>'OddsRatio_working_3-way'!U118/(3*'OddsRatio_working_3-way'!X118^(1/3))*SIN(('OddsRatio_working_3-way'!Y118)/3)</f>
        <v>-4.4077580224523003E-2</v>
      </c>
      <c r="AJ118" s="11">
        <f>'OddsRatio_working_3-way'!U118/(3*'OddsRatio_working_3-way'!X118^(1/3))*SIN(('OddsRatio_working_3-way'!Y118+2*PI())/3)</f>
        <v>-0.42891814680945284</v>
      </c>
      <c r="AK118" s="11">
        <f>'OddsRatio_working_3-way'!U118/(3*'OddsRatio_working_3-way'!X118^(1/3))*SIN(('OddsRatio_working_3-way'!Y118+4*PI())/3)</f>
        <v>0.47299572703397585</v>
      </c>
      <c r="AL118" s="11">
        <f>'OddsRatio_working_3-way'!Z118+'OddsRatio_working_3-way'!AF118</f>
        <v>1.0414404356987235</v>
      </c>
      <c r="AM118" s="11">
        <f>'OddsRatio_working_3-way'!AA118+'OddsRatio_working_3-way'!AG118</f>
        <v>-0.59706482627292889</v>
      </c>
      <c r="AN118" s="11">
        <f>'OddsRatio_working_3-way'!AB118+'OddsRatio_working_3-way'!AH118</f>
        <v>-0.44437560942579468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1.0414404356987235</v>
      </c>
      <c r="AS118" s="11">
        <f>IF(('OddsRatio_working_3-way'!X118=0),IF(Q118&gt;0,-Q118^(1/3),(-Q118)^(1/3)),'OddsRatio_working_3-way'!AM118-'OddsRatio_working_3-way'!R118/3)</f>
        <v>-0.59706482627292889</v>
      </c>
      <c r="AT118" s="11">
        <f>IF(('OddsRatio_working_3-way'!X118=0),IF(Q118&gt;0,-Q118^(1/3),(-Q118)^(1/3)),'OddsRatio_working_3-way'!AN118-'OddsRatio_working_3-way'!R118/3)</f>
        <v>-0.44437560942579468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1.83</v>
      </c>
      <c r="B119" s="4">
        <f>IF('True_Odds_Calculator_3-way'!B120="","",'True_Odds_Calculator_3-way'!B120)</f>
        <v>3.65</v>
      </c>
      <c r="C119" s="4">
        <f>IF('True_Odds_Calculator_3-way'!C120="","",'True_Odds_Calculator_3-way'!C120)</f>
        <v>4.4000000000000004</v>
      </c>
      <c r="D119" s="9">
        <f t="shared" si="26"/>
        <v>0.52719660801127433</v>
      </c>
      <c r="E119" s="9">
        <f t="shared" si="27"/>
        <v>0.25884213077600016</v>
      </c>
      <c r="F119" s="9">
        <f t="shared" si="28"/>
        <v>0.2139612612127256</v>
      </c>
      <c r="G119" s="9">
        <f t="shared" si="29"/>
        <v>1.0805127201009794</v>
      </c>
      <c r="H119" s="9">
        <f t="shared" si="30"/>
        <v>1.8968255576838131</v>
      </c>
      <c r="I119" s="9">
        <f t="shared" si="31"/>
        <v>3.8633587082675955</v>
      </c>
      <c r="J119" s="9">
        <f t="shared" si="32"/>
        <v>4.6737432483433308</v>
      </c>
      <c r="K119" s="11">
        <f t="shared" si="33"/>
        <v>0.54644808743169393</v>
      </c>
      <c r="L119" s="11">
        <f t="shared" si="34"/>
        <v>0.27397260273972601</v>
      </c>
      <c r="M119" s="11">
        <f t="shared" si="35"/>
        <v>0.22727272727272727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-0.25445222492157149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0.23409482201307932</v>
      </c>
      <c r="Q119" s="11">
        <f>2*'OddsRatio_working_3-way'!K119*'OddsRatio_working_3-way'!L119*'OddsRatio_working_3-way'!M119</f>
        <v>6.8050820352639332E-2</v>
      </c>
      <c r="R119" s="11">
        <f t="shared" si="36"/>
        <v>0</v>
      </c>
      <c r="S119" s="11">
        <f t="shared" si="37"/>
        <v>-0.91999518607170039</v>
      </c>
      <c r="T119" s="11">
        <f t="shared" si="38"/>
        <v>-0.26744046106735475</v>
      </c>
      <c r="U119" s="11">
        <f>'OddsRatio_working_3-way'!S119-'OddsRatio_working_3-way'!R119^2/3</f>
        <v>-0.91999518607170039</v>
      </c>
      <c r="V119" s="11">
        <f>'OddsRatio_working_3-way'!S119*'OddsRatio_working_3-way'!R119/3-2*'OddsRatio_working_3-way'!R119^3/27-'OddsRatio_working_3-way'!T119</f>
        <v>0.26744046106735475</v>
      </c>
      <c r="W119" s="11">
        <f>'OddsRatio_working_3-way'!V119^2+4*'OddsRatio_working_3-way'!U119^3/27</f>
        <v>-4.3834974085891293E-2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0.16982297717167913</v>
      </c>
      <c r="Y119" s="11">
        <f>IF('OddsRatio_working_3-way'!W119&gt;=0,IF('OddsRatio_working_3-way'!V119+SQRT('OddsRatio_working_3-way'!W119)&gt;0,0,PI()),ACOS('OddsRatio_working_3-way'!V119/(2*'OddsRatio_working_3-way'!X119)))</f>
        <v>0.66420105637754989</v>
      </c>
      <c r="Z119" s="11">
        <f>'OddsRatio_working_3-way'!X119^(1/3)*COS('OddsRatio_working_3-way'!Y119/3)</f>
        <v>0.54025636005048971</v>
      </c>
      <c r="AA119" s="11">
        <f>'OddsRatio_working_3-way'!X119^(1/3)*COS(('OddsRatio_working_3-way'!Y119+2*PI())/3)</f>
        <v>-0.37544245059990072</v>
      </c>
      <c r="AB119" s="11">
        <f>'OddsRatio_working_3-way'!X119^(1/3)*COS(('OddsRatio_working_3-way'!Y119+4*PI())/3)</f>
        <v>-0.16481390945058919</v>
      </c>
      <c r="AC119" s="11">
        <f>'OddsRatio_working_3-way'!X119^(1/3)*SIN('OddsRatio_working_3-way'!Y119/3)</f>
        <v>0.12160644493157317</v>
      </c>
      <c r="AD119" s="11">
        <f>'OddsRatio_working_3-way'!X119^(1/3)*SIN(('OddsRatio_working_3-way'!Y119+2*PI())/3)</f>
        <v>0.40707250989404986</v>
      </c>
      <c r="AE119" s="11">
        <f>'OddsRatio_working_3-way'!X119^(1/3)*SIN(('OddsRatio_working_3-way'!Y119+4*PI())/3)</f>
        <v>-0.52867895482562299</v>
      </c>
      <c r="AF119" s="11">
        <f>-'OddsRatio_working_3-way'!U119/(3*'OddsRatio_working_3-way'!X119^(1/3))*COS(('OddsRatio_working_3-way'!Y119)/3)</f>
        <v>0.54025636005048971</v>
      </c>
      <c r="AG119" s="11">
        <f>-'OddsRatio_working_3-way'!U119/(3*'OddsRatio_working_3-way'!X119^(1/3))*COS(('OddsRatio_working_3-way'!Y119+2*PI())/3)</f>
        <v>-0.37544245059990061</v>
      </c>
      <c r="AH119" s="11">
        <f>-'OddsRatio_working_3-way'!U119/(3*'OddsRatio_working_3-way'!X119^(1/3))*COS(('OddsRatio_working_3-way'!Y119+4*PI())/3)</f>
        <v>-0.16481390945058916</v>
      </c>
      <c r="AI119" s="11">
        <f>'OddsRatio_working_3-way'!U119/(3*'OddsRatio_working_3-way'!X119^(1/3))*SIN(('OddsRatio_working_3-way'!Y119)/3)</f>
        <v>-0.12160644493157315</v>
      </c>
      <c r="AJ119" s="11">
        <f>'OddsRatio_working_3-way'!U119/(3*'OddsRatio_working_3-way'!X119^(1/3))*SIN(('OddsRatio_working_3-way'!Y119+2*PI())/3)</f>
        <v>-0.40707250989404975</v>
      </c>
      <c r="AK119" s="11">
        <f>'OddsRatio_working_3-way'!U119/(3*'OddsRatio_working_3-way'!X119^(1/3))*SIN(('OddsRatio_working_3-way'!Y119+4*PI())/3)</f>
        <v>0.52867895482562288</v>
      </c>
      <c r="AL119" s="11">
        <f>'OddsRatio_working_3-way'!Z119+'OddsRatio_working_3-way'!AF119</f>
        <v>1.0805127201009794</v>
      </c>
      <c r="AM119" s="11">
        <f>'OddsRatio_working_3-way'!AA119+'OddsRatio_working_3-way'!AG119</f>
        <v>-0.75088490119980134</v>
      </c>
      <c r="AN119" s="11">
        <f>'OddsRatio_working_3-way'!AB119+'OddsRatio_working_3-way'!AH119</f>
        <v>-0.32962781890117832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1.0805127201009794</v>
      </c>
      <c r="AS119" s="11">
        <f>IF(('OddsRatio_working_3-way'!X119=0),IF(Q119&gt;0,-Q119^(1/3),(-Q119)^(1/3)),'OddsRatio_working_3-way'!AM119-'OddsRatio_working_3-way'!R119/3)</f>
        <v>-0.75088490119980134</v>
      </c>
      <c r="AT119" s="11">
        <f>IF(('OddsRatio_working_3-way'!X119=0),IF(Q119&gt;0,-Q119^(1/3),(-Q119)^(1/3)),'OddsRatio_working_3-way'!AN119-'OddsRatio_working_3-way'!R119/3)</f>
        <v>-0.32962781890117832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2.2400000000000002</v>
      </c>
      <c r="B120" s="4">
        <f>IF('True_Odds_Calculator_3-way'!B121="","",'True_Odds_Calculator_3-way'!B121)</f>
        <v>3.39</v>
      </c>
      <c r="C120" s="4">
        <f>IF('True_Odds_Calculator_3-way'!C121="","",'True_Odds_Calculator_3-way'!C121)</f>
        <v>3.3</v>
      </c>
      <c r="D120" s="9">
        <f t="shared" si="26"/>
        <v>0.42984212307191377</v>
      </c>
      <c r="E120" s="9">
        <f t="shared" si="27"/>
        <v>0.28116759918270184</v>
      </c>
      <c r="F120" s="9">
        <f t="shared" si="28"/>
        <v>0.28899027774538444</v>
      </c>
      <c r="G120" s="9">
        <f t="shared" si="29"/>
        <v>1.0697060962106022</v>
      </c>
      <c r="H120" s="9">
        <f t="shared" si="30"/>
        <v>2.3264355593011468</v>
      </c>
      <c r="I120" s="9">
        <f t="shared" si="31"/>
        <v>3.5565975699433388</v>
      </c>
      <c r="J120" s="9">
        <f t="shared" si="32"/>
        <v>3.4603240212843849</v>
      </c>
      <c r="K120" s="11">
        <f t="shared" si="33"/>
        <v>0.4464285714285714</v>
      </c>
      <c r="L120" s="11">
        <f t="shared" si="34"/>
        <v>0.29498525073746312</v>
      </c>
      <c r="M120" s="11">
        <f t="shared" si="35"/>
        <v>0.30303030303030304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-0.27201056072737506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0.23664265920903094</v>
      </c>
      <c r="Q120" s="11">
        <f>2*'OddsRatio_working_3-way'!K120*'OddsRatio_working_3-way'!L120*'OddsRatio_working_3-way'!M120</f>
        <v>7.9812026714681572E-2</v>
      </c>
      <c r="R120" s="11">
        <f t="shared" si="36"/>
        <v>0</v>
      </c>
      <c r="S120" s="11">
        <f t="shared" si="37"/>
        <v>-0.86997599863855324</v>
      </c>
      <c r="T120" s="11">
        <f t="shared" si="38"/>
        <v>-0.29341517660659455</v>
      </c>
      <c r="U120" s="11">
        <f>'OddsRatio_working_3-way'!S120-'OddsRatio_working_3-way'!R120^2/3</f>
        <v>-0.86997599863855324</v>
      </c>
      <c r="V120" s="11">
        <f>'OddsRatio_working_3-way'!S120*'OddsRatio_working_3-way'!R120/3-2*'OddsRatio_working_3-way'!R120^3/27-'OddsRatio_working_3-way'!T120</f>
        <v>0.29341517660659455</v>
      </c>
      <c r="W120" s="11">
        <f>'OddsRatio_working_3-way'!V120^2+4*'OddsRatio_working_3-way'!U120^3/27</f>
        <v>-1.1455460301673451E-2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0.15616331688712343</v>
      </c>
      <c r="Y120" s="11">
        <f>IF('OddsRatio_working_3-way'!W120&gt;=0,IF('OddsRatio_working_3-way'!V120+SQRT('OddsRatio_working_3-way'!W120)&gt;0,0,PI()),ACOS('OddsRatio_working_3-way'!V120/(2*'OddsRatio_working_3-way'!X120)))</f>
        <v>0.34977527895205229</v>
      </c>
      <c r="Z120" s="11">
        <f>'OddsRatio_working_3-way'!X120^(1/3)*COS('OddsRatio_working_3-way'!Y120/3)</f>
        <v>0.5348530481053011</v>
      </c>
      <c r="AA120" s="11">
        <f>'OddsRatio_working_3-way'!X120^(1/3)*COS(('OddsRatio_working_3-way'!Y120+2*PI())/3)</f>
        <v>-0.32167744440419632</v>
      </c>
      <c r="AB120" s="11">
        <f>'OddsRatio_working_3-way'!X120^(1/3)*COS(('OddsRatio_working_3-way'!Y120+4*PI())/3)</f>
        <v>-0.21317560370110478</v>
      </c>
      <c r="AC120" s="11">
        <f>'OddsRatio_working_3-way'!X120^(1/3)*SIN('OddsRatio_working_3-way'!Y120/3)</f>
        <v>6.2643566937499923E-2</v>
      </c>
      <c r="AD120" s="11">
        <f>'OddsRatio_working_3-way'!X120^(1/3)*SIN(('OddsRatio_working_3-way'!Y120+2*PI())/3)</f>
        <v>0.43187454348198118</v>
      </c>
      <c r="AE120" s="11">
        <f>'OddsRatio_working_3-way'!X120^(1/3)*SIN(('OddsRatio_working_3-way'!Y120+4*PI())/3)</f>
        <v>-0.49451811041948102</v>
      </c>
      <c r="AF120" s="11">
        <f>-'OddsRatio_working_3-way'!U120/(3*'OddsRatio_working_3-way'!X120^(1/3))*COS(('OddsRatio_working_3-way'!Y120)/3)</f>
        <v>0.53485304810530099</v>
      </c>
      <c r="AG120" s="11">
        <f>-'OddsRatio_working_3-way'!U120/(3*'OddsRatio_working_3-way'!X120^(1/3))*COS(('OddsRatio_working_3-way'!Y120+2*PI())/3)</f>
        <v>-0.32167744440419627</v>
      </c>
      <c r="AH120" s="11">
        <f>-'OddsRatio_working_3-way'!U120/(3*'OddsRatio_working_3-way'!X120^(1/3))*COS(('OddsRatio_working_3-way'!Y120+4*PI())/3)</f>
        <v>-0.21317560370110472</v>
      </c>
      <c r="AI120" s="11">
        <f>'OddsRatio_working_3-way'!U120/(3*'OddsRatio_working_3-way'!X120^(1/3))*SIN(('OddsRatio_working_3-way'!Y120)/3)</f>
        <v>-6.2643566937499909E-2</v>
      </c>
      <c r="AJ120" s="11">
        <f>'OddsRatio_working_3-way'!U120/(3*'OddsRatio_working_3-way'!X120^(1/3))*SIN(('OddsRatio_working_3-way'!Y120+2*PI())/3)</f>
        <v>-0.43187454348198107</v>
      </c>
      <c r="AK120" s="11">
        <f>'OddsRatio_working_3-way'!U120/(3*'OddsRatio_working_3-way'!X120^(1/3))*SIN(('OddsRatio_working_3-way'!Y120+4*PI())/3)</f>
        <v>0.49451811041948091</v>
      </c>
      <c r="AL120" s="11">
        <f>'OddsRatio_working_3-way'!Z120+'OddsRatio_working_3-way'!AF120</f>
        <v>1.0697060962106022</v>
      </c>
      <c r="AM120" s="11">
        <f>'OddsRatio_working_3-way'!AA120+'OddsRatio_working_3-way'!AG120</f>
        <v>-0.64335488880839264</v>
      </c>
      <c r="AN120" s="11">
        <f>'OddsRatio_working_3-way'!AB120+'OddsRatio_working_3-way'!AH120</f>
        <v>-0.4263512074022095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1.0697060962106022</v>
      </c>
      <c r="AS120" s="11">
        <f>IF(('OddsRatio_working_3-way'!X120=0),IF(Q120&gt;0,-Q120^(1/3),(-Q120)^(1/3)),'OddsRatio_working_3-way'!AM120-'OddsRatio_working_3-way'!R120/3)</f>
        <v>-0.64335488880839264</v>
      </c>
      <c r="AT120" s="11">
        <f>IF(('OddsRatio_working_3-way'!X120=0),IF(Q120&gt;0,-Q120^(1/3),(-Q120)^(1/3)),'OddsRatio_working_3-way'!AN120-'OddsRatio_working_3-way'!R120/3)</f>
        <v>-0.4263512074022095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2.79</v>
      </c>
      <c r="B121" s="4">
        <f>IF('True_Odds_Calculator_3-way'!B122="","",'True_Odds_Calculator_3-way'!B122)</f>
        <v>3.15</v>
      </c>
      <c r="C121" s="4">
        <f>IF('True_Odds_Calculator_3-way'!C122="","",'True_Odds_Calculator_3-way'!C122)</f>
        <v>2.72</v>
      </c>
      <c r="D121" s="9">
        <f t="shared" si="26"/>
        <v>0.34367380790301189</v>
      </c>
      <c r="E121" s="9">
        <f t="shared" si="27"/>
        <v>0.30359915542412086</v>
      </c>
      <c r="F121" s="9">
        <f t="shared" si="28"/>
        <v>0.3527270366728672</v>
      </c>
      <c r="G121" s="9">
        <f t="shared" si="29"/>
        <v>1.0668915370258043</v>
      </c>
      <c r="H121" s="9">
        <f t="shared" si="30"/>
        <v>2.9097358512761899</v>
      </c>
      <c r="I121" s="9">
        <f t="shared" si="31"/>
        <v>3.2938168046054792</v>
      </c>
      <c r="J121" s="9">
        <f t="shared" si="32"/>
        <v>2.8350534436843837</v>
      </c>
      <c r="K121" s="11">
        <f t="shared" si="33"/>
        <v>0.35842293906810035</v>
      </c>
      <c r="L121" s="11">
        <f t="shared" si="34"/>
        <v>0.31746031746031744</v>
      </c>
      <c r="M121" s="11">
        <f t="shared" si="35"/>
        <v>0.36764705882352938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-0.27690849338540668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0.23677332342733984</v>
      </c>
      <c r="Q121" s="11">
        <f>2*'OddsRatio_working_3-way'!K121*'OddsRatio_working_3-way'!L121*'OddsRatio_working_3-way'!M121</f>
        <v>8.3665485310014082E-2</v>
      </c>
      <c r="R121" s="11">
        <f t="shared" si="36"/>
        <v>0</v>
      </c>
      <c r="S121" s="11">
        <f t="shared" si="37"/>
        <v>-0.85505980886542932</v>
      </c>
      <c r="T121" s="11">
        <f t="shared" si="38"/>
        <v>-0.3021412752174662</v>
      </c>
      <c r="U121" s="11">
        <f>'OddsRatio_working_3-way'!S121-'OddsRatio_working_3-way'!R121^2/3</f>
        <v>-0.85505980886542932</v>
      </c>
      <c r="V121" s="11">
        <f>'OddsRatio_working_3-way'!S121*'OddsRatio_working_3-way'!R121/3-2*'OddsRatio_working_3-way'!R121^3/27-'OddsRatio_working_3-way'!T121</f>
        <v>0.3021412752174662</v>
      </c>
      <c r="W121" s="11">
        <f>'OddsRatio_working_3-way'!V121^2+4*'OddsRatio_working_3-way'!U121^3/27</f>
        <v>-1.3265830696711639E-3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0.15216432996904022</v>
      </c>
      <c r="Y121" s="11">
        <f>IF('OddsRatio_working_3-way'!W121&gt;=0,IF('OddsRatio_working_3-way'!V121+SQRT('OddsRatio_working_3-way'!W121)&gt;0,0,PI()),ACOS('OddsRatio_working_3-way'!V121/(2*'OddsRatio_working_3-way'!X121)))</f>
        <v>0.1199683341798683</v>
      </c>
      <c r="Z121" s="11">
        <f>'OddsRatio_working_3-way'!X121^(1/3)*COS('OddsRatio_working_3-way'!Y121/3)</f>
        <v>0.53344576851290215</v>
      </c>
      <c r="AA121" s="11">
        <f>'OddsRatio_working_3-way'!X121^(1/3)*COS(('OddsRatio_working_3-way'!Y121+2*PI())/3)</f>
        <v>-0.28520696546479757</v>
      </c>
      <c r="AB121" s="11">
        <f>'OddsRatio_working_3-way'!X121^(1/3)*COS(('OddsRatio_working_3-way'!Y121+4*PI())/3)</f>
        <v>-0.24823880304810469</v>
      </c>
      <c r="AC121" s="11">
        <f>'OddsRatio_working_3-way'!X121^(1/3)*SIN('OddsRatio_working_3-way'!Y121/3)</f>
        <v>2.134357852272355E-2</v>
      </c>
      <c r="AD121" s="11">
        <f>'OddsRatio_working_3-way'!X121^(1/3)*SIN(('OddsRatio_working_3-way'!Y121+2*PI())/3)</f>
        <v>0.45130579781212449</v>
      </c>
      <c r="AE121" s="11">
        <f>'OddsRatio_working_3-way'!X121^(1/3)*SIN(('OddsRatio_working_3-way'!Y121+4*PI())/3)</f>
        <v>-0.47264937633484799</v>
      </c>
      <c r="AF121" s="11">
        <f>-'OddsRatio_working_3-way'!U121/(3*'OddsRatio_working_3-way'!X121^(1/3))*COS(('OddsRatio_working_3-way'!Y121)/3)</f>
        <v>0.53344576851290215</v>
      </c>
      <c r="AG121" s="11">
        <f>-'OddsRatio_working_3-way'!U121/(3*'OddsRatio_working_3-way'!X121^(1/3))*COS(('OddsRatio_working_3-way'!Y121+2*PI())/3)</f>
        <v>-0.28520696546479757</v>
      </c>
      <c r="AH121" s="11">
        <f>-'OddsRatio_working_3-way'!U121/(3*'OddsRatio_working_3-way'!X121^(1/3))*COS(('OddsRatio_working_3-way'!Y121+4*PI())/3)</f>
        <v>-0.24823880304810469</v>
      </c>
      <c r="AI121" s="11">
        <f>'OddsRatio_working_3-way'!U121/(3*'OddsRatio_working_3-way'!X121^(1/3))*SIN(('OddsRatio_working_3-way'!Y121)/3)</f>
        <v>-2.134357852272355E-2</v>
      </c>
      <c r="AJ121" s="11">
        <f>'OddsRatio_working_3-way'!U121/(3*'OddsRatio_working_3-way'!X121^(1/3))*SIN(('OddsRatio_working_3-way'!Y121+2*PI())/3)</f>
        <v>-0.45130579781212449</v>
      </c>
      <c r="AK121" s="11">
        <f>'OddsRatio_working_3-way'!U121/(3*'OddsRatio_working_3-way'!X121^(1/3))*SIN(('OddsRatio_working_3-way'!Y121+4*PI())/3)</f>
        <v>0.47264937633484799</v>
      </c>
      <c r="AL121" s="11">
        <f>'OddsRatio_working_3-way'!Z121+'OddsRatio_working_3-way'!AF121</f>
        <v>1.0668915370258043</v>
      </c>
      <c r="AM121" s="11">
        <f>'OddsRatio_working_3-way'!AA121+'OddsRatio_working_3-way'!AG121</f>
        <v>-0.57041393092959514</v>
      </c>
      <c r="AN121" s="11">
        <f>'OddsRatio_working_3-way'!AB121+'OddsRatio_working_3-way'!AH121</f>
        <v>-0.49647760609620939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1.0668915370258043</v>
      </c>
      <c r="AS121" s="11">
        <f>IF(('OddsRatio_working_3-way'!X121=0),IF(Q121&gt;0,-Q121^(1/3),(-Q121)^(1/3)),'OddsRatio_working_3-way'!AM121-'OddsRatio_working_3-way'!R121/3)</f>
        <v>-0.57041393092959514</v>
      </c>
      <c r="AT121" s="11">
        <f>IF(('OddsRatio_working_3-way'!X121=0),IF(Q121&gt;0,-Q121^(1/3),(-Q121)^(1/3)),'OddsRatio_working_3-way'!AN121-'OddsRatio_working_3-way'!R121/3)</f>
        <v>-0.49647760609620939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1.8</v>
      </c>
      <c r="B122" s="4">
        <f>IF('True_Odds_Calculator_3-way'!B123="","",'True_Odds_Calculator_3-way'!B123)</f>
        <v>3.77</v>
      </c>
      <c r="C122" s="4">
        <f>IF('True_Odds_Calculator_3-way'!C123="","",'True_Odds_Calculator_3-way'!C123)</f>
        <v>4.42</v>
      </c>
      <c r="D122" s="9">
        <f t="shared" si="26"/>
        <v>0.53645480734003381</v>
      </c>
      <c r="E122" s="9">
        <f t="shared" si="27"/>
        <v>0.25050656466090598</v>
      </c>
      <c r="F122" s="9">
        <f t="shared" si="28"/>
        <v>0.2130386279990602</v>
      </c>
      <c r="G122" s="9">
        <f t="shared" si="29"/>
        <v>1.0801124025675535</v>
      </c>
      <c r="H122" s="9">
        <f t="shared" si="30"/>
        <v>1.8640899220540426</v>
      </c>
      <c r="I122" s="9">
        <f t="shared" si="31"/>
        <v>3.9919113551121237</v>
      </c>
      <c r="J122" s="9">
        <f t="shared" si="32"/>
        <v>4.6939844167810323</v>
      </c>
      <c r="K122" s="11">
        <f t="shared" si="33"/>
        <v>0.55555555555555558</v>
      </c>
      <c r="L122" s="11">
        <f t="shared" si="34"/>
        <v>0.26525198938992045</v>
      </c>
      <c r="M122" s="11">
        <f t="shared" si="35"/>
        <v>0.22624434389140272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-0.25267352401070609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0.23304567695268277</v>
      </c>
      <c r="Q122" s="11">
        <f>2*'OddsRatio_working_3-way'!K122*'OddsRatio_working_3-way'!L122*'OddsRatio_working_3-way'!M122</f>
        <v>6.6679735894902073E-2</v>
      </c>
      <c r="R122" s="11">
        <f t="shared" si="36"/>
        <v>0</v>
      </c>
      <c r="S122" s="11">
        <f t="shared" si="37"/>
        <v>-0.92231933624675433</v>
      </c>
      <c r="T122" s="11">
        <f t="shared" si="38"/>
        <v>-0.26389680579306274</v>
      </c>
      <c r="U122" s="11">
        <f>'OddsRatio_working_3-way'!S122-'OddsRatio_working_3-way'!R122^2/3</f>
        <v>-0.92231933624675433</v>
      </c>
      <c r="V122" s="11">
        <f>'OddsRatio_working_3-way'!S122*'OddsRatio_working_3-way'!R122/3-2*'OddsRatio_working_3-way'!R122^3/27-'OddsRatio_working_3-way'!T122</f>
        <v>0.26389680579306274</v>
      </c>
      <c r="W122" s="11">
        <f>'OddsRatio_working_3-way'!V122^2+4*'OddsRatio_working_3-way'!U122^3/27</f>
        <v>-4.6594345225424202E-2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0.17046690978985166</v>
      </c>
      <c r="Y122" s="11">
        <f>IF('OddsRatio_working_3-way'!W122&gt;=0,IF('OddsRatio_working_3-way'!V122+SQRT('OddsRatio_working_3-way'!W122)&gt;0,0,PI()),ACOS('OddsRatio_working_3-way'!V122/(2*'OddsRatio_working_3-way'!X122)))</f>
        <v>0.68559708416406484</v>
      </c>
      <c r="Z122" s="11">
        <f>'OddsRatio_working_3-way'!X122^(1/3)*COS('OddsRatio_working_3-way'!Y122/3)</f>
        <v>0.54005620128377674</v>
      </c>
      <c r="AA122" s="11">
        <f>'OddsRatio_working_3-way'!X122^(1/3)*COS(('OddsRatio_working_3-way'!Y122+2*PI())/3)</f>
        <v>-0.37881370930815994</v>
      </c>
      <c r="AB122" s="11">
        <f>'OddsRatio_working_3-way'!X122^(1/3)*COS(('OddsRatio_working_3-way'!Y122+4*PI())/3)</f>
        <v>-0.16124249197561666</v>
      </c>
      <c r="AC122" s="11">
        <f>'OddsRatio_working_3-way'!X122^(1/3)*SIN('OddsRatio_working_3-way'!Y122/3)</f>
        <v>0.12561480089485846</v>
      </c>
      <c r="AD122" s="11">
        <f>'OddsRatio_working_3-way'!X122^(1/3)*SIN(('OddsRatio_working_3-way'!Y122+2*PI())/3)</f>
        <v>0.40489498933564366</v>
      </c>
      <c r="AE122" s="11">
        <f>'OddsRatio_working_3-way'!X122^(1/3)*SIN(('OddsRatio_working_3-way'!Y122+4*PI())/3)</f>
        <v>-0.53050979023050204</v>
      </c>
      <c r="AF122" s="11">
        <f>-'OddsRatio_working_3-way'!U122/(3*'OddsRatio_working_3-way'!X122^(1/3))*COS(('OddsRatio_working_3-way'!Y122)/3)</f>
        <v>0.54005620128377674</v>
      </c>
      <c r="AG122" s="11">
        <f>-'OddsRatio_working_3-way'!U122/(3*'OddsRatio_working_3-way'!X122^(1/3))*COS(('OddsRatio_working_3-way'!Y122+2*PI())/3)</f>
        <v>-0.37881370930815994</v>
      </c>
      <c r="AH122" s="11">
        <f>-'OddsRatio_working_3-way'!U122/(3*'OddsRatio_working_3-way'!X122^(1/3))*COS(('OddsRatio_working_3-way'!Y122+4*PI())/3)</f>
        <v>-0.16124249197561666</v>
      </c>
      <c r="AI122" s="11">
        <f>'OddsRatio_working_3-way'!U122/(3*'OddsRatio_working_3-way'!X122^(1/3))*SIN(('OddsRatio_working_3-way'!Y122)/3)</f>
        <v>-0.12561480089485846</v>
      </c>
      <c r="AJ122" s="11">
        <f>'OddsRatio_working_3-way'!U122/(3*'OddsRatio_working_3-way'!X122^(1/3))*SIN(('OddsRatio_working_3-way'!Y122+2*PI())/3)</f>
        <v>-0.40489498933564366</v>
      </c>
      <c r="AK122" s="11">
        <f>'OddsRatio_working_3-way'!U122/(3*'OddsRatio_working_3-way'!X122^(1/3))*SIN(('OddsRatio_working_3-way'!Y122+4*PI())/3)</f>
        <v>0.53050979023050204</v>
      </c>
      <c r="AL122" s="11">
        <f>'OddsRatio_working_3-way'!Z122+'OddsRatio_working_3-way'!AF122</f>
        <v>1.0801124025675535</v>
      </c>
      <c r="AM122" s="11">
        <f>'OddsRatio_working_3-way'!AA122+'OddsRatio_working_3-way'!AG122</f>
        <v>-0.75762741861631988</v>
      </c>
      <c r="AN122" s="11">
        <f>'OddsRatio_working_3-way'!AB122+'OddsRatio_working_3-way'!AH122</f>
        <v>-0.32248498395123332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1.0801124025675535</v>
      </c>
      <c r="AS122" s="11">
        <f>IF(('OddsRatio_working_3-way'!X122=0),IF(Q122&gt;0,-Q122^(1/3),(-Q122)^(1/3)),'OddsRatio_working_3-way'!AM122-'OddsRatio_working_3-way'!R122/3)</f>
        <v>-0.75762741861631988</v>
      </c>
      <c r="AT122" s="11">
        <f>IF(('OddsRatio_working_3-way'!X122=0),IF(Q122&gt;0,-Q122^(1/3),(-Q122)^(1/3)),'OddsRatio_working_3-way'!AN122-'OddsRatio_working_3-way'!R122/3)</f>
        <v>-0.32248498395123332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2.76</v>
      </c>
      <c r="B123" s="4">
        <f>IF('True_Odds_Calculator_3-way'!B124="","",'True_Odds_Calculator_3-way'!B124)</f>
        <v>3.32</v>
      </c>
      <c r="C123" s="4">
        <f>IF('True_Odds_Calculator_3-way'!C124="","",'True_Odds_Calculator_3-way'!C124)</f>
        <v>2.63</v>
      </c>
      <c r="D123" s="9">
        <f t="shared" si="26"/>
        <v>0.34737909756494434</v>
      </c>
      <c r="E123" s="9">
        <f t="shared" si="27"/>
        <v>0.28764831861310464</v>
      </c>
      <c r="F123" s="9">
        <f t="shared" si="28"/>
        <v>0.36497258382195097</v>
      </c>
      <c r="G123" s="9">
        <f t="shared" si="29"/>
        <v>1.0674428413462169</v>
      </c>
      <c r="H123" s="9">
        <f t="shared" si="30"/>
        <v>2.8786994007693418</v>
      </c>
      <c r="I123" s="9">
        <f t="shared" si="31"/>
        <v>3.4764673919232223</v>
      </c>
      <c r="J123" s="9">
        <f t="shared" si="32"/>
        <v>2.7399318313943333</v>
      </c>
      <c r="K123" s="11">
        <f t="shared" si="33"/>
        <v>0.3623188405797102</v>
      </c>
      <c r="L123" s="11">
        <f t="shared" si="34"/>
        <v>0.30120481927710846</v>
      </c>
      <c r="M123" s="11">
        <f t="shared" si="35"/>
        <v>0.38022813688212931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-0.27617562330658385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0.23693716841244966</v>
      </c>
      <c r="Q123" s="11">
        <f>2*'OddsRatio_working_3-way'!K123*'OddsRatio_working_3-way'!L123*'OddsRatio_working_3-way'!M123</f>
        <v>8.2990251633082199E-2</v>
      </c>
      <c r="R123" s="11">
        <f t="shared" si="36"/>
        <v>0</v>
      </c>
      <c r="S123" s="11">
        <f t="shared" si="37"/>
        <v>-0.85792209165913458</v>
      </c>
      <c r="T123" s="11">
        <f t="shared" si="38"/>
        <v>-0.30049810565994206</v>
      </c>
      <c r="U123" s="11">
        <f>'OddsRatio_working_3-way'!S123-'OddsRatio_working_3-way'!R123^2/3</f>
        <v>-0.85792209165913458</v>
      </c>
      <c r="V123" s="11">
        <f>'OddsRatio_working_3-way'!S123*'OddsRatio_working_3-way'!R123/3-2*'OddsRatio_working_3-way'!R123^3/27-'OddsRatio_working_3-way'!T123</f>
        <v>0.30049810565994206</v>
      </c>
      <c r="W123" s="11">
        <f>'OddsRatio_working_3-way'!V123^2+4*'OddsRatio_working_3-way'!U123^3/27</f>
        <v>-3.2500244467011247E-3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0.15292901617410185</v>
      </c>
      <c r="Y123" s="11">
        <f>IF('OddsRatio_working_3-way'!W123&gt;=0,IF('OddsRatio_working_3-way'!V123+SQRT('OddsRatio_working_3-way'!W123)&gt;0,0,PI()),ACOS('OddsRatio_working_3-way'!V123/(2*'OddsRatio_working_3-way'!X123)))</f>
        <v>0.18748682218125379</v>
      </c>
      <c r="Z123" s="11">
        <f>'OddsRatio_working_3-way'!X123^(1/3)*COS('OddsRatio_working_3-way'!Y123/3)</f>
        <v>0.53372142067310835</v>
      </c>
      <c r="AA123" s="11">
        <f>'OddsRatio_working_3-way'!X123^(1/3)*COS(('OddsRatio_working_3-way'!Y123+2*PI())/3)</f>
        <v>-0.29578486548052918</v>
      </c>
      <c r="AB123" s="11">
        <f>'OddsRatio_working_3-way'!X123^(1/3)*COS(('OddsRatio_working_3-way'!Y123+4*PI())/3)</f>
        <v>-0.23793655519257934</v>
      </c>
      <c r="AC123" s="11">
        <f>'OddsRatio_working_3-way'!X123^(1/3)*SIN('OddsRatio_working_3-way'!Y123/3)</f>
        <v>3.339873751691292E-2</v>
      </c>
      <c r="AD123" s="11">
        <f>'OddsRatio_working_3-way'!X123^(1/3)*SIN(('OddsRatio_working_3-way'!Y123+2*PI())/3)</f>
        <v>0.44551694008837645</v>
      </c>
      <c r="AE123" s="11">
        <f>'OddsRatio_working_3-way'!X123^(1/3)*SIN(('OddsRatio_working_3-way'!Y123+4*PI())/3)</f>
        <v>-0.4789156776052893</v>
      </c>
      <c r="AF123" s="11">
        <f>-'OddsRatio_working_3-way'!U123/(3*'OddsRatio_working_3-way'!X123^(1/3))*COS(('OddsRatio_working_3-way'!Y123)/3)</f>
        <v>0.53372142067310846</v>
      </c>
      <c r="AG123" s="11">
        <f>-'OddsRatio_working_3-way'!U123/(3*'OddsRatio_working_3-way'!X123^(1/3))*COS(('OddsRatio_working_3-way'!Y123+2*PI())/3)</f>
        <v>-0.29578486548052924</v>
      </c>
      <c r="AH123" s="11">
        <f>-'OddsRatio_working_3-way'!U123/(3*'OddsRatio_working_3-way'!X123^(1/3))*COS(('OddsRatio_working_3-way'!Y123+4*PI())/3)</f>
        <v>-0.23793655519257939</v>
      </c>
      <c r="AI123" s="11">
        <f>'OddsRatio_working_3-way'!U123/(3*'OddsRatio_working_3-way'!X123^(1/3))*SIN(('OddsRatio_working_3-way'!Y123)/3)</f>
        <v>-3.3398737516912927E-2</v>
      </c>
      <c r="AJ123" s="11">
        <f>'OddsRatio_working_3-way'!U123/(3*'OddsRatio_working_3-way'!X123^(1/3))*SIN(('OddsRatio_working_3-way'!Y123+2*PI())/3)</f>
        <v>-0.44551694008837656</v>
      </c>
      <c r="AK123" s="11">
        <f>'OddsRatio_working_3-way'!U123/(3*'OddsRatio_working_3-way'!X123^(1/3))*SIN(('OddsRatio_working_3-way'!Y123+4*PI())/3)</f>
        <v>0.47891567760528941</v>
      </c>
      <c r="AL123" s="11">
        <f>'OddsRatio_working_3-way'!Z123+'OddsRatio_working_3-way'!AF123</f>
        <v>1.0674428413462169</v>
      </c>
      <c r="AM123" s="11">
        <f>'OddsRatio_working_3-way'!AA123+'OddsRatio_working_3-way'!AG123</f>
        <v>-0.59156973096105836</v>
      </c>
      <c r="AN123" s="11">
        <f>'OddsRatio_working_3-way'!AB123+'OddsRatio_working_3-way'!AH123</f>
        <v>-0.47587311038515873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1.0674428413462169</v>
      </c>
      <c r="AS123" s="11">
        <f>IF(('OddsRatio_working_3-way'!X123=0),IF(Q123&gt;0,-Q123^(1/3),(-Q123)^(1/3)),'OddsRatio_working_3-way'!AM123-'OddsRatio_working_3-way'!R123/3)</f>
        <v>-0.59156973096105836</v>
      </c>
      <c r="AT123" s="11">
        <f>IF(('OddsRatio_working_3-way'!X123=0),IF(Q123&gt;0,-Q123^(1/3),(-Q123)^(1/3)),'OddsRatio_working_3-way'!AN123-'OddsRatio_working_3-way'!R123/3)</f>
        <v>-0.47587311038515873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1.51</v>
      </c>
      <c r="B124" s="4">
        <f>IF('True_Odds_Calculator_3-way'!B125="","",'True_Odds_Calculator_3-way'!B125)</f>
        <v>4.0599999999999996</v>
      </c>
      <c r="C124" s="4">
        <f>IF('True_Odds_Calculator_3-way'!C125="","",'True_Odds_Calculator_3-way'!C125)</f>
        <v>5.03</v>
      </c>
      <c r="D124" s="9">
        <f t="shared" si="26"/>
        <v>0.61786448198994282</v>
      </c>
      <c r="E124" s="9">
        <f t="shared" si="27"/>
        <v>0.21227513624388344</v>
      </c>
      <c r="F124" s="9">
        <f t="shared" si="28"/>
        <v>0.16986038176617374</v>
      </c>
      <c r="G124" s="9">
        <f t="shared" si="29"/>
        <v>1.2127017352062022</v>
      </c>
      <c r="H124" s="9">
        <f t="shared" si="30"/>
        <v>1.6184778849551629</v>
      </c>
      <c r="I124" s="9">
        <f t="shared" si="31"/>
        <v>4.7108673097309781</v>
      </c>
      <c r="J124" s="9">
        <f t="shared" si="32"/>
        <v>5.8871879928809951</v>
      </c>
      <c r="K124" s="11">
        <f t="shared" si="33"/>
        <v>0.66225165562913912</v>
      </c>
      <c r="L124" s="11">
        <f t="shared" si="34"/>
        <v>0.24630541871921185</v>
      </c>
      <c r="M124" s="11">
        <f t="shared" si="35"/>
        <v>0.19880715705765406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-0.20395092661335357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0.24645783343199218</v>
      </c>
      <c r="Q124" s="11">
        <f>2*'OddsRatio_working_3-way'!K124*'OddsRatio_working_3-way'!L124*'OddsRatio_working_3-way'!M124</f>
        <v>6.4857324587366358E-2</v>
      </c>
      <c r="R124" s="11">
        <f t="shared" si="36"/>
        <v>0</v>
      </c>
      <c r="S124" s="11">
        <f t="shared" si="37"/>
        <v>-1.2084173262876243</v>
      </c>
      <c r="T124" s="11">
        <f t="shared" si="38"/>
        <v>-0.31800455954937479</v>
      </c>
      <c r="U124" s="11">
        <f>'OddsRatio_working_3-way'!S124-'OddsRatio_working_3-way'!R124^2/3</f>
        <v>-1.2084173262876243</v>
      </c>
      <c r="V124" s="11">
        <f>'OddsRatio_working_3-way'!S124*'OddsRatio_working_3-way'!R124/3-2*'OddsRatio_working_3-way'!R124^3/27-'OddsRatio_working_3-way'!T124</f>
        <v>0.31800455954937479</v>
      </c>
      <c r="W124" s="11">
        <f>'OddsRatio_working_3-way'!V124^2+4*'OddsRatio_working_3-way'!U124^3/27</f>
        <v>-0.16029806468600552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0.25564866740323394</v>
      </c>
      <c r="Y124" s="11">
        <f>IF('OddsRatio_working_3-way'!W124&gt;=0,IF('OddsRatio_working_3-way'!V124+SQRT('OddsRatio_working_3-way'!W124)&gt;0,0,PI()),ACOS('OddsRatio_working_3-way'!V124/(2*'OddsRatio_working_3-way'!X124)))</f>
        <v>0.89955789058586344</v>
      </c>
      <c r="Z124" s="11">
        <f>'OddsRatio_working_3-way'!X124^(1/3)*COS('OddsRatio_working_3-way'!Y124/3)</f>
        <v>0.60635086760310097</v>
      </c>
      <c r="AA124" s="11">
        <f>'OddsRatio_working_3-way'!X124^(1/3)*COS(('OddsRatio_working_3-way'!Y124+2*PI())/3)</f>
        <v>-0.46552783011780779</v>
      </c>
      <c r="AB124" s="11">
        <f>'OddsRatio_working_3-way'!X124^(1/3)*COS(('OddsRatio_working_3-way'!Y124+4*PI())/3)</f>
        <v>-0.14082303748529301</v>
      </c>
      <c r="AC124" s="11">
        <f>'OddsRatio_working_3-way'!X124^(1/3)*SIN('OddsRatio_working_3-way'!Y124/3)</f>
        <v>0.18746839943354399</v>
      </c>
      <c r="AD124" s="11">
        <f>'OddsRatio_working_3-way'!X124^(1/3)*SIN(('OddsRatio_working_3-way'!Y124+2*PI())/3)</f>
        <v>0.43138105523424825</v>
      </c>
      <c r="AE124" s="11">
        <f>'OddsRatio_working_3-way'!X124^(1/3)*SIN(('OddsRatio_working_3-way'!Y124+4*PI())/3)</f>
        <v>-0.61884945466779229</v>
      </c>
      <c r="AF124" s="11">
        <f>-'OddsRatio_working_3-way'!U124/(3*'OddsRatio_working_3-way'!X124^(1/3))*COS(('OddsRatio_working_3-way'!Y124)/3)</f>
        <v>0.60635086760310108</v>
      </c>
      <c r="AG124" s="11">
        <f>-'OddsRatio_working_3-way'!U124/(3*'OddsRatio_working_3-way'!X124^(1/3))*COS(('OddsRatio_working_3-way'!Y124+2*PI())/3)</f>
        <v>-0.46552783011780785</v>
      </c>
      <c r="AH124" s="11">
        <f>-'OddsRatio_working_3-way'!U124/(3*'OddsRatio_working_3-way'!X124^(1/3))*COS(('OddsRatio_working_3-way'!Y124+4*PI())/3)</f>
        <v>-0.14082303748529304</v>
      </c>
      <c r="AI124" s="11">
        <f>'OddsRatio_working_3-way'!U124/(3*'OddsRatio_working_3-way'!X124^(1/3))*SIN(('OddsRatio_working_3-way'!Y124)/3)</f>
        <v>-0.18746839943354401</v>
      </c>
      <c r="AJ124" s="11">
        <f>'OddsRatio_working_3-way'!U124/(3*'OddsRatio_working_3-way'!X124^(1/3))*SIN(('OddsRatio_working_3-way'!Y124+2*PI())/3)</f>
        <v>-0.43138105523424836</v>
      </c>
      <c r="AK124" s="11">
        <f>'OddsRatio_working_3-way'!U124/(3*'OddsRatio_working_3-way'!X124^(1/3))*SIN(('OddsRatio_working_3-way'!Y124+4*PI())/3)</f>
        <v>0.6188494546677924</v>
      </c>
      <c r="AL124" s="11">
        <f>'OddsRatio_working_3-way'!Z124+'OddsRatio_working_3-way'!AF124</f>
        <v>1.2127017352062022</v>
      </c>
      <c r="AM124" s="11">
        <f>'OddsRatio_working_3-way'!AA124+'OddsRatio_working_3-way'!AG124</f>
        <v>-0.9310556602356157</v>
      </c>
      <c r="AN124" s="11">
        <f>'OddsRatio_working_3-way'!AB124+'OddsRatio_working_3-way'!AH124</f>
        <v>-0.28164607497058602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1.2127017352062022</v>
      </c>
      <c r="AS124" s="11">
        <f>IF(('OddsRatio_working_3-way'!X124=0),IF(Q124&gt;0,-Q124^(1/3),(-Q124)^(1/3)),'OddsRatio_working_3-way'!AM124-'OddsRatio_working_3-way'!R124/3)</f>
        <v>-0.9310556602356157</v>
      </c>
      <c r="AT124" s="11">
        <f>IF(('OddsRatio_working_3-way'!X124=0),IF(Q124&gt;0,-Q124^(1/3),(-Q124)^(1/3)),'OddsRatio_working_3-way'!AN124-'OddsRatio_working_3-way'!R124/3)</f>
        <v>-0.28164607497058602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2.2999999999999998</v>
      </c>
      <c r="B125" s="4">
        <f>IF('True_Odds_Calculator_3-way'!B126="","",'True_Odds_Calculator_3-way'!B126)</f>
        <v>3.62</v>
      </c>
      <c r="C125" s="4">
        <f>IF('True_Odds_Calculator_3-way'!C126="","",'True_Odds_Calculator_3-way'!C126)</f>
        <v>2.83</v>
      </c>
      <c r="D125" s="9">
        <f t="shared" si="26"/>
        <v>0.41114669280632904</v>
      </c>
      <c r="E125" s="9">
        <f t="shared" si="27"/>
        <v>0.25730236789991007</v>
      </c>
      <c r="F125" s="9">
        <f t="shared" si="28"/>
        <v>0.33155093929376084</v>
      </c>
      <c r="G125" s="9">
        <f t="shared" si="29"/>
        <v>1.1017091718892635</v>
      </c>
      <c r="H125" s="9">
        <f t="shared" si="30"/>
        <v>2.432221923456042</v>
      </c>
      <c r="I125" s="9">
        <f t="shared" si="31"/>
        <v>3.8864780303498696</v>
      </c>
      <c r="J125" s="9">
        <f t="shared" si="32"/>
        <v>3.016127784557352</v>
      </c>
      <c r="K125" s="11">
        <f t="shared" si="33"/>
        <v>0.43478260869565222</v>
      </c>
      <c r="L125" s="11">
        <f t="shared" si="34"/>
        <v>0.27624309392265195</v>
      </c>
      <c r="M125" s="11">
        <f t="shared" si="35"/>
        <v>0.35335689045936397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-0.26452875703764178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0.24403100169845585</v>
      </c>
      <c r="Q125" s="11">
        <f>2*'OddsRatio_working_3-way'!K125*'OddsRatio_working_3-way'!L125*'OddsRatio_working_3-way'!M125</f>
        <v>8.4880348416854198E-2</v>
      </c>
      <c r="R125" s="11">
        <f t="shared" si="36"/>
        <v>0</v>
      </c>
      <c r="S125" s="11">
        <f t="shared" si="37"/>
        <v>-0.92251218518269018</v>
      </c>
      <c r="T125" s="11">
        <f t="shared" si="38"/>
        <v>-0.32087380354180522</v>
      </c>
      <c r="U125" s="11">
        <f>'OddsRatio_working_3-way'!S125-'OddsRatio_working_3-way'!R125^2/3</f>
        <v>-0.92251218518269018</v>
      </c>
      <c r="V125" s="11">
        <f>'OddsRatio_working_3-way'!S125*'OddsRatio_working_3-way'!R125/3-2*'OddsRatio_working_3-way'!R125^3/27-'OddsRatio_working_3-way'!T125</f>
        <v>0.32087380354180522</v>
      </c>
      <c r="W125" s="11">
        <f>'OddsRatio_working_3-way'!V125^2+4*'OddsRatio_working_3-way'!U125^3/27</f>
        <v>-1.3348798502214501E-2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0.17052037730253788</v>
      </c>
      <c r="Y125" s="11">
        <f>IF('OddsRatio_working_3-way'!W125&gt;=0,IF('OddsRatio_working_3-way'!V125+SQRT('OddsRatio_working_3-way'!W125)&gt;0,0,PI()),ACOS('OddsRatio_working_3-way'!V125/(2*'OddsRatio_working_3-way'!X125)))</f>
        <v>0.3456174656464619</v>
      </c>
      <c r="Z125" s="11">
        <f>'OddsRatio_working_3-way'!X125^(1/3)*COS('OddsRatio_working_3-way'!Y125/3)</f>
        <v>0.55085458594463177</v>
      </c>
      <c r="AA125" s="11">
        <f>'OddsRatio_working_3-way'!X125^(1/3)*COS(('OddsRatio_working_3-way'!Y125+2*PI())/3)</f>
        <v>-0.33063114386606041</v>
      </c>
      <c r="AB125" s="11">
        <f>'OddsRatio_working_3-way'!X125^(1/3)*COS(('OddsRatio_working_3-way'!Y125+4*PI())/3)</f>
        <v>-0.220223442078571</v>
      </c>
      <c r="AC125" s="11">
        <f>'OddsRatio_working_3-way'!X125^(1/3)*SIN('OddsRatio_working_3-way'!Y125/3)</f>
        <v>6.3743916347614907E-2</v>
      </c>
      <c r="AD125" s="11">
        <f>'OddsRatio_working_3-way'!X125^(1/3)*SIN(('OddsRatio_working_3-way'!Y125+2*PI())/3)</f>
        <v>0.44518210704540212</v>
      </c>
      <c r="AE125" s="11">
        <f>'OddsRatio_working_3-way'!X125^(1/3)*SIN(('OddsRatio_working_3-way'!Y125+4*PI())/3)</f>
        <v>-0.50892602339301696</v>
      </c>
      <c r="AF125" s="11">
        <f>-'OddsRatio_working_3-way'!U125/(3*'OddsRatio_working_3-way'!X125^(1/3))*COS(('OddsRatio_working_3-way'!Y125)/3)</f>
        <v>0.55085458594463177</v>
      </c>
      <c r="AG125" s="11">
        <f>-'OddsRatio_working_3-way'!U125/(3*'OddsRatio_working_3-way'!X125^(1/3))*COS(('OddsRatio_working_3-way'!Y125+2*PI())/3)</f>
        <v>-0.33063114386606041</v>
      </c>
      <c r="AH125" s="11">
        <f>-'OddsRatio_working_3-way'!U125/(3*'OddsRatio_working_3-way'!X125^(1/3))*COS(('OddsRatio_working_3-way'!Y125+4*PI())/3)</f>
        <v>-0.220223442078571</v>
      </c>
      <c r="AI125" s="11">
        <f>'OddsRatio_working_3-way'!U125/(3*'OddsRatio_working_3-way'!X125^(1/3))*SIN(('OddsRatio_working_3-way'!Y125)/3)</f>
        <v>-6.3743916347614907E-2</v>
      </c>
      <c r="AJ125" s="11">
        <f>'OddsRatio_working_3-way'!U125/(3*'OddsRatio_working_3-way'!X125^(1/3))*SIN(('OddsRatio_working_3-way'!Y125+2*PI())/3)</f>
        <v>-0.44518210704540212</v>
      </c>
      <c r="AK125" s="11">
        <f>'OddsRatio_working_3-way'!U125/(3*'OddsRatio_working_3-way'!X125^(1/3))*SIN(('OddsRatio_working_3-way'!Y125+4*PI())/3)</f>
        <v>0.50892602339301696</v>
      </c>
      <c r="AL125" s="11">
        <f>'OddsRatio_working_3-way'!Z125+'OddsRatio_working_3-way'!AF125</f>
        <v>1.1017091718892635</v>
      </c>
      <c r="AM125" s="11">
        <f>'OddsRatio_working_3-way'!AA125+'OddsRatio_working_3-way'!AG125</f>
        <v>-0.66126228773212081</v>
      </c>
      <c r="AN125" s="11">
        <f>'OddsRatio_working_3-way'!AB125+'OddsRatio_working_3-way'!AH125</f>
        <v>-0.440446884157142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1.1017091718892635</v>
      </c>
      <c r="AS125" s="11">
        <f>IF(('OddsRatio_working_3-way'!X125=0),IF(Q125&gt;0,-Q125^(1/3),(-Q125)^(1/3)),'OddsRatio_working_3-way'!AM125-'OddsRatio_working_3-way'!R125/3)</f>
        <v>-0.66126228773212081</v>
      </c>
      <c r="AT125" s="11">
        <f>IF(('OddsRatio_working_3-way'!X125=0),IF(Q125&gt;0,-Q125^(1/3),(-Q125)^(1/3)),'OddsRatio_working_3-way'!AN125-'OddsRatio_working_3-way'!R125/3)</f>
        <v>-0.440446884157142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1.96</v>
      </c>
      <c r="B126" s="4">
        <f>IF('True_Odds_Calculator_3-way'!B127="","",'True_Odds_Calculator_3-way'!B127)</f>
        <v>3.54</v>
      </c>
      <c r="C126" s="4">
        <f>IF('True_Odds_Calculator_3-way'!C127="","",'True_Odds_Calculator_3-way'!C127)</f>
        <v>3.67</v>
      </c>
      <c r="D126" s="9">
        <f t="shared" si="26"/>
        <v>0.48481976876670219</v>
      </c>
      <c r="E126" s="9">
        <f t="shared" si="27"/>
        <v>0.26236244363945915</v>
      </c>
      <c r="F126" s="9">
        <f t="shared" si="28"/>
        <v>0.25281778759383883</v>
      </c>
      <c r="G126" s="9">
        <f t="shared" si="29"/>
        <v>1.1068980862032234</v>
      </c>
      <c r="H126" s="9">
        <f t="shared" si="30"/>
        <v>2.0626221627550945</v>
      </c>
      <c r="I126" s="9">
        <f t="shared" si="31"/>
        <v>3.8115211389561878</v>
      </c>
      <c r="J126" s="9">
        <f t="shared" si="32"/>
        <v>3.9554178901626065</v>
      </c>
      <c r="K126" s="11">
        <f t="shared" si="33"/>
        <v>0.51020408163265307</v>
      </c>
      <c r="L126" s="11">
        <f t="shared" si="34"/>
        <v>0.2824858757062147</v>
      </c>
      <c r="M126" s="11">
        <f t="shared" si="35"/>
        <v>0.27247956403269757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-0.25567650049905899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0.24230354405651794</v>
      </c>
      <c r="Q126" s="11">
        <f>2*'OddsRatio_working_3-way'!K126*'OddsRatio_working_3-way'!L126*'OddsRatio_working_3-way'!M126</f>
        <v>7.854247781410631E-2</v>
      </c>
      <c r="R126" s="11">
        <f t="shared" si="36"/>
        <v>0</v>
      </c>
      <c r="S126" s="11">
        <f t="shared" si="37"/>
        <v>-0.94769579364377188</v>
      </c>
      <c r="T126" s="11">
        <f t="shared" si="38"/>
        <v>-0.30719474672407521</v>
      </c>
      <c r="U126" s="11">
        <f>'OddsRatio_working_3-way'!S126-'OddsRatio_working_3-way'!R126^2/3</f>
        <v>-0.94769579364377188</v>
      </c>
      <c r="V126" s="11">
        <f>'OddsRatio_working_3-way'!S126*'OddsRatio_working_3-way'!R126/3-2*'OddsRatio_working_3-way'!R126^3/27-'OddsRatio_working_3-way'!T126</f>
        <v>0.30719474672407521</v>
      </c>
      <c r="W126" s="11">
        <f>'OddsRatio_working_3-way'!V126^2+4*'OddsRatio_working_3-way'!U126^3/27</f>
        <v>-3.1727903252152301E-2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0.1775503560028964</v>
      </c>
      <c r="Y126" s="11">
        <f>IF('OddsRatio_working_3-way'!W126&gt;=0,IF('OddsRatio_working_3-way'!V126+SQRT('OddsRatio_working_3-way'!W126)&gt;0,0,PI()),ACOS('OddsRatio_working_3-way'!V126/(2*'OddsRatio_working_3-way'!X126)))</f>
        <v>0.52546279161954579</v>
      </c>
      <c r="Z126" s="11">
        <f>'OddsRatio_working_3-way'!X126^(1/3)*COS('OddsRatio_working_3-way'!Y126/3)</f>
        <v>0.5534490431016118</v>
      </c>
      <c r="AA126" s="11">
        <f>'OddsRatio_working_3-way'!X126^(1/3)*COS(('OddsRatio_working_3-way'!Y126+2*PI())/3)</f>
        <v>-0.36154530867504586</v>
      </c>
      <c r="AB126" s="11">
        <f>'OddsRatio_working_3-way'!X126^(1/3)*COS(('OddsRatio_working_3-way'!Y126+4*PI())/3)</f>
        <v>-0.19190373442656611</v>
      </c>
      <c r="AC126" s="11">
        <f>'OddsRatio_working_3-way'!X126^(1/3)*SIN('OddsRatio_working_3-way'!Y126/3)</f>
        <v>9.7942608558111821E-2</v>
      </c>
      <c r="AD126" s="11">
        <f>'OddsRatio_working_3-way'!X126^(1/3)*SIN(('OddsRatio_working_3-way'!Y126+2*PI())/3)</f>
        <v>0.43032962674712871</v>
      </c>
      <c r="AE126" s="11">
        <f>'OddsRatio_working_3-way'!X126^(1/3)*SIN(('OddsRatio_working_3-way'!Y126+4*PI())/3)</f>
        <v>-0.52827223530524048</v>
      </c>
      <c r="AF126" s="11">
        <f>-'OddsRatio_working_3-way'!U126/(3*'OddsRatio_working_3-way'!X126^(1/3))*COS(('OddsRatio_working_3-way'!Y126)/3)</f>
        <v>0.55344904310161169</v>
      </c>
      <c r="AG126" s="11">
        <f>-'OddsRatio_working_3-way'!U126/(3*'OddsRatio_working_3-way'!X126^(1/3))*COS(('OddsRatio_working_3-way'!Y126+2*PI())/3)</f>
        <v>-0.36154530867504581</v>
      </c>
      <c r="AH126" s="11">
        <f>-'OddsRatio_working_3-way'!U126/(3*'OddsRatio_working_3-way'!X126^(1/3))*COS(('OddsRatio_working_3-way'!Y126+4*PI())/3)</f>
        <v>-0.19190373442656608</v>
      </c>
      <c r="AI126" s="11">
        <f>'OddsRatio_working_3-way'!U126/(3*'OddsRatio_working_3-way'!X126^(1/3))*SIN(('OddsRatio_working_3-way'!Y126)/3)</f>
        <v>-9.7942608558111807E-2</v>
      </c>
      <c r="AJ126" s="11">
        <f>'OddsRatio_working_3-way'!U126/(3*'OddsRatio_working_3-way'!X126^(1/3))*SIN(('OddsRatio_working_3-way'!Y126+2*PI())/3)</f>
        <v>-0.4303296267471286</v>
      </c>
      <c r="AK126" s="11">
        <f>'OddsRatio_working_3-way'!U126/(3*'OddsRatio_working_3-way'!X126^(1/3))*SIN(('OddsRatio_working_3-way'!Y126+4*PI())/3)</f>
        <v>0.52827223530524037</v>
      </c>
      <c r="AL126" s="11">
        <f>'OddsRatio_working_3-way'!Z126+'OddsRatio_working_3-way'!AF126</f>
        <v>1.1068980862032234</v>
      </c>
      <c r="AM126" s="11">
        <f>'OddsRatio_working_3-way'!AA126+'OddsRatio_working_3-way'!AG126</f>
        <v>-0.72309061735009172</v>
      </c>
      <c r="AN126" s="11">
        <f>'OddsRatio_working_3-way'!AB126+'OddsRatio_working_3-way'!AH126</f>
        <v>-0.38380746885313222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1.1068980862032234</v>
      </c>
      <c r="AS126" s="11">
        <f>IF(('OddsRatio_working_3-way'!X126=0),IF(Q126&gt;0,-Q126^(1/3),(-Q126)^(1/3)),'OddsRatio_working_3-way'!AM126-'OddsRatio_working_3-way'!R126/3)</f>
        <v>-0.72309061735009172</v>
      </c>
      <c r="AT126" s="11">
        <f>IF(('OddsRatio_working_3-way'!X126=0),IF(Q126&gt;0,-Q126^(1/3),(-Q126)^(1/3)),'OddsRatio_working_3-way'!AN126-'OddsRatio_working_3-way'!R126/3)</f>
        <v>-0.38380746885313222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3.08</v>
      </c>
      <c r="B127" s="4">
        <f>IF('True_Odds_Calculator_3-way'!B128="","",'True_Odds_Calculator_3-way'!B128)</f>
        <v>3.78</v>
      </c>
      <c r="C127" s="4">
        <f>IF('True_Odds_Calculator_3-way'!C128="","",'True_Odds_Calculator_3-way'!C128)</f>
        <v>2.11</v>
      </c>
      <c r="D127" s="9">
        <f t="shared" si="26"/>
        <v>0.30387020258978481</v>
      </c>
      <c r="E127" s="9">
        <f t="shared" si="27"/>
        <v>0.24619338294729257</v>
      </c>
      <c r="F127" s="9">
        <f t="shared" si="28"/>
        <v>0.44993641446292248</v>
      </c>
      <c r="G127" s="9">
        <f t="shared" si="29"/>
        <v>1.1013840263510601</v>
      </c>
      <c r="H127" s="9">
        <f t="shared" si="30"/>
        <v>3.2908787748102055</v>
      </c>
      <c r="I127" s="9">
        <f t="shared" si="31"/>
        <v>4.0618475932559468</v>
      </c>
      <c r="J127" s="9">
        <f t="shared" si="32"/>
        <v>2.2225362692496766</v>
      </c>
      <c r="K127" s="11">
        <f t="shared" si="33"/>
        <v>0.32467532467532467</v>
      </c>
      <c r="L127" s="11">
        <f t="shared" si="34"/>
        <v>0.26455026455026459</v>
      </c>
      <c r="M127" s="11">
        <f t="shared" si="35"/>
        <v>0.47393364928909953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-0.26127998233617733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0.24302410896859103</v>
      </c>
      <c r="Q127" s="11">
        <f>2*'OddsRatio_working_3-way'!K127*'OddsRatio_working_3-way'!L127*'OddsRatio_working_3-way'!M127</f>
        <v>8.1415111882275071E-2</v>
      </c>
      <c r="R127" s="11">
        <f t="shared" si="36"/>
        <v>0</v>
      </c>
      <c r="S127" s="11">
        <f t="shared" si="37"/>
        <v>-0.93012907761109198</v>
      </c>
      <c r="T127" s="11">
        <f t="shared" si="38"/>
        <v>-0.31160103102549153</v>
      </c>
      <c r="U127" s="11">
        <f>'OddsRatio_working_3-way'!S127-'OddsRatio_working_3-way'!R127^2/3</f>
        <v>-0.93012907761109198</v>
      </c>
      <c r="V127" s="11">
        <f>'OddsRatio_working_3-way'!S127*'OddsRatio_working_3-way'!R127/3-2*'OddsRatio_working_3-way'!R127^3/27-'OddsRatio_working_3-way'!T127</f>
        <v>0.31160103102549153</v>
      </c>
      <c r="W127" s="11">
        <f>'OddsRatio_working_3-way'!V127^2+4*'OddsRatio_working_3-way'!U127^3/27</f>
        <v>-2.2118421784431963E-2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0.17263663018069289</v>
      </c>
      <c r="Y127" s="11">
        <f>IF('OddsRatio_working_3-way'!W127&gt;=0,IF('OddsRatio_working_3-way'!V127+SQRT('OddsRatio_working_3-way'!W127)&gt;0,0,PI()),ACOS('OddsRatio_working_3-way'!V127/(2*'OddsRatio_working_3-way'!X127)))</f>
        <v>0.44531139416900278</v>
      </c>
      <c r="Z127" s="11">
        <f>'OddsRatio_working_3-way'!X127^(1/3)*COS('OddsRatio_working_3-way'!Y127/3)</f>
        <v>0.55069201317553007</v>
      </c>
      <c r="AA127" s="11">
        <f>'OddsRatio_working_3-way'!X127^(1/3)*COS(('OddsRatio_working_3-way'!Y127+2*PI())/3)</f>
        <v>-0.34666219949852278</v>
      </c>
      <c r="AB127" s="11">
        <f>'OddsRatio_working_3-way'!X127^(1/3)*COS(('OddsRatio_working_3-way'!Y127+4*PI())/3)</f>
        <v>-0.2040298136770069</v>
      </c>
      <c r="AC127" s="11">
        <f>'OddsRatio_working_3-way'!X127^(1/3)*SIN('OddsRatio_working_3-way'!Y127/3)</f>
        <v>8.2348846349210719E-2</v>
      </c>
      <c r="AD127" s="11">
        <f>'OddsRatio_working_3-way'!X127^(1/3)*SIN(('OddsRatio_working_3-way'!Y127+2*PI())/3)</f>
        <v>0.4357388498965985</v>
      </c>
      <c r="AE127" s="11">
        <f>'OddsRatio_working_3-way'!X127^(1/3)*SIN(('OddsRatio_working_3-way'!Y127+4*PI())/3)</f>
        <v>-0.51808769624580919</v>
      </c>
      <c r="AF127" s="11">
        <f>-'OddsRatio_working_3-way'!U127/(3*'OddsRatio_working_3-way'!X127^(1/3))*COS(('OddsRatio_working_3-way'!Y127)/3)</f>
        <v>0.55069201317553007</v>
      </c>
      <c r="AG127" s="11">
        <f>-'OddsRatio_working_3-way'!U127/(3*'OddsRatio_working_3-way'!X127^(1/3))*COS(('OddsRatio_working_3-way'!Y127+2*PI())/3)</f>
        <v>-0.34666219949852278</v>
      </c>
      <c r="AH127" s="11">
        <f>-'OddsRatio_working_3-way'!U127/(3*'OddsRatio_working_3-way'!X127^(1/3))*COS(('OddsRatio_working_3-way'!Y127+4*PI())/3)</f>
        <v>-0.2040298136770069</v>
      </c>
      <c r="AI127" s="11">
        <f>'OddsRatio_working_3-way'!U127/(3*'OddsRatio_working_3-way'!X127^(1/3))*SIN(('OddsRatio_working_3-way'!Y127)/3)</f>
        <v>-8.2348846349210719E-2</v>
      </c>
      <c r="AJ127" s="11">
        <f>'OddsRatio_working_3-way'!U127/(3*'OddsRatio_working_3-way'!X127^(1/3))*SIN(('OddsRatio_working_3-way'!Y127+2*PI())/3)</f>
        <v>-0.4357388498965985</v>
      </c>
      <c r="AK127" s="11">
        <f>'OddsRatio_working_3-way'!U127/(3*'OddsRatio_working_3-way'!X127^(1/3))*SIN(('OddsRatio_working_3-way'!Y127+4*PI())/3)</f>
        <v>0.51808769624580919</v>
      </c>
      <c r="AL127" s="11">
        <f>'OddsRatio_working_3-way'!Z127+'OddsRatio_working_3-way'!AF127</f>
        <v>1.1013840263510601</v>
      </c>
      <c r="AM127" s="11">
        <f>'OddsRatio_working_3-way'!AA127+'OddsRatio_working_3-way'!AG127</f>
        <v>-0.69332439899704557</v>
      </c>
      <c r="AN127" s="11">
        <f>'OddsRatio_working_3-way'!AB127+'OddsRatio_working_3-way'!AH127</f>
        <v>-0.4080596273540138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1.1013840263510601</v>
      </c>
      <c r="AS127" s="11">
        <f>IF(('OddsRatio_working_3-way'!X127=0),IF(Q127&gt;0,-Q127^(1/3),(-Q127)^(1/3)),'OddsRatio_working_3-way'!AM127-'OddsRatio_working_3-way'!R127/3)</f>
        <v>-0.69332439899704557</v>
      </c>
      <c r="AT127" s="11">
        <f>IF(('OddsRatio_working_3-way'!X127=0),IF(Q127&gt;0,-Q127^(1/3),(-Q127)^(1/3)),'OddsRatio_working_3-way'!AN127-'OddsRatio_working_3-way'!R127/3)</f>
        <v>-0.4080596273540138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1.92</v>
      </c>
      <c r="B128" s="4">
        <f>IF('True_Odds_Calculator_3-way'!B129="","",'True_Odds_Calculator_3-way'!B129)</f>
        <v>3.56</v>
      </c>
      <c r="C128" s="4">
        <f>IF('True_Odds_Calculator_3-way'!C129="","",'True_Odds_Calculator_3-way'!C129)</f>
        <v>3.8</v>
      </c>
      <c r="D128" s="9">
        <f t="shared" si="26"/>
        <v>0.49535718317155863</v>
      </c>
      <c r="E128" s="9">
        <f t="shared" si="27"/>
        <v>0.26077185880445414</v>
      </c>
      <c r="F128" s="9">
        <f t="shared" si="28"/>
        <v>0.24387095802398709</v>
      </c>
      <c r="G128" s="9">
        <f t="shared" si="29"/>
        <v>1.1073318799749947</v>
      </c>
      <c r="H128" s="9">
        <f t="shared" si="30"/>
        <v>2.018745329576995</v>
      </c>
      <c r="I128" s="9">
        <f t="shared" si="31"/>
        <v>3.8347696127359869</v>
      </c>
      <c r="J128" s="9">
        <f t="shared" si="32"/>
        <v>4.1005292639299844</v>
      </c>
      <c r="K128" s="11">
        <f t="shared" si="33"/>
        <v>0.52083333333333337</v>
      </c>
      <c r="L128" s="11">
        <f t="shared" si="34"/>
        <v>0.2808988764044944</v>
      </c>
      <c r="M128" s="11">
        <f t="shared" si="35"/>
        <v>0.26315789473684209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-0.25389315986595695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0.24178247585255275</v>
      </c>
      <c r="Q128" s="11">
        <f>2*'OddsRatio_working_3-way'!K128*'OddsRatio_working_3-way'!L128*'OddsRatio_working_3-way'!M128</f>
        <v>7.7000788488074123E-2</v>
      </c>
      <c r="R128" s="11">
        <f t="shared" si="36"/>
        <v>0</v>
      </c>
      <c r="S128" s="11">
        <f t="shared" si="37"/>
        <v>-0.95230007763975189</v>
      </c>
      <c r="T128" s="11">
        <f t="shared" si="38"/>
        <v>-0.30328027950310571</v>
      </c>
      <c r="U128" s="11">
        <f>'OddsRatio_working_3-way'!S128-'OddsRatio_working_3-way'!R128^2/3</f>
        <v>-0.95230007763975189</v>
      </c>
      <c r="V128" s="11">
        <f>'OddsRatio_working_3-way'!S128*'OddsRatio_working_3-way'!R128/3-2*'OddsRatio_working_3-way'!R128^3/27-'OddsRatio_working_3-way'!T128</f>
        <v>0.30328027950310571</v>
      </c>
      <c r="W128" s="11">
        <f>'OddsRatio_working_3-way'!V128^2+4*'OddsRatio_working_3-way'!U128^3/27</f>
        <v>-3.596441278981212E-2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0.17884584194585992</v>
      </c>
      <c r="Y128" s="11">
        <f>IF('OddsRatio_working_3-way'!W128&gt;=0,IF('OddsRatio_working_3-way'!V128+SQRT('OddsRatio_working_3-way'!W128)&gt;0,0,PI()),ACOS('OddsRatio_working_3-way'!V128/(2*'OddsRatio_working_3-way'!X128)))</f>
        <v>0.55881903949254608</v>
      </c>
      <c r="Z128" s="11">
        <f>'OddsRatio_working_3-way'!X128^(1/3)*COS('OddsRatio_working_3-way'!Y128/3)</f>
        <v>0.55366593998749736</v>
      </c>
      <c r="AA128" s="11">
        <f>'OddsRatio_working_3-way'!X128^(1/3)*COS(('OddsRatio_working_3-way'!Y128+2*PI())/3)</f>
        <v>-0.367196345225414</v>
      </c>
      <c r="AB128" s="11">
        <f>'OddsRatio_working_3-way'!X128^(1/3)*COS(('OddsRatio_working_3-way'!Y128+4*PI())/3)</f>
        <v>-0.18646959476208319</v>
      </c>
      <c r="AC128" s="11">
        <f>'OddsRatio_working_3-way'!X128^(1/3)*SIN('OddsRatio_working_3-way'!Y128/3)</f>
        <v>0.1043426380297704</v>
      </c>
      <c r="AD128" s="11">
        <f>'OddsRatio_working_3-way'!X128^(1/3)*SIN(('OddsRatio_working_3-way'!Y128+2*PI())/3)</f>
        <v>0.42731745022447798</v>
      </c>
      <c r="AE128" s="11">
        <f>'OddsRatio_working_3-way'!X128^(1/3)*SIN(('OddsRatio_working_3-way'!Y128+4*PI())/3)</f>
        <v>-0.53166008825424838</v>
      </c>
      <c r="AF128" s="11">
        <f>-'OddsRatio_working_3-way'!U128/(3*'OddsRatio_working_3-way'!X128^(1/3))*COS(('OddsRatio_working_3-way'!Y128)/3)</f>
        <v>0.55366593998749736</v>
      </c>
      <c r="AG128" s="11">
        <f>-'OddsRatio_working_3-way'!U128/(3*'OddsRatio_working_3-way'!X128^(1/3))*COS(('OddsRatio_working_3-way'!Y128+2*PI())/3)</f>
        <v>-0.367196345225414</v>
      </c>
      <c r="AH128" s="11">
        <f>-'OddsRatio_working_3-way'!U128/(3*'OddsRatio_working_3-way'!X128^(1/3))*COS(('OddsRatio_working_3-way'!Y128+4*PI())/3)</f>
        <v>-0.18646959476208319</v>
      </c>
      <c r="AI128" s="11">
        <f>'OddsRatio_working_3-way'!U128/(3*'OddsRatio_working_3-way'!X128^(1/3))*SIN(('OddsRatio_working_3-way'!Y128)/3)</f>
        <v>-0.1043426380297704</v>
      </c>
      <c r="AJ128" s="11">
        <f>'OddsRatio_working_3-way'!U128/(3*'OddsRatio_working_3-way'!X128^(1/3))*SIN(('OddsRatio_working_3-way'!Y128+2*PI())/3)</f>
        <v>-0.42731745022447798</v>
      </c>
      <c r="AK128" s="11">
        <f>'OddsRatio_working_3-way'!U128/(3*'OddsRatio_working_3-way'!X128^(1/3))*SIN(('OddsRatio_working_3-way'!Y128+4*PI())/3)</f>
        <v>0.53166008825424838</v>
      </c>
      <c r="AL128" s="11">
        <f>'OddsRatio_working_3-way'!Z128+'OddsRatio_working_3-way'!AF128</f>
        <v>1.1073318799749947</v>
      </c>
      <c r="AM128" s="11">
        <f>'OddsRatio_working_3-way'!AA128+'OddsRatio_working_3-way'!AG128</f>
        <v>-0.734392690450828</v>
      </c>
      <c r="AN128" s="11">
        <f>'OddsRatio_working_3-way'!AB128+'OddsRatio_working_3-way'!AH128</f>
        <v>-0.37293918952416638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1.1073318799749947</v>
      </c>
      <c r="AS128" s="11">
        <f>IF(('OddsRatio_working_3-way'!X128=0),IF(Q128&gt;0,-Q128^(1/3),(-Q128)^(1/3)),'OddsRatio_working_3-way'!AM128-'OddsRatio_working_3-way'!R128/3)</f>
        <v>-0.734392690450828</v>
      </c>
      <c r="AT128" s="11">
        <f>IF(('OddsRatio_working_3-way'!X128=0),IF(Q128&gt;0,-Q128^(1/3),(-Q128)^(1/3)),'OddsRatio_working_3-way'!AN128-'OddsRatio_working_3-way'!R128/3)</f>
        <v>-0.37293918952416638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3.09</v>
      </c>
      <c r="B129" s="4">
        <f>IF('True_Odds_Calculator_3-way'!B130="","",'True_Odds_Calculator_3-way'!B130)</f>
        <v>3.52</v>
      </c>
      <c r="C129" s="4">
        <f>IF('True_Odds_Calculator_3-way'!C130="","",'True_Odds_Calculator_3-way'!C130)</f>
        <v>2.19</v>
      </c>
      <c r="D129" s="9">
        <f t="shared" si="26"/>
        <v>0.30269379833051258</v>
      </c>
      <c r="E129" s="9">
        <f t="shared" si="27"/>
        <v>0.26471629787072964</v>
      </c>
      <c r="F129" s="9">
        <f t="shared" si="28"/>
        <v>0.43258990379875789</v>
      </c>
      <c r="G129" s="9">
        <f t="shared" si="29"/>
        <v>1.1022337847108332</v>
      </c>
      <c r="H129" s="9">
        <f t="shared" si="30"/>
        <v>3.3036686100456407</v>
      </c>
      <c r="I129" s="9">
        <f t="shared" si="31"/>
        <v>3.7776291374712994</v>
      </c>
      <c r="J129" s="9">
        <f t="shared" si="32"/>
        <v>2.3116582038058913</v>
      </c>
      <c r="K129" s="11">
        <f t="shared" si="33"/>
        <v>0.3236245954692557</v>
      </c>
      <c r="L129" s="11">
        <f t="shared" si="34"/>
        <v>0.28409090909090912</v>
      </c>
      <c r="M129" s="11">
        <f t="shared" si="35"/>
        <v>0.45662100456621008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-0.26311677084718721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0.24349090049316149</v>
      </c>
      <c r="Q129" s="11">
        <f>2*'OddsRatio_working_3-way'!K129*'OddsRatio_working_3-way'!L129*'OddsRatio_working_3-way'!M129</f>
        <v>8.3962379480400515E-2</v>
      </c>
      <c r="R129" s="11">
        <f t="shared" si="36"/>
        <v>0</v>
      </c>
      <c r="S129" s="11">
        <f t="shared" si="37"/>
        <v>-0.92541003642286257</v>
      </c>
      <c r="T129" s="11">
        <f t="shared" si="38"/>
        <v>-0.31910690911133194</v>
      </c>
      <c r="U129" s="11">
        <f>'OddsRatio_working_3-way'!S129-'OddsRatio_working_3-way'!R129^2/3</f>
        <v>-0.92541003642286257</v>
      </c>
      <c r="V129" s="11">
        <f>'OddsRatio_working_3-way'!S129*'OddsRatio_working_3-way'!R129/3-2*'OddsRatio_working_3-way'!R129^3/27-'OddsRatio_working_3-way'!T129</f>
        <v>0.31910690911133194</v>
      </c>
      <c r="W129" s="11">
        <f>'OddsRatio_working_3-way'!V129^2+4*'OddsRatio_working_3-way'!U129^3/27</f>
        <v>-1.5579092242191186E-2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0.17132448138311923</v>
      </c>
      <c r="Y129" s="11">
        <f>IF('OddsRatio_working_3-way'!W129&gt;=0,IF('OddsRatio_working_3-way'!V129+SQRT('OddsRatio_working_3-way'!W129)&gt;0,0,PI()),ACOS('OddsRatio_working_3-way'!V129/(2*'OddsRatio_working_3-way'!X129)))</f>
        <v>0.3728472479797349</v>
      </c>
      <c r="Z129" s="11">
        <f>'OddsRatio_working_3-way'!X129^(1/3)*COS('OddsRatio_working_3-way'!Y129/3)</f>
        <v>0.55111689235541661</v>
      </c>
      <c r="AA129" s="11">
        <f>'OddsRatio_working_3-way'!X129^(1/3)*COS(('OddsRatio_working_3-way'!Y129+2*PI())/3)</f>
        <v>-0.33518341851394301</v>
      </c>
      <c r="AB129" s="11">
        <f>'OddsRatio_working_3-way'!X129^(1/3)*COS(('OddsRatio_working_3-way'!Y129+4*PI())/3)</f>
        <v>-0.21593347384147371</v>
      </c>
      <c r="AC129" s="11">
        <f>'OddsRatio_working_3-way'!X129^(1/3)*SIN('OddsRatio_working_3-way'!Y129/3)</f>
        <v>6.8848987657498181E-2</v>
      </c>
      <c r="AD129" s="11">
        <f>'OddsRatio_working_3-way'!X129^(1/3)*SIN(('OddsRatio_working_3-way'!Y129+2*PI())/3)</f>
        <v>0.44285673540577558</v>
      </c>
      <c r="AE129" s="11">
        <f>'OddsRatio_working_3-way'!X129^(1/3)*SIN(('OddsRatio_working_3-way'!Y129+4*PI())/3)</f>
        <v>-0.51170572306327378</v>
      </c>
      <c r="AF129" s="11">
        <f>-'OddsRatio_working_3-way'!U129/(3*'OddsRatio_working_3-way'!X129^(1/3))*COS(('OddsRatio_working_3-way'!Y129)/3)</f>
        <v>0.55111689235541661</v>
      </c>
      <c r="AG129" s="11">
        <f>-'OddsRatio_working_3-way'!U129/(3*'OddsRatio_working_3-way'!X129^(1/3))*COS(('OddsRatio_working_3-way'!Y129+2*PI())/3)</f>
        <v>-0.33518341851394301</v>
      </c>
      <c r="AH129" s="11">
        <f>-'OddsRatio_working_3-way'!U129/(3*'OddsRatio_working_3-way'!X129^(1/3))*COS(('OddsRatio_working_3-way'!Y129+4*PI())/3)</f>
        <v>-0.21593347384147371</v>
      </c>
      <c r="AI129" s="11">
        <f>'OddsRatio_working_3-way'!U129/(3*'OddsRatio_working_3-way'!X129^(1/3))*SIN(('OddsRatio_working_3-way'!Y129)/3)</f>
        <v>-6.8848987657498181E-2</v>
      </c>
      <c r="AJ129" s="11">
        <f>'OddsRatio_working_3-way'!U129/(3*'OddsRatio_working_3-way'!X129^(1/3))*SIN(('OddsRatio_working_3-way'!Y129+2*PI())/3)</f>
        <v>-0.44285673540577558</v>
      </c>
      <c r="AK129" s="11">
        <f>'OddsRatio_working_3-way'!U129/(3*'OddsRatio_working_3-way'!X129^(1/3))*SIN(('OddsRatio_working_3-way'!Y129+4*PI())/3)</f>
        <v>0.51170572306327378</v>
      </c>
      <c r="AL129" s="11">
        <f>'OddsRatio_working_3-way'!Z129+'OddsRatio_working_3-way'!AF129</f>
        <v>1.1022337847108332</v>
      </c>
      <c r="AM129" s="11">
        <f>'OddsRatio_working_3-way'!AA129+'OddsRatio_working_3-way'!AG129</f>
        <v>-0.67036683702788602</v>
      </c>
      <c r="AN129" s="11">
        <f>'OddsRatio_working_3-way'!AB129+'OddsRatio_working_3-way'!AH129</f>
        <v>-0.43186694768294742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1.1022337847108332</v>
      </c>
      <c r="AS129" s="11">
        <f>IF(('OddsRatio_working_3-way'!X129=0),IF(Q129&gt;0,-Q129^(1/3),(-Q129)^(1/3)),'OddsRatio_working_3-way'!AM129-'OddsRatio_working_3-way'!R129/3)</f>
        <v>-0.67036683702788602</v>
      </c>
      <c r="AT129" s="11">
        <f>IF(('OddsRatio_working_3-way'!X129=0),IF(Q129&gt;0,-Q129^(1/3),(-Q129)^(1/3)),'OddsRatio_working_3-way'!AN129-'OddsRatio_working_3-way'!R129/3)</f>
        <v>-0.43186694768294742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2.0499999999999998</v>
      </c>
      <c r="B130" s="4">
        <f>IF('True_Odds_Calculator_3-way'!B131="","",'True_Odds_Calculator_3-way'!B131)</f>
        <v>3.65</v>
      </c>
      <c r="C130" s="4">
        <f>IF('True_Odds_Calculator_3-way'!C131="","",'True_Odds_Calculator_3-way'!C131)</f>
        <v>3.31</v>
      </c>
      <c r="D130" s="9">
        <f t="shared" si="26"/>
        <v>0.46331151717737518</v>
      </c>
      <c r="E130" s="9">
        <f t="shared" si="27"/>
        <v>0.25487331285368597</v>
      </c>
      <c r="F130" s="9">
        <f t="shared" si="28"/>
        <v>0.28181516996893902</v>
      </c>
      <c r="G130" s="9">
        <f t="shared" si="29"/>
        <v>1.1032142941674752</v>
      </c>
      <c r="H130" s="9">
        <f t="shared" si="30"/>
        <v>2.1583750088758484</v>
      </c>
      <c r="I130" s="9">
        <f t="shared" si="31"/>
        <v>3.9235178795438097</v>
      </c>
      <c r="J130" s="9">
        <f t="shared" si="32"/>
        <v>3.5484250195268676</v>
      </c>
      <c r="K130" s="11">
        <f t="shared" si="33"/>
        <v>0.48780487804878053</v>
      </c>
      <c r="L130" s="11">
        <f t="shared" si="34"/>
        <v>0.27397260273972601</v>
      </c>
      <c r="M130" s="11">
        <f t="shared" si="35"/>
        <v>0.30211480362537763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-0.25952095675407794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0.24266087133825853</v>
      </c>
      <c r="Q130" s="11">
        <f>2*'OddsRatio_working_3-way'!K130*'OddsRatio_working_3-way'!L130*'OddsRatio_working_3-way'!M130</f>
        <v>8.0752369829703338E-2</v>
      </c>
      <c r="R130" s="11">
        <f t="shared" si="36"/>
        <v>0</v>
      </c>
      <c r="S130" s="11">
        <f t="shared" si="37"/>
        <v>-0.93503381913085337</v>
      </c>
      <c r="T130" s="11">
        <f t="shared" si="38"/>
        <v>-0.31115934080893626</v>
      </c>
      <c r="U130" s="11">
        <f>'OddsRatio_working_3-way'!S130-'OddsRatio_working_3-way'!R130^2/3</f>
        <v>-0.93503381913085337</v>
      </c>
      <c r="V130" s="11">
        <f>'OddsRatio_working_3-way'!S130*'OddsRatio_working_3-way'!R130/3-2*'OddsRatio_working_3-way'!R130^3/27-'OddsRatio_working_3-way'!T130</f>
        <v>0.31115934080893626</v>
      </c>
      <c r="W130" s="11">
        <f>'OddsRatio_working_3-way'!V130^2+4*'OddsRatio_working_3-way'!U130^3/27</f>
        <v>-2.4289357189899705E-2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0.17400394576169204</v>
      </c>
      <c r="Y130" s="11">
        <f>IF('OddsRatio_working_3-way'!W130&gt;=0,IF('OddsRatio_working_3-way'!V130+SQRT('OddsRatio_working_3-way'!W130)&gt;0,0,PI()),ACOS('OddsRatio_working_3-way'!V130/(2*'OddsRatio_working_3-way'!X130)))</f>
        <v>0.46434350314602102</v>
      </c>
      <c r="Z130" s="11">
        <f>'OddsRatio_working_3-way'!X130^(1/3)*COS('OddsRatio_working_3-way'!Y130/3)</f>
        <v>0.55160714708373748</v>
      </c>
      <c r="AA130" s="11">
        <f>'OddsRatio_working_3-way'!X130^(1/3)*COS(('OddsRatio_working_3-way'!Y130+2*PI())/3)</f>
        <v>-0.35033961346430043</v>
      </c>
      <c r="AB130" s="11">
        <f>'OddsRatio_working_3-way'!X130^(1/3)*COS(('OddsRatio_working_3-way'!Y130+4*PI())/3)</f>
        <v>-0.20126753361943733</v>
      </c>
      <c r="AC130" s="11">
        <f>'OddsRatio_working_3-way'!X130^(1/3)*SIN('OddsRatio_working_3-way'!Y130/3)</f>
        <v>8.6066805427089318E-2</v>
      </c>
      <c r="AD130" s="11">
        <f>'OddsRatio_working_3-way'!X130^(1/3)*SIN(('OddsRatio_working_3-way'!Y130+2*PI())/3)</f>
        <v>0.43467239957003129</v>
      </c>
      <c r="AE130" s="11">
        <f>'OddsRatio_working_3-way'!X130^(1/3)*SIN(('OddsRatio_working_3-way'!Y130+4*PI())/3)</f>
        <v>-0.52073920499712045</v>
      </c>
      <c r="AF130" s="11">
        <f>-'OddsRatio_working_3-way'!U130/(3*'OddsRatio_working_3-way'!X130^(1/3))*COS(('OddsRatio_working_3-way'!Y130)/3)</f>
        <v>0.55160714708373759</v>
      </c>
      <c r="AG130" s="11">
        <f>-'OddsRatio_working_3-way'!U130/(3*'OddsRatio_working_3-way'!X130^(1/3))*COS(('OddsRatio_working_3-way'!Y130+2*PI())/3)</f>
        <v>-0.35033961346430048</v>
      </c>
      <c r="AH130" s="11">
        <f>-'OddsRatio_working_3-way'!U130/(3*'OddsRatio_working_3-way'!X130^(1/3))*COS(('OddsRatio_working_3-way'!Y130+4*PI())/3)</f>
        <v>-0.20126753361943739</v>
      </c>
      <c r="AI130" s="11">
        <f>'OddsRatio_working_3-way'!U130/(3*'OddsRatio_working_3-way'!X130^(1/3))*SIN(('OddsRatio_working_3-way'!Y130)/3)</f>
        <v>-8.6066805427089332E-2</v>
      </c>
      <c r="AJ130" s="11">
        <f>'OddsRatio_working_3-way'!U130/(3*'OddsRatio_working_3-way'!X130^(1/3))*SIN(('OddsRatio_working_3-way'!Y130+2*PI())/3)</f>
        <v>-0.43467239957003134</v>
      </c>
      <c r="AK130" s="11">
        <f>'OddsRatio_working_3-way'!U130/(3*'OddsRatio_working_3-way'!X130^(1/3))*SIN(('OddsRatio_working_3-way'!Y130+4*PI())/3)</f>
        <v>0.52073920499712056</v>
      </c>
      <c r="AL130" s="11">
        <f>'OddsRatio_working_3-way'!Z130+'OddsRatio_working_3-way'!AF130</f>
        <v>1.1032142941674752</v>
      </c>
      <c r="AM130" s="11">
        <f>'OddsRatio_working_3-way'!AA130+'OddsRatio_working_3-way'!AG130</f>
        <v>-0.70067922692860085</v>
      </c>
      <c r="AN130" s="11">
        <f>'OddsRatio_working_3-way'!AB130+'OddsRatio_working_3-way'!AH130</f>
        <v>-0.40253506723887472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1.1032142941674752</v>
      </c>
      <c r="AS130" s="11">
        <f>IF(('OddsRatio_working_3-way'!X130=0),IF(Q130&gt;0,-Q130^(1/3),(-Q130)^(1/3)),'OddsRatio_working_3-way'!AM130-'OddsRatio_working_3-way'!R130/3)</f>
        <v>-0.70067922692860085</v>
      </c>
      <c r="AT130" s="11">
        <f>IF(('OddsRatio_working_3-way'!X130=0),IF(Q130&gt;0,-Q130^(1/3),(-Q130)^(1/3)),'OddsRatio_working_3-way'!AN130-'OddsRatio_working_3-way'!R130/3)</f>
        <v>-0.40253506723887472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2.16</v>
      </c>
      <c r="B131" s="4">
        <f>IF('True_Odds_Calculator_3-way'!B132="","",'True_Odds_Calculator_3-way'!B132)</f>
        <v>3.54</v>
      </c>
      <c r="C131" s="4">
        <f>IF('True_Odds_Calculator_3-way'!C132="","",'True_Odds_Calculator_3-way'!C132)</f>
        <v>3.14</v>
      </c>
      <c r="D131" s="9">
        <f t="shared" si="26"/>
        <v>0.4389529003746403</v>
      </c>
      <c r="E131" s="9">
        <f t="shared" si="27"/>
        <v>0.26324760570516037</v>
      </c>
      <c r="F131" s="9">
        <f t="shared" si="28"/>
        <v>0.29779949392019955</v>
      </c>
      <c r="G131" s="9">
        <f t="shared" si="29"/>
        <v>1.1018523681417394</v>
      </c>
      <c r="H131" s="9">
        <f t="shared" si="30"/>
        <v>2.2781487470444177</v>
      </c>
      <c r="I131" s="9">
        <f t="shared" si="31"/>
        <v>3.7987050150800186</v>
      </c>
      <c r="J131" s="9">
        <f t="shared" si="32"/>
        <v>3.357964067823322</v>
      </c>
      <c r="K131" s="11">
        <f t="shared" si="33"/>
        <v>0.46296296296296291</v>
      </c>
      <c r="L131" s="11">
        <f t="shared" si="34"/>
        <v>0.2824858757062147</v>
      </c>
      <c r="M131" s="11">
        <f t="shared" si="35"/>
        <v>0.31847133757961782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-0.26261457038023328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0.24323506636652126</v>
      </c>
      <c r="Q131" s="11">
        <f>2*'OddsRatio_working_3-way'!K131*'OddsRatio_working_3-way'!L131*'OddsRatio_working_3-way'!M131</f>
        <v>8.3299680262507267E-2</v>
      </c>
      <c r="R131" s="11">
        <f t="shared" si="36"/>
        <v>0</v>
      </c>
      <c r="S131" s="11">
        <f t="shared" si="37"/>
        <v>-0.92620552627505437</v>
      </c>
      <c r="T131" s="11">
        <f t="shared" si="38"/>
        <v>-0.31719367338186788</v>
      </c>
      <c r="U131" s="11">
        <f>'OddsRatio_working_3-way'!S131-'OddsRatio_working_3-way'!R131^2/3</f>
        <v>-0.92620552627505437</v>
      </c>
      <c r="V131" s="11">
        <f>'OddsRatio_working_3-way'!S131*'OddsRatio_working_3-way'!R131/3-2*'OddsRatio_working_3-way'!R131^3/27-'OddsRatio_working_3-way'!T131</f>
        <v>0.31719367338186788</v>
      </c>
      <c r="W131" s="11">
        <f>'OddsRatio_working_3-way'!V131^2+4*'OddsRatio_working_3-way'!U131^3/27</f>
        <v>-1.7099520958961847E-2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0.17154543668693503</v>
      </c>
      <c r="Y131" s="11">
        <f>IF('OddsRatio_working_3-way'!W131&gt;=0,IF('OddsRatio_working_3-way'!V131+SQRT('OddsRatio_working_3-way'!W131)&gt;0,0,PI()),ACOS('OddsRatio_working_3-way'!V131/(2*'OddsRatio_working_3-way'!X131)))</f>
        <v>0.39102742365268428</v>
      </c>
      <c r="Z131" s="11">
        <f>'OddsRatio_working_3-way'!X131^(1/3)*COS('OddsRatio_working_3-way'!Y131/3)</f>
        <v>0.5509261840708698</v>
      </c>
      <c r="AA131" s="11">
        <f>'OddsRatio_working_3-way'!X131^(1/3)*COS(('OddsRatio_working_3-way'!Y131+2*PI())/3)</f>
        <v>-0.33800616797191407</v>
      </c>
      <c r="AB131" s="11">
        <f>'OddsRatio_working_3-way'!X131^(1/3)*COS(('OddsRatio_working_3-way'!Y131+4*PI())/3)</f>
        <v>-0.21292001609895558</v>
      </c>
      <c r="AC131" s="11">
        <f>'OddsRatio_working_3-way'!X131^(1/3)*SIN('OddsRatio_working_3-way'!Y131/3)</f>
        <v>7.2218523455747072E-2</v>
      </c>
      <c r="AD131" s="11">
        <f>'OddsRatio_working_3-way'!X131^(1/3)*SIN(('OddsRatio_working_3-way'!Y131+2*PI())/3)</f>
        <v>0.44100680928752151</v>
      </c>
      <c r="AE131" s="11">
        <f>'OddsRatio_working_3-way'!X131^(1/3)*SIN(('OddsRatio_working_3-way'!Y131+4*PI())/3)</f>
        <v>-0.51322533274326854</v>
      </c>
      <c r="AF131" s="11">
        <f>-'OddsRatio_working_3-way'!U131/(3*'OddsRatio_working_3-way'!X131^(1/3))*COS(('OddsRatio_working_3-way'!Y131)/3)</f>
        <v>0.55092618407086968</v>
      </c>
      <c r="AG131" s="11">
        <f>-'OddsRatio_working_3-way'!U131/(3*'OddsRatio_working_3-way'!X131^(1/3))*COS(('OddsRatio_working_3-way'!Y131+2*PI())/3)</f>
        <v>-0.33800616797191402</v>
      </c>
      <c r="AH131" s="11">
        <f>-'OddsRatio_working_3-way'!U131/(3*'OddsRatio_working_3-way'!X131^(1/3))*COS(('OddsRatio_working_3-way'!Y131+4*PI())/3)</f>
        <v>-0.21292001609895556</v>
      </c>
      <c r="AI131" s="11">
        <f>'OddsRatio_working_3-way'!U131/(3*'OddsRatio_working_3-way'!X131^(1/3))*SIN(('OddsRatio_working_3-way'!Y131)/3)</f>
        <v>-7.2218523455747058E-2</v>
      </c>
      <c r="AJ131" s="11">
        <f>'OddsRatio_working_3-way'!U131/(3*'OddsRatio_working_3-way'!X131^(1/3))*SIN(('OddsRatio_working_3-way'!Y131+2*PI())/3)</f>
        <v>-0.44100680928752145</v>
      </c>
      <c r="AK131" s="11">
        <f>'OddsRatio_working_3-way'!U131/(3*'OddsRatio_working_3-way'!X131^(1/3))*SIN(('OddsRatio_working_3-way'!Y131+4*PI())/3)</f>
        <v>0.51322533274326843</v>
      </c>
      <c r="AL131" s="11">
        <f>'OddsRatio_working_3-way'!Z131+'OddsRatio_working_3-way'!AF131</f>
        <v>1.1018523681417394</v>
      </c>
      <c r="AM131" s="11">
        <f>'OddsRatio_working_3-way'!AA131+'OddsRatio_working_3-way'!AG131</f>
        <v>-0.67601233594382815</v>
      </c>
      <c r="AN131" s="11">
        <f>'OddsRatio_working_3-way'!AB131+'OddsRatio_working_3-way'!AH131</f>
        <v>-0.42584003219791111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1.1018523681417394</v>
      </c>
      <c r="AS131" s="11">
        <f>IF(('OddsRatio_working_3-way'!X131=0),IF(Q131&gt;0,-Q131^(1/3),(-Q131)^(1/3)),'OddsRatio_working_3-way'!AM131-'OddsRatio_working_3-way'!R131/3)</f>
        <v>-0.67601233594382815</v>
      </c>
      <c r="AT131" s="11">
        <f>IF(('OddsRatio_working_3-way'!X131=0),IF(Q131&gt;0,-Q131^(1/3),(-Q131)^(1/3)),'OddsRatio_working_3-way'!AN131-'OddsRatio_working_3-way'!R131/3)</f>
        <v>-0.42584003219791111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2.02</v>
      </c>
      <c r="B132" s="4">
        <f>IF('True_Odds_Calculator_3-way'!B133="","",'True_Odds_Calculator_3-way'!B133)</f>
        <v>3.45</v>
      </c>
      <c r="C132" s="4">
        <f>IF('True_Odds_Calculator_3-way'!C133="","",'True_Odds_Calculator_3-way'!C133)</f>
        <v>3.59</v>
      </c>
      <c r="D132" s="9">
        <f t="shared" ref="D132:D195" si="39">(K132/(AR132+K132-(AR132*K132)))</f>
        <v>0.47059134314330803</v>
      </c>
      <c r="E132" s="9">
        <f t="shared" ref="E132:E195" si="40">(L132/(AR132+L132-(AR132*L132)))</f>
        <v>0.27011169472139795</v>
      </c>
      <c r="F132" s="9">
        <f t="shared" ref="F132:F195" si="41">(M132/(AR132+M132-(AR132*M132)))</f>
        <v>0.25929696213529402</v>
      </c>
      <c r="G132" s="9">
        <f t="shared" ref="G132:G195" si="42">AR132</f>
        <v>1.1029274178540991</v>
      </c>
      <c r="H132" s="9">
        <f t="shared" ref="H132:H195" si="43">IF(A132="","",1/D132)</f>
        <v>2.1249859662111814</v>
      </c>
      <c r="I132" s="9">
        <f t="shared" ref="I132:I195" si="44">IF(B132="","",1/E132)</f>
        <v>3.702172173742543</v>
      </c>
      <c r="J132" s="9">
        <f t="shared" ref="J132:J195" si="45">IF(C132="","",1/F132)</f>
        <v>3.8565820122421162</v>
      </c>
      <c r="K132" s="11">
        <f t="shared" ref="K132:K195" si="46">1/A132</f>
        <v>0.49504950495049505</v>
      </c>
      <c r="L132" s="11">
        <f t="shared" ref="L132:L195" si="47">1/B132</f>
        <v>0.28985507246376813</v>
      </c>
      <c r="M132" s="11">
        <f t="shared" ref="M132:M195" si="48">1/C132</f>
        <v>0.2785515320334262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-0.25870278683433323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0.2422187235073272</v>
      </c>
      <c r="Q132" s="11">
        <f>2*'OddsRatio_working_3-way'!K132*'OddsRatio_working_3-way'!L132*'OddsRatio_working_3-way'!M132</f>
        <v>7.9940172774695437E-2</v>
      </c>
      <c r="R132" s="11">
        <f t="shared" ref="R132:R195" si="49">O132/N132</f>
        <v>0</v>
      </c>
      <c r="S132" s="11">
        <f t="shared" ref="S132:S195" si="50">P132/N132</f>
        <v>-0.93628184864679476</v>
      </c>
      <c r="T132" s="11">
        <f t="shared" ref="T132:T195" si="51">Q132/N132</f>
        <v>-0.30900391044448672</v>
      </c>
      <c r="U132" s="11">
        <f>'OddsRatio_working_3-way'!S132-'OddsRatio_working_3-way'!R132^2/3</f>
        <v>-0.93628184864679476</v>
      </c>
      <c r="V132" s="11">
        <f>'OddsRatio_working_3-way'!S132*'OddsRatio_working_3-way'!R132/3-2*'OddsRatio_working_3-way'!R132^3/27-'OddsRatio_working_3-way'!T132</f>
        <v>0.30900391044448672</v>
      </c>
      <c r="W132" s="11">
        <f>'OddsRatio_working_3-way'!V132^2+4*'OddsRatio_working_3-way'!U132^3/27</f>
        <v>-2.6111673478509428E-2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0.1743524377148867</v>
      </c>
      <c r="Y132" s="11">
        <f>IF('OddsRatio_working_3-way'!W132&gt;=0,IF('OddsRatio_working_3-way'!V132+SQRT('OddsRatio_working_3-way'!W132)&gt;0,0,PI()),ACOS('OddsRatio_working_3-way'!V132/(2*'OddsRatio_working_3-way'!X132)))</f>
        <v>0.48183217066262451</v>
      </c>
      <c r="Z132" s="11">
        <f>'OddsRatio_working_3-way'!X132^(1/3)*COS('OddsRatio_working_3-way'!Y132/3)</f>
        <v>0.55146370892704966</v>
      </c>
      <c r="AA132" s="11">
        <f>'OddsRatio_working_3-way'!X132^(1/3)*COS(('OddsRatio_working_3-way'!Y132+2*PI())/3)</f>
        <v>-0.35310300841650277</v>
      </c>
      <c r="AB132" s="11">
        <f>'OddsRatio_working_3-way'!X132^(1/3)*COS(('OddsRatio_working_3-way'!Y132+4*PI())/3)</f>
        <v>-0.19836070051054683</v>
      </c>
      <c r="AC132" s="11">
        <f>'OddsRatio_working_3-way'!X132^(1/3)*SIN('OddsRatio_working_3-way'!Y132/3)</f>
        <v>8.9340513124527635E-2</v>
      </c>
      <c r="AD132" s="11">
        <f>'OddsRatio_working_3-way'!X132^(1/3)*SIN(('OddsRatio_working_3-way'!Y132+2*PI())/3)</f>
        <v>0.4329113246337486</v>
      </c>
      <c r="AE132" s="11">
        <f>'OddsRatio_working_3-way'!X132^(1/3)*SIN(('OddsRatio_working_3-way'!Y132+4*PI())/3)</f>
        <v>-0.52225183775827622</v>
      </c>
      <c r="AF132" s="11">
        <f>-'OddsRatio_working_3-way'!U132/(3*'OddsRatio_working_3-way'!X132^(1/3))*COS(('OddsRatio_working_3-way'!Y132)/3)</f>
        <v>0.55146370892704955</v>
      </c>
      <c r="AG132" s="11">
        <f>-'OddsRatio_working_3-way'!U132/(3*'OddsRatio_working_3-way'!X132^(1/3))*COS(('OddsRatio_working_3-way'!Y132+2*PI())/3)</f>
        <v>-0.35310300841650272</v>
      </c>
      <c r="AH132" s="11">
        <f>-'OddsRatio_working_3-way'!U132/(3*'OddsRatio_working_3-way'!X132^(1/3))*COS(('OddsRatio_working_3-way'!Y132+4*PI())/3)</f>
        <v>-0.19836070051054677</v>
      </c>
      <c r="AI132" s="11">
        <f>'OddsRatio_working_3-way'!U132/(3*'OddsRatio_working_3-way'!X132^(1/3))*SIN(('OddsRatio_working_3-way'!Y132)/3)</f>
        <v>-8.9340513124527621E-2</v>
      </c>
      <c r="AJ132" s="11">
        <f>'OddsRatio_working_3-way'!U132/(3*'OddsRatio_working_3-way'!X132^(1/3))*SIN(('OddsRatio_working_3-way'!Y132+2*PI())/3)</f>
        <v>-0.43291132463374848</v>
      </c>
      <c r="AK132" s="11">
        <f>'OddsRatio_working_3-way'!U132/(3*'OddsRatio_working_3-way'!X132^(1/3))*SIN(('OddsRatio_working_3-way'!Y132+4*PI())/3)</f>
        <v>0.52225183775827611</v>
      </c>
      <c r="AL132" s="11">
        <f>'OddsRatio_working_3-way'!Z132+'OddsRatio_working_3-way'!AF132</f>
        <v>1.1029274178540991</v>
      </c>
      <c r="AM132" s="11">
        <f>'OddsRatio_working_3-way'!AA132+'OddsRatio_working_3-way'!AG132</f>
        <v>-0.70620601683300555</v>
      </c>
      <c r="AN132" s="11">
        <f>'OddsRatio_working_3-way'!AB132+'OddsRatio_working_3-way'!AH132</f>
        <v>-0.3967214010210936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1.1029274178540991</v>
      </c>
      <c r="AS132" s="11">
        <f>IF(('OddsRatio_working_3-way'!X132=0),IF(Q132&gt;0,-Q132^(1/3),(-Q132)^(1/3)),'OddsRatio_working_3-way'!AM132-'OddsRatio_working_3-way'!R132/3)</f>
        <v>-0.70620601683300555</v>
      </c>
      <c r="AT132" s="11">
        <f>IF(('OddsRatio_working_3-way'!X132=0),IF(Q132&gt;0,-Q132^(1/3),(-Q132)^(1/3)),'OddsRatio_working_3-way'!AN132-'OddsRatio_working_3-way'!R132/3)</f>
        <v>-0.3967214010210936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1.97</v>
      </c>
      <c r="B133" s="4">
        <f>IF('True_Odds_Calculator_3-way'!B134="","",'True_Odds_Calculator_3-way'!B134)</f>
        <v>3.61</v>
      </c>
      <c r="C133" s="4">
        <f>IF('True_Odds_Calculator_3-way'!C134="","",'True_Odds_Calculator_3-way'!C134)</f>
        <v>3.58</v>
      </c>
      <c r="D133" s="9">
        <f t="shared" si="39"/>
        <v>0.48273803986761776</v>
      </c>
      <c r="E133" s="9">
        <f t="shared" si="40"/>
        <v>0.25752264350765863</v>
      </c>
      <c r="F133" s="9">
        <f t="shared" si="41"/>
        <v>0.25973931662472355</v>
      </c>
      <c r="G133" s="9">
        <f t="shared" si="42"/>
        <v>1.1046565811553466</v>
      </c>
      <c r="H133" s="9">
        <f t="shared" si="43"/>
        <v>2.0715168837206863</v>
      </c>
      <c r="I133" s="9">
        <f t="shared" si="44"/>
        <v>3.883153676815454</v>
      </c>
      <c r="J133" s="9">
        <f t="shared" si="45"/>
        <v>3.8500139793807944</v>
      </c>
      <c r="K133" s="11">
        <f t="shared" si="46"/>
        <v>0.50761421319796951</v>
      </c>
      <c r="L133" s="11">
        <f t="shared" si="47"/>
        <v>0.2770083102493075</v>
      </c>
      <c r="M133" s="11">
        <f t="shared" si="48"/>
        <v>0.27932960893854747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-0.25655205211837939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0.24194923732180107</v>
      </c>
      <c r="Q133" s="11">
        <f>2*'OddsRatio_working_3-way'!K133*'OddsRatio_working_3-way'!L133*'OddsRatio_working_3-way'!M133</f>
        <v>7.8554947182402926E-2</v>
      </c>
      <c r="R133" s="11">
        <f t="shared" si="49"/>
        <v>0</v>
      </c>
      <c r="S133" s="11">
        <f t="shared" si="50"/>
        <v>-0.94308049896307111</v>
      </c>
      <c r="T133" s="11">
        <f t="shared" si="51"/>
        <v>-0.30619496719580225</v>
      </c>
      <c r="U133" s="11">
        <f>'OddsRatio_working_3-way'!S133-'OddsRatio_working_3-way'!R133^2/3</f>
        <v>-0.94308049896307111</v>
      </c>
      <c r="V133" s="11">
        <f>'OddsRatio_working_3-way'!S133*'OddsRatio_working_3-way'!R133/3-2*'OddsRatio_working_3-way'!R133^3/27-'OddsRatio_working_3-way'!T133</f>
        <v>0.30619496719580225</v>
      </c>
      <c r="W133" s="11">
        <f>'OddsRatio_working_3-way'!V133^2+4*'OddsRatio_working_3-way'!U133^3/27</f>
        <v>-3.0507838538022719E-2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0.17625492650849589</v>
      </c>
      <c r="Y133" s="11">
        <f>IF('OddsRatio_working_3-way'!W133&gt;=0,IF('OddsRatio_working_3-way'!V133+SQRT('OddsRatio_working_3-way'!W133)&gt;0,0,PI()),ACOS('OddsRatio_working_3-way'!V133/(2*'OddsRatio_working_3-way'!X133)))</f>
        <v>0.51839828711276548</v>
      </c>
      <c r="Z133" s="11">
        <f>'OddsRatio_working_3-way'!X133^(1/3)*COS('OddsRatio_working_3-way'!Y133/3)</f>
        <v>0.5523282905776733</v>
      </c>
      <c r="AA133" s="11">
        <f>'OddsRatio_working_3-way'!X133^(1/3)*COS(('OddsRatio_working_3-way'!Y133+2*PI())/3)</f>
        <v>-0.35965198459149622</v>
      </c>
      <c r="AB133" s="11">
        <f>'OddsRatio_working_3-way'!X133^(1/3)*COS(('OddsRatio_working_3-way'!Y133+4*PI())/3)</f>
        <v>-0.19267630598617705</v>
      </c>
      <c r="AC133" s="11">
        <f>'OddsRatio_working_3-way'!X133^(1/3)*SIN('OddsRatio_working_3-way'!Y133/3)</f>
        <v>9.6403452990901514E-2</v>
      </c>
      <c r="AD133" s="11">
        <f>'OddsRatio_working_3-way'!X133^(1/3)*SIN(('OddsRatio_working_3-way'!Y133+2*PI())/3)</f>
        <v>0.43012860437364764</v>
      </c>
      <c r="AE133" s="11">
        <f>'OddsRatio_working_3-way'!X133^(1/3)*SIN(('OddsRatio_working_3-way'!Y133+4*PI())/3)</f>
        <v>-0.526532057364549</v>
      </c>
      <c r="AF133" s="11">
        <f>-'OddsRatio_working_3-way'!U133/(3*'OddsRatio_working_3-way'!X133^(1/3))*COS(('OddsRatio_working_3-way'!Y133)/3)</f>
        <v>0.5523282905776733</v>
      </c>
      <c r="AG133" s="11">
        <f>-'OddsRatio_working_3-way'!U133/(3*'OddsRatio_working_3-way'!X133^(1/3))*COS(('OddsRatio_working_3-way'!Y133+2*PI())/3)</f>
        <v>-0.35965198459149622</v>
      </c>
      <c r="AH133" s="11">
        <f>-'OddsRatio_working_3-way'!U133/(3*'OddsRatio_working_3-way'!X133^(1/3))*COS(('OddsRatio_working_3-way'!Y133+4*PI())/3)</f>
        <v>-0.19267630598617705</v>
      </c>
      <c r="AI133" s="11">
        <f>'OddsRatio_working_3-way'!U133/(3*'OddsRatio_working_3-way'!X133^(1/3))*SIN(('OddsRatio_working_3-way'!Y133)/3)</f>
        <v>-9.6403452990901514E-2</v>
      </c>
      <c r="AJ133" s="11">
        <f>'OddsRatio_working_3-way'!U133/(3*'OddsRatio_working_3-way'!X133^(1/3))*SIN(('OddsRatio_working_3-way'!Y133+2*PI())/3)</f>
        <v>-0.43012860437364764</v>
      </c>
      <c r="AK133" s="11">
        <f>'OddsRatio_working_3-way'!U133/(3*'OddsRatio_working_3-way'!X133^(1/3))*SIN(('OddsRatio_working_3-way'!Y133+4*PI())/3)</f>
        <v>0.526532057364549</v>
      </c>
      <c r="AL133" s="11">
        <f>'OddsRatio_working_3-way'!Z133+'OddsRatio_working_3-way'!AF133</f>
        <v>1.1046565811553466</v>
      </c>
      <c r="AM133" s="11">
        <f>'OddsRatio_working_3-way'!AA133+'OddsRatio_working_3-way'!AG133</f>
        <v>-0.71930396918299244</v>
      </c>
      <c r="AN133" s="11">
        <f>'OddsRatio_working_3-way'!AB133+'OddsRatio_working_3-way'!AH133</f>
        <v>-0.3853526119723541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1.1046565811553466</v>
      </c>
      <c r="AS133" s="11">
        <f>IF(('OddsRatio_working_3-way'!X133=0),IF(Q133&gt;0,-Q133^(1/3),(-Q133)^(1/3)),'OddsRatio_working_3-way'!AM133-'OddsRatio_working_3-way'!R133/3)</f>
        <v>-0.71930396918299244</v>
      </c>
      <c r="AT133" s="11">
        <f>IF(('OddsRatio_working_3-way'!X133=0),IF(Q133&gt;0,-Q133^(1/3),(-Q133)^(1/3)),'OddsRatio_working_3-way'!AN133-'OddsRatio_working_3-way'!R133/3)</f>
        <v>-0.3853526119723541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2.04</v>
      </c>
      <c r="B134" s="4">
        <f>IF('True_Odds_Calculator_3-way'!B135="","",'True_Odds_Calculator_3-way'!B135)</f>
        <v>3.33</v>
      </c>
      <c r="C134" s="4">
        <f>IF('True_Odds_Calculator_3-way'!C135="","",'True_Odds_Calculator_3-way'!C135)</f>
        <v>4.3</v>
      </c>
      <c r="D134" s="9">
        <f t="shared" si="39"/>
        <v>0.48112881248900224</v>
      </c>
      <c r="E134" s="9">
        <f t="shared" si="40"/>
        <v>0.29272868082692471</v>
      </c>
      <c r="F134" s="9">
        <f t="shared" si="41"/>
        <v>0.22614250668407326</v>
      </c>
      <c r="G134" s="9">
        <f t="shared" si="42"/>
        <v>1.036966796469633</v>
      </c>
      <c r="H134" s="9">
        <f t="shared" si="43"/>
        <v>2.0784454683284181</v>
      </c>
      <c r="I134" s="9">
        <f t="shared" si="44"/>
        <v>3.416132635774245</v>
      </c>
      <c r="J134" s="9">
        <f t="shared" si="45"/>
        <v>4.4219904283497886</v>
      </c>
      <c r="K134" s="11">
        <f t="shared" si="46"/>
        <v>0.49019607843137253</v>
      </c>
      <c r="L134" s="11">
        <f t="shared" si="47"/>
        <v>0.3003003003003003</v>
      </c>
      <c r="M134" s="11">
        <f t="shared" si="48"/>
        <v>0.23255813953488372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-0.27375391807676364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0.22834051561821733</v>
      </c>
      <c r="Q134" s="11">
        <f>2*'OddsRatio_working_3-way'!K134*'OddsRatio_working_3-way'!L134*'OddsRatio_working_3-way'!M134</f>
        <v>6.846792072510266E-2</v>
      </c>
      <c r="R134" s="11">
        <f t="shared" si="49"/>
        <v>0</v>
      </c>
      <c r="S134" s="11">
        <f t="shared" si="50"/>
        <v>-0.83410866672669182</v>
      </c>
      <c r="T134" s="11">
        <f t="shared" si="51"/>
        <v>-0.25010754624488513</v>
      </c>
      <c r="U134" s="11">
        <f>'OddsRatio_working_3-way'!S134-'OddsRatio_working_3-way'!R134^2/3</f>
        <v>-0.83410866672669182</v>
      </c>
      <c r="V134" s="11">
        <f>'OddsRatio_working_3-way'!S134*'OddsRatio_working_3-way'!R134/3-2*'OddsRatio_working_3-way'!R134^3/27-'OddsRatio_working_3-way'!T134</f>
        <v>0.25010754624488513</v>
      </c>
      <c r="W134" s="11">
        <f>'OddsRatio_working_3-way'!V134^2+4*'OddsRatio_working_3-way'!U134^3/27</f>
        <v>-2.3419620485776921E-2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0.14660610933246804</v>
      </c>
      <c r="Y134" s="11">
        <f>IF('OddsRatio_working_3-way'!W134&gt;=0,IF('OddsRatio_working_3-way'!V134+SQRT('OddsRatio_working_3-way'!W134)&gt;0,0,PI()),ACOS('OddsRatio_working_3-way'!V134/(2*'OddsRatio_working_3-way'!X134)))</f>
        <v>0.54910582571022792</v>
      </c>
      <c r="Z134" s="11">
        <f>'OddsRatio_working_3-way'!X134^(1/3)*COS('OddsRatio_working_3-way'!Y134/3)</f>
        <v>0.51848339823481648</v>
      </c>
      <c r="AA134" s="11">
        <f>'OddsRatio_working_3-way'!X134^(1/3)*COS(('OddsRatio_working_3-way'!Y134+2*PI())/3)</f>
        <v>-0.342358430272035</v>
      </c>
      <c r="AB134" s="11">
        <f>'OddsRatio_working_3-way'!X134^(1/3)*COS(('OddsRatio_working_3-way'!Y134+4*PI())/3)</f>
        <v>-0.17612496796278157</v>
      </c>
      <c r="AC134" s="11">
        <f>'OddsRatio_working_3-way'!X134^(1/3)*SIN('OddsRatio_working_3-way'!Y134/3)</f>
        <v>9.5974934212570973E-2</v>
      </c>
      <c r="AD134" s="11">
        <f>'OddsRatio_working_3-way'!X134^(1/3)*SIN(('OddsRatio_working_3-way'!Y134+2*PI())/3)</f>
        <v>0.40103232720554927</v>
      </c>
      <c r="AE134" s="11">
        <f>'OddsRatio_working_3-way'!X134^(1/3)*SIN(('OddsRatio_working_3-way'!Y134+4*PI())/3)</f>
        <v>-0.49700726141812029</v>
      </c>
      <c r="AF134" s="11">
        <f>-'OddsRatio_working_3-way'!U134/(3*'OddsRatio_working_3-way'!X134^(1/3))*COS(('OddsRatio_working_3-way'!Y134)/3)</f>
        <v>0.51848339823481648</v>
      </c>
      <c r="AG134" s="11">
        <f>-'OddsRatio_working_3-way'!U134/(3*'OddsRatio_working_3-way'!X134^(1/3))*COS(('OddsRatio_working_3-way'!Y134+2*PI())/3)</f>
        <v>-0.342358430272035</v>
      </c>
      <c r="AH134" s="11">
        <f>-'OddsRatio_working_3-way'!U134/(3*'OddsRatio_working_3-way'!X134^(1/3))*COS(('OddsRatio_working_3-way'!Y134+4*PI())/3)</f>
        <v>-0.17612496796278157</v>
      </c>
      <c r="AI134" s="11">
        <f>'OddsRatio_working_3-way'!U134/(3*'OddsRatio_working_3-way'!X134^(1/3))*SIN(('OddsRatio_working_3-way'!Y134)/3)</f>
        <v>-9.5974934212570973E-2</v>
      </c>
      <c r="AJ134" s="11">
        <f>'OddsRatio_working_3-way'!U134/(3*'OddsRatio_working_3-way'!X134^(1/3))*SIN(('OddsRatio_working_3-way'!Y134+2*PI())/3)</f>
        <v>-0.40103232720554927</v>
      </c>
      <c r="AK134" s="11">
        <f>'OddsRatio_working_3-way'!U134/(3*'OddsRatio_working_3-way'!X134^(1/3))*SIN(('OddsRatio_working_3-way'!Y134+4*PI())/3)</f>
        <v>0.49700726141812029</v>
      </c>
      <c r="AL134" s="11">
        <f>'OddsRatio_working_3-way'!Z134+'OddsRatio_working_3-way'!AF134</f>
        <v>1.036966796469633</v>
      </c>
      <c r="AM134" s="11">
        <f>'OddsRatio_working_3-way'!AA134+'OddsRatio_working_3-way'!AG134</f>
        <v>-0.68471686054406999</v>
      </c>
      <c r="AN134" s="11">
        <f>'OddsRatio_working_3-way'!AB134+'OddsRatio_working_3-way'!AH134</f>
        <v>-0.35224993592556314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1.036966796469633</v>
      </c>
      <c r="AS134" s="11">
        <f>IF(('OddsRatio_working_3-way'!X134=0),IF(Q134&gt;0,-Q134^(1/3),(-Q134)^(1/3)),'OddsRatio_working_3-way'!AM134-'OddsRatio_working_3-way'!R134/3)</f>
        <v>-0.68471686054406999</v>
      </c>
      <c r="AT134" s="11">
        <f>IF(('OddsRatio_working_3-way'!X134=0),IF(Q134&gt;0,-Q134^(1/3),(-Q134)^(1/3)),'OddsRatio_working_3-way'!AN134-'OddsRatio_working_3-way'!R134/3)</f>
        <v>-0.35224993592556314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1.1100000000000001</v>
      </c>
      <c r="B135" s="4">
        <f>IF('True_Odds_Calculator_3-way'!B136="","",'True_Odds_Calculator_3-way'!B136)</f>
        <v>11.42</v>
      </c>
      <c r="C135" s="4">
        <f>IF('True_Odds_Calculator_3-way'!C136="","",'True_Odds_Calculator_3-way'!C136)</f>
        <v>23.95</v>
      </c>
      <c r="D135" s="9">
        <f t="shared" si="39"/>
        <v>0.88710577988537009</v>
      </c>
      <c r="E135" s="9">
        <f t="shared" si="40"/>
        <v>7.6598333538281202E-2</v>
      </c>
      <c r="F135" s="9">
        <f t="shared" si="41"/>
        <v>3.6295886576348864E-2</v>
      </c>
      <c r="G135" s="9">
        <f t="shared" si="42"/>
        <v>1.156920758744012</v>
      </c>
      <c r="H135" s="9">
        <f t="shared" si="43"/>
        <v>1.1272612834618414</v>
      </c>
      <c r="I135" s="9">
        <f t="shared" si="44"/>
        <v>13.055114306112607</v>
      </c>
      <c r="J135" s="9">
        <f t="shared" si="45"/>
        <v>27.551331413175074</v>
      </c>
      <c r="K135" s="11">
        <f t="shared" si="46"/>
        <v>0.9009009009009008</v>
      </c>
      <c r="L135" s="11">
        <f t="shared" si="47"/>
        <v>8.7565674255691769E-2</v>
      </c>
      <c r="M135" s="11">
        <f t="shared" si="48"/>
        <v>4.1753653444676408E-2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-8.6645995047546887E-2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0.11027849965508324</v>
      </c>
      <c r="Q135" s="11">
        <f>2*'OddsRatio_working_3-way'!K135*'OddsRatio_working_3-way'!L135*'OddsRatio_working_3-way'!M135</f>
        <v>6.5877239937325704E-3</v>
      </c>
      <c r="R135" s="11">
        <f t="shared" si="49"/>
        <v>0</v>
      </c>
      <c r="S135" s="11">
        <f t="shared" si="50"/>
        <v>-1.2727478009176079</v>
      </c>
      <c r="T135" s="11">
        <f t="shared" si="51"/>
        <v>-7.603033458289174E-2</v>
      </c>
      <c r="U135" s="11">
        <f>'OddsRatio_working_3-way'!S135-'OddsRatio_working_3-way'!R135^2/3</f>
        <v>-1.2727478009176079</v>
      </c>
      <c r="V135" s="11">
        <f>'OddsRatio_working_3-way'!S135*'OddsRatio_working_3-way'!R135/3-2*'OddsRatio_working_3-way'!R135^3/27-'OddsRatio_working_3-way'!T135</f>
        <v>7.603033458289174E-2</v>
      </c>
      <c r="W135" s="11">
        <f>'OddsRatio_working_3-way'!V135^2+4*'OddsRatio_working_3-way'!U135^3/27</f>
        <v>-0.29965754705413294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0.27633229942902049</v>
      </c>
      <c r="Y135" s="11">
        <f>IF('OddsRatio_working_3-way'!W135&gt;=0,IF('OddsRatio_working_3-way'!V135+SQRT('OddsRatio_working_3-way'!W135)&gt;0,0,PI()),ACOS('OddsRatio_working_3-way'!V135/(2*'OddsRatio_working_3-way'!X135)))</f>
        <v>1.4327881733681853</v>
      </c>
      <c r="Z135" s="11">
        <f>'OddsRatio_working_3-way'!X135^(1/3)*COS('OddsRatio_working_3-way'!Y135/3)</f>
        <v>0.57846037937200601</v>
      </c>
      <c r="AA135" s="11">
        <f>'OddsRatio_working_3-way'!X135^(1/3)*COS(('OddsRatio_working_3-way'!Y135+2*PI())/3)</f>
        <v>-0.54850734323408967</v>
      </c>
      <c r="AB135" s="11">
        <f>'OddsRatio_working_3-way'!X135^(1/3)*COS(('OddsRatio_working_3-way'!Y135+4*PI())/3)</f>
        <v>-2.9953036137916278E-2</v>
      </c>
      <c r="AC135" s="11">
        <f>'OddsRatio_working_3-way'!X135^(1/3)*SIN('OddsRatio_working_3-way'!Y135/3)</f>
        <v>0.29938746879141559</v>
      </c>
      <c r="AD135" s="11">
        <f>'OddsRatio_working_3-way'!X135^(1/3)*SIN(('OddsRatio_working_3-way'!Y135+2*PI())/3)</f>
        <v>0.35126764922323339</v>
      </c>
      <c r="AE135" s="11">
        <f>'OddsRatio_working_3-way'!X135^(1/3)*SIN(('OddsRatio_working_3-way'!Y135+4*PI())/3)</f>
        <v>-0.65065511801464893</v>
      </c>
      <c r="AF135" s="11">
        <f>-'OddsRatio_working_3-way'!U135/(3*'OddsRatio_working_3-way'!X135^(1/3))*COS(('OddsRatio_working_3-way'!Y135)/3)</f>
        <v>0.5784603793720059</v>
      </c>
      <c r="AG135" s="11">
        <f>-'OddsRatio_working_3-way'!U135/(3*'OddsRatio_working_3-way'!X135^(1/3))*COS(('OddsRatio_working_3-way'!Y135+2*PI())/3)</f>
        <v>-0.54850734323408956</v>
      </c>
      <c r="AH135" s="11">
        <f>-'OddsRatio_working_3-way'!U135/(3*'OddsRatio_working_3-way'!X135^(1/3))*COS(('OddsRatio_working_3-way'!Y135+4*PI())/3)</f>
        <v>-2.9953036137916274E-2</v>
      </c>
      <c r="AI135" s="11">
        <f>'OddsRatio_working_3-way'!U135/(3*'OddsRatio_working_3-way'!X135^(1/3))*SIN(('OddsRatio_working_3-way'!Y135)/3)</f>
        <v>-0.29938746879141559</v>
      </c>
      <c r="AJ135" s="11">
        <f>'OddsRatio_working_3-way'!U135/(3*'OddsRatio_working_3-way'!X135^(1/3))*SIN(('OddsRatio_working_3-way'!Y135+2*PI())/3)</f>
        <v>-0.35126764922323334</v>
      </c>
      <c r="AK135" s="11">
        <f>'OddsRatio_working_3-way'!U135/(3*'OddsRatio_working_3-way'!X135^(1/3))*SIN(('OddsRatio_working_3-way'!Y135+4*PI())/3)</f>
        <v>0.65065511801464881</v>
      </c>
      <c r="AL135" s="11">
        <f>'OddsRatio_working_3-way'!Z135+'OddsRatio_working_3-way'!AF135</f>
        <v>1.156920758744012</v>
      </c>
      <c r="AM135" s="11">
        <f>'OddsRatio_working_3-way'!AA135+'OddsRatio_working_3-way'!AG135</f>
        <v>-1.0970146864681793</v>
      </c>
      <c r="AN135" s="11">
        <f>'OddsRatio_working_3-way'!AB135+'OddsRatio_working_3-way'!AH135</f>
        <v>-5.9906072275832556E-2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1.156920758744012</v>
      </c>
      <c r="AS135" s="11">
        <f>IF(('OddsRatio_working_3-way'!X135=0),IF(Q135&gt;0,-Q135^(1/3),(-Q135)^(1/3)),'OddsRatio_working_3-way'!AM135-'OddsRatio_working_3-way'!R135/3)</f>
        <v>-1.0970146864681793</v>
      </c>
      <c r="AT135" s="11">
        <f>IF(('OddsRatio_working_3-way'!X135=0),IF(Q135&gt;0,-Q135^(1/3),(-Q135)^(1/3)),'OddsRatio_working_3-way'!AN135-'OddsRatio_working_3-way'!R135/3)</f>
        <v>-5.9906072275832556E-2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2.42</v>
      </c>
      <c r="B136" s="4">
        <f>IF('True_Odds_Calculator_3-way'!B137="","",'True_Odds_Calculator_3-way'!B137)</f>
        <v>3.22</v>
      </c>
      <c r="C136" s="4">
        <f>IF('True_Odds_Calculator_3-way'!C137="","",'True_Odds_Calculator_3-way'!C137)</f>
        <v>3.36</v>
      </c>
      <c r="D136" s="9">
        <f t="shared" si="39"/>
        <v>0.40540983737237024</v>
      </c>
      <c r="E136" s="9">
        <f t="shared" si="40"/>
        <v>0.30368224543015176</v>
      </c>
      <c r="F136" s="9">
        <f t="shared" si="41"/>
        <v>0.29090791719747816</v>
      </c>
      <c r="G136" s="9">
        <f t="shared" si="42"/>
        <v>1.0328448597920312</v>
      </c>
      <c r="H136" s="9">
        <f t="shared" si="43"/>
        <v>2.4666397009046843</v>
      </c>
      <c r="I136" s="9">
        <f t="shared" si="44"/>
        <v>3.2929155887383095</v>
      </c>
      <c r="J136" s="9">
        <f t="shared" si="45"/>
        <v>3.4375138691091935</v>
      </c>
      <c r="K136" s="11">
        <f t="shared" si="46"/>
        <v>0.41322314049586778</v>
      </c>
      <c r="L136" s="11">
        <f t="shared" si="47"/>
        <v>0.3105590062111801</v>
      </c>
      <c r="M136" s="11">
        <f t="shared" si="48"/>
        <v>0.29761904761904762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-0.28414682437833205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0.22916101402832056</v>
      </c>
      <c r="Q136" s="11">
        <f>2*'OddsRatio_working_3-way'!K136*'OddsRatio_working_3-way'!L136*'OddsRatio_working_3-way'!M136</f>
        <v>7.6387004676106873E-2</v>
      </c>
      <c r="R136" s="11">
        <f t="shared" si="49"/>
        <v>0</v>
      </c>
      <c r="S136" s="11">
        <f t="shared" si="50"/>
        <v>-0.80648803494351318</v>
      </c>
      <c r="T136" s="11">
        <f t="shared" si="51"/>
        <v>-0.26882934498117111</v>
      </c>
      <c r="U136" s="11">
        <f>'OddsRatio_working_3-way'!S136-'OddsRatio_working_3-way'!R136^2/3</f>
        <v>-0.80648803494351318</v>
      </c>
      <c r="V136" s="11">
        <f>'OddsRatio_working_3-way'!S136*'OddsRatio_working_3-way'!R136/3-2*'OddsRatio_working_3-way'!R136^3/27-'OddsRatio_working_3-way'!T136</f>
        <v>0.26882934498117111</v>
      </c>
      <c r="W136" s="11">
        <f>'OddsRatio_working_3-way'!V136^2+4*'OddsRatio_working_3-way'!U136^3/27</f>
        <v>-5.4431280527859061E-3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0.13938466986705481</v>
      </c>
      <c r="Y136" s="11">
        <f>IF('OddsRatio_working_3-way'!W136&gt;=0,IF('OddsRatio_working_3-way'!V136+SQRT('OddsRatio_working_3-way'!W136)&gt;0,0,PI()),ACOS('OddsRatio_working_3-way'!V136/(2*'OddsRatio_working_3-way'!X136)))</f>
        <v>0.26784562123333711</v>
      </c>
      <c r="Z136" s="11">
        <f>'OddsRatio_working_3-way'!X136^(1/3)*COS('OddsRatio_working_3-way'!Y136/3)</f>
        <v>0.51642242989601561</v>
      </c>
      <c r="AA136" s="11">
        <f>'OddsRatio_working_3-way'!X136^(1/3)*COS(('OddsRatio_working_3-way'!Y136+2*PI())/3)</f>
        <v>-0.29824762539024674</v>
      </c>
      <c r="AB136" s="11">
        <f>'OddsRatio_working_3-way'!X136^(1/3)*COS(('OddsRatio_working_3-way'!Y136+4*PI())/3)</f>
        <v>-0.21817480450576879</v>
      </c>
      <c r="AC136" s="11">
        <f>'OddsRatio_working_3-way'!X136^(1/3)*SIN('OddsRatio_working_3-way'!Y136/3)</f>
        <v>4.6230064692426007E-2</v>
      </c>
      <c r="AD136" s="11">
        <f>'OddsRatio_working_3-way'!X136^(1/3)*SIN(('OddsRatio_working_3-way'!Y136+2*PI())/3)</f>
        <v>0.42411991102782493</v>
      </c>
      <c r="AE136" s="11">
        <f>'OddsRatio_working_3-way'!X136^(1/3)*SIN(('OddsRatio_working_3-way'!Y136+4*PI())/3)</f>
        <v>-0.47034997572025089</v>
      </c>
      <c r="AF136" s="11">
        <f>-'OddsRatio_working_3-way'!U136/(3*'OddsRatio_working_3-way'!X136^(1/3))*COS(('OddsRatio_working_3-way'!Y136)/3)</f>
        <v>0.51642242989601561</v>
      </c>
      <c r="AG136" s="11">
        <f>-'OddsRatio_working_3-way'!U136/(3*'OddsRatio_working_3-way'!X136^(1/3))*COS(('OddsRatio_working_3-way'!Y136+2*PI())/3)</f>
        <v>-0.29824762539024674</v>
      </c>
      <c r="AH136" s="11">
        <f>-'OddsRatio_working_3-way'!U136/(3*'OddsRatio_working_3-way'!X136^(1/3))*COS(('OddsRatio_working_3-way'!Y136+4*PI())/3)</f>
        <v>-0.21817480450576879</v>
      </c>
      <c r="AI136" s="11">
        <f>'OddsRatio_working_3-way'!U136/(3*'OddsRatio_working_3-way'!X136^(1/3))*SIN(('OddsRatio_working_3-way'!Y136)/3)</f>
        <v>-4.6230064692426007E-2</v>
      </c>
      <c r="AJ136" s="11">
        <f>'OddsRatio_working_3-way'!U136/(3*'OddsRatio_working_3-way'!X136^(1/3))*SIN(('OddsRatio_working_3-way'!Y136+2*PI())/3)</f>
        <v>-0.42411991102782493</v>
      </c>
      <c r="AK136" s="11">
        <f>'OddsRatio_working_3-way'!U136/(3*'OddsRatio_working_3-way'!X136^(1/3))*SIN(('OddsRatio_working_3-way'!Y136+4*PI())/3)</f>
        <v>0.47034997572025089</v>
      </c>
      <c r="AL136" s="11">
        <f>'OddsRatio_working_3-way'!Z136+'OddsRatio_working_3-way'!AF136</f>
        <v>1.0328448597920312</v>
      </c>
      <c r="AM136" s="11">
        <f>'OddsRatio_working_3-way'!AA136+'OddsRatio_working_3-way'!AG136</f>
        <v>-0.59649525078049348</v>
      </c>
      <c r="AN136" s="11">
        <f>'OddsRatio_working_3-way'!AB136+'OddsRatio_working_3-way'!AH136</f>
        <v>-0.43634960901153758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1.0328448597920312</v>
      </c>
      <c r="AS136" s="11">
        <f>IF(('OddsRatio_working_3-way'!X136=0),IF(Q136&gt;0,-Q136^(1/3),(-Q136)^(1/3)),'OddsRatio_working_3-way'!AM136-'OddsRatio_working_3-way'!R136/3)</f>
        <v>-0.59649525078049348</v>
      </c>
      <c r="AT136" s="11">
        <f>IF(('OddsRatio_working_3-way'!X136=0),IF(Q136&gt;0,-Q136^(1/3),(-Q136)^(1/3)),'OddsRatio_working_3-way'!AN136-'OddsRatio_working_3-way'!R136/3)</f>
        <v>-0.43634960901153758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1.56</v>
      </c>
      <c r="B137" s="4">
        <f>IF('True_Odds_Calculator_3-way'!B138="","",'True_Odds_Calculator_3-way'!B138)</f>
        <v>4.1900000000000004</v>
      </c>
      <c r="C137" s="4">
        <f>IF('True_Odds_Calculator_3-way'!C138="","",'True_Odds_Calculator_3-way'!C138)</f>
        <v>6.92</v>
      </c>
      <c r="D137" s="9">
        <f t="shared" si="39"/>
        <v>0.63050802457176691</v>
      </c>
      <c r="E137" s="9">
        <f t="shared" si="40"/>
        <v>0.23050843202793991</v>
      </c>
      <c r="F137" s="9">
        <f t="shared" si="41"/>
        <v>0.13898354340029301</v>
      </c>
      <c r="G137" s="9">
        <f t="shared" si="42"/>
        <v>1.0464689952631772</v>
      </c>
      <c r="H137" s="9">
        <f t="shared" si="43"/>
        <v>1.5860226373473794</v>
      </c>
      <c r="I137" s="9">
        <f t="shared" si="44"/>
        <v>4.3382360948895355</v>
      </c>
      <c r="J137" s="9">
        <f t="shared" si="45"/>
        <v>7.1950964519580074</v>
      </c>
      <c r="K137" s="11">
        <f t="shared" si="46"/>
        <v>0.64102564102564097</v>
      </c>
      <c r="L137" s="11">
        <f t="shared" si="47"/>
        <v>0.2386634844868735</v>
      </c>
      <c r="M137" s="11">
        <f t="shared" si="48"/>
        <v>0.14450867052023122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-0.23380602640331971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0.21378722904513736</v>
      </c>
      <c r="Q137" s="11">
        <f>2*'OddsRatio_working_3-way'!K137*'OddsRatio_working_3-way'!L137*'OddsRatio_working_3-way'!M137</f>
        <v>4.4216593390928094E-2</v>
      </c>
      <c r="R137" s="11">
        <f t="shared" si="49"/>
        <v>0</v>
      </c>
      <c r="S137" s="11">
        <f t="shared" si="50"/>
        <v>-0.91437860834412554</v>
      </c>
      <c r="T137" s="11">
        <f t="shared" si="51"/>
        <v>-0.18911656842691324</v>
      </c>
      <c r="U137" s="11">
        <f>'OddsRatio_working_3-way'!S137-'OddsRatio_working_3-way'!R137^2/3</f>
        <v>-0.91437860834412554</v>
      </c>
      <c r="V137" s="11">
        <f>'OddsRatio_working_3-way'!S137*'OddsRatio_working_3-way'!R137/3-2*'OddsRatio_working_3-way'!R137^3/27-'OddsRatio_working_3-way'!T137</f>
        <v>0.18911656842691324</v>
      </c>
      <c r="W137" s="11">
        <f>'OddsRatio_working_3-way'!V137^2+4*'OddsRatio_working_3-way'!U137^3/27</f>
        <v>-7.7494360700951559E-2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0.16827019726805673</v>
      </c>
      <c r="Y137" s="11">
        <f>IF('OddsRatio_working_3-way'!W137&gt;=0,IF('OddsRatio_working_3-way'!V137+SQRT('OddsRatio_working_3-way'!W137)&gt;0,0,PI()),ACOS('OddsRatio_working_3-way'!V137/(2*'OddsRatio_working_3-way'!X137)))</f>
        <v>0.9740632619465277</v>
      </c>
      <c r="Z137" s="11">
        <f>'OddsRatio_working_3-way'!X137^(1/3)*COS('OddsRatio_working_3-way'!Y137/3)</f>
        <v>0.52323449763158847</v>
      </c>
      <c r="AA137" s="11">
        <f>'OddsRatio_working_3-way'!X137^(1/3)*COS(('OddsRatio_working_3-way'!Y137+2*PI())/3)</f>
        <v>-0.41414232036862397</v>
      </c>
      <c r="AB137" s="11">
        <f>'OddsRatio_working_3-way'!X137^(1/3)*COS(('OddsRatio_working_3-way'!Y137+4*PI())/3)</f>
        <v>-0.10909217726296455</v>
      </c>
      <c r="AC137" s="11">
        <f>'OddsRatio_working_3-way'!X137^(1/3)*SIN('OddsRatio_working_3-way'!Y137/3)</f>
        <v>0.17612078223838637</v>
      </c>
      <c r="AD137" s="11">
        <f>'OddsRatio_working_3-way'!X137^(1/3)*SIN(('OddsRatio_working_3-way'!Y137+2*PI())/3)</f>
        <v>0.3650739759661511</v>
      </c>
      <c r="AE137" s="11">
        <f>'OddsRatio_working_3-way'!X137^(1/3)*SIN(('OddsRatio_working_3-way'!Y137+4*PI())/3)</f>
        <v>-0.54119475820453744</v>
      </c>
      <c r="AF137" s="11">
        <f>-'OddsRatio_working_3-way'!U137/(3*'OddsRatio_working_3-way'!X137^(1/3))*COS(('OddsRatio_working_3-way'!Y137)/3)</f>
        <v>0.52323449763158858</v>
      </c>
      <c r="AG137" s="11">
        <f>-'OddsRatio_working_3-way'!U137/(3*'OddsRatio_working_3-way'!X137^(1/3))*COS(('OddsRatio_working_3-way'!Y137+2*PI())/3)</f>
        <v>-0.41414232036862408</v>
      </c>
      <c r="AH137" s="11">
        <f>-'OddsRatio_working_3-way'!U137/(3*'OddsRatio_working_3-way'!X137^(1/3))*COS(('OddsRatio_working_3-way'!Y137+4*PI())/3)</f>
        <v>-0.10909217726296458</v>
      </c>
      <c r="AI137" s="11">
        <f>'OddsRatio_working_3-way'!U137/(3*'OddsRatio_working_3-way'!X137^(1/3))*SIN(('OddsRatio_working_3-way'!Y137)/3)</f>
        <v>-0.1761207822383864</v>
      </c>
      <c r="AJ137" s="11">
        <f>'OddsRatio_working_3-way'!U137/(3*'OddsRatio_working_3-way'!X137^(1/3))*SIN(('OddsRatio_working_3-way'!Y137+2*PI())/3)</f>
        <v>-0.36507397596615115</v>
      </c>
      <c r="AK137" s="11">
        <f>'OddsRatio_working_3-way'!U137/(3*'OddsRatio_working_3-way'!X137^(1/3))*SIN(('OddsRatio_working_3-way'!Y137+4*PI())/3)</f>
        <v>0.54119475820453755</v>
      </c>
      <c r="AL137" s="11">
        <f>'OddsRatio_working_3-way'!Z137+'OddsRatio_working_3-way'!AF137</f>
        <v>1.0464689952631772</v>
      </c>
      <c r="AM137" s="11">
        <f>'OddsRatio_working_3-way'!AA137+'OddsRatio_working_3-way'!AG137</f>
        <v>-0.82828464073724806</v>
      </c>
      <c r="AN137" s="11">
        <f>'OddsRatio_working_3-way'!AB137+'OddsRatio_working_3-way'!AH137</f>
        <v>-0.21818435452592913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1.0464689952631772</v>
      </c>
      <c r="AS137" s="11">
        <f>IF(('OddsRatio_working_3-way'!X137=0),IF(Q137&gt;0,-Q137^(1/3),(-Q137)^(1/3)),'OddsRatio_working_3-way'!AM137-'OddsRatio_working_3-way'!R137/3)</f>
        <v>-0.82828464073724806</v>
      </c>
      <c r="AT137" s="11">
        <f>IF(('OddsRatio_working_3-way'!X137=0),IF(Q137&gt;0,-Q137^(1/3),(-Q137)^(1/3)),'OddsRatio_working_3-way'!AN137-'OddsRatio_working_3-way'!R137/3)</f>
        <v>-0.21818435452592913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1.86</v>
      </c>
      <c r="B138" s="4">
        <f>IF('True_Odds_Calculator_3-way'!B139="","",'True_Odds_Calculator_3-way'!B139)</f>
        <v>3.6</v>
      </c>
      <c r="C138" s="4">
        <f>IF('True_Odds_Calculator_3-way'!C139="","",'True_Odds_Calculator_3-way'!C139)</f>
        <v>4.67</v>
      </c>
      <c r="D138" s="9">
        <f t="shared" si="39"/>
        <v>0.52564182322395325</v>
      </c>
      <c r="E138" s="9">
        <f t="shared" si="40"/>
        <v>0.26821909733783328</v>
      </c>
      <c r="F138" s="9">
        <f t="shared" si="41"/>
        <v>0.20613907943821352</v>
      </c>
      <c r="G138" s="9">
        <f t="shared" si="42"/>
        <v>1.0493443461898586</v>
      </c>
      <c r="H138" s="9">
        <f t="shared" si="43"/>
        <v>1.9024361377232786</v>
      </c>
      <c r="I138" s="9">
        <f t="shared" si="44"/>
        <v>3.7282953000936314</v>
      </c>
      <c r="J138" s="9">
        <f t="shared" si="45"/>
        <v>4.8510937505167817</v>
      </c>
      <c r="K138" s="11">
        <f t="shared" si="46"/>
        <v>0.5376344086021505</v>
      </c>
      <c r="L138" s="11">
        <f t="shared" si="47"/>
        <v>0.27777777777777779</v>
      </c>
      <c r="M138" s="11">
        <f t="shared" si="48"/>
        <v>0.21413276231263384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-0.26242520063753749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0.22801173764771188</v>
      </c>
      <c r="Q138" s="11">
        <f>2*'OddsRatio_working_3-way'!K138*'OddsRatio_working_3-way'!L138*'OddsRatio_working_3-way'!M138</f>
        <v>6.3958411682387639E-2</v>
      </c>
      <c r="R138" s="11">
        <f t="shared" si="49"/>
        <v>0</v>
      </c>
      <c r="S138" s="11">
        <f t="shared" si="50"/>
        <v>-0.8688637260971076</v>
      </c>
      <c r="T138" s="11">
        <f t="shared" si="51"/>
        <v>-0.24372054027969364</v>
      </c>
      <c r="U138" s="11">
        <f>'OddsRatio_working_3-way'!S138-'OddsRatio_working_3-way'!R138^2/3</f>
        <v>-0.8688637260971076</v>
      </c>
      <c r="V138" s="11">
        <f>'OddsRatio_working_3-way'!S138*'OddsRatio_working_3-way'!R138/3-2*'OddsRatio_working_3-way'!R138^3/27-'OddsRatio_working_3-way'!T138</f>
        <v>0.24372054027969364</v>
      </c>
      <c r="W138" s="11">
        <f>'OddsRatio_working_3-way'!V138^2+4*'OddsRatio_working_3-way'!U138^3/27</f>
        <v>-3.7774554719939575E-2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0.15586392821477757</v>
      </c>
      <c r="Y138" s="11">
        <f>IF('OddsRatio_working_3-way'!W138&gt;=0,IF('OddsRatio_working_3-way'!V138+SQRT('OddsRatio_working_3-way'!W138)&gt;0,0,PI()),ACOS('OddsRatio_working_3-way'!V138/(2*'OddsRatio_working_3-way'!X138)))</f>
        <v>0.67318871090684906</v>
      </c>
      <c r="Z138" s="11">
        <f>'OddsRatio_working_3-way'!X138^(1/3)*COS('OddsRatio_working_3-way'!Y138/3)</f>
        <v>0.52467217309492931</v>
      </c>
      <c r="AA138" s="11">
        <f>'OddsRatio_working_3-way'!X138^(1/3)*COS(('OddsRatio_working_3-way'!Y138+2*PI())/3)</f>
        <v>-0.36604367840630753</v>
      </c>
      <c r="AB138" s="11">
        <f>'OddsRatio_working_3-way'!X138^(1/3)*COS(('OddsRatio_working_3-way'!Y138+4*PI())/3)</f>
        <v>-0.15862849468862183</v>
      </c>
      <c r="AC138" s="11">
        <f>'OddsRatio_working_3-way'!X138^(1/3)*SIN('OddsRatio_working_3-way'!Y138/3)</f>
        <v>0.11975121215342165</v>
      </c>
      <c r="AD138" s="11">
        <f>'OddsRatio_working_3-way'!X138^(1/3)*SIN(('OddsRatio_working_3-way'!Y138+2*PI())/3)</f>
        <v>0.39450382448228422</v>
      </c>
      <c r="AE138" s="11">
        <f>'OddsRatio_working_3-way'!X138^(1/3)*SIN(('OddsRatio_working_3-way'!Y138+4*PI())/3)</f>
        <v>-0.51425503663570571</v>
      </c>
      <c r="AF138" s="11">
        <f>-'OddsRatio_working_3-way'!U138/(3*'OddsRatio_working_3-way'!X138^(1/3))*COS(('OddsRatio_working_3-way'!Y138)/3)</f>
        <v>0.52467217309492931</v>
      </c>
      <c r="AG138" s="11">
        <f>-'OddsRatio_working_3-way'!U138/(3*'OddsRatio_working_3-way'!X138^(1/3))*COS(('OddsRatio_working_3-way'!Y138+2*PI())/3)</f>
        <v>-0.36604367840630753</v>
      </c>
      <c r="AH138" s="11">
        <f>-'OddsRatio_working_3-way'!U138/(3*'OddsRatio_working_3-way'!X138^(1/3))*COS(('OddsRatio_working_3-way'!Y138+4*PI())/3)</f>
        <v>-0.15862849468862183</v>
      </c>
      <c r="AI138" s="11">
        <f>'OddsRatio_working_3-way'!U138/(3*'OddsRatio_working_3-way'!X138^(1/3))*SIN(('OddsRatio_working_3-way'!Y138)/3)</f>
        <v>-0.11975121215342165</v>
      </c>
      <c r="AJ138" s="11">
        <f>'OddsRatio_working_3-way'!U138/(3*'OddsRatio_working_3-way'!X138^(1/3))*SIN(('OddsRatio_working_3-way'!Y138+2*PI())/3)</f>
        <v>-0.39450382448228422</v>
      </c>
      <c r="AK138" s="11">
        <f>'OddsRatio_working_3-way'!U138/(3*'OddsRatio_working_3-way'!X138^(1/3))*SIN(('OddsRatio_working_3-way'!Y138+4*PI())/3)</f>
        <v>0.51425503663570571</v>
      </c>
      <c r="AL138" s="11">
        <f>'OddsRatio_working_3-way'!Z138+'OddsRatio_working_3-way'!AF138</f>
        <v>1.0493443461898586</v>
      </c>
      <c r="AM138" s="11">
        <f>'OddsRatio_working_3-way'!AA138+'OddsRatio_working_3-way'!AG138</f>
        <v>-0.73208735681261505</v>
      </c>
      <c r="AN138" s="11">
        <f>'OddsRatio_working_3-way'!AB138+'OddsRatio_working_3-way'!AH138</f>
        <v>-0.31725698937724367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1.0493443461898586</v>
      </c>
      <c r="AS138" s="11">
        <f>IF(('OddsRatio_working_3-way'!X138=0),IF(Q138&gt;0,-Q138^(1/3),(-Q138)^(1/3)),'OddsRatio_working_3-way'!AM138-'OddsRatio_working_3-way'!R138/3)</f>
        <v>-0.73208735681261505</v>
      </c>
      <c r="AT138" s="11">
        <f>IF(('OddsRatio_working_3-way'!X138=0),IF(Q138&gt;0,-Q138^(1/3),(-Q138)^(1/3)),'OddsRatio_working_3-way'!AN138-'OddsRatio_working_3-way'!R138/3)</f>
        <v>-0.31725698937724367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1.82</v>
      </c>
      <c r="B139" s="4">
        <f>IF('True_Odds_Calculator_3-way'!B140="","",'True_Odds_Calculator_3-way'!B140)</f>
        <v>3.37</v>
      </c>
      <c r="C139" s="4">
        <f>IF('True_Odds_Calculator_3-way'!C140="","",'True_Odds_Calculator_3-way'!C140)</f>
        <v>5.45</v>
      </c>
      <c r="D139" s="9">
        <f t="shared" si="39"/>
        <v>0.53722467707530419</v>
      </c>
      <c r="E139" s="9">
        <f t="shared" si="40"/>
        <v>0.28655677719025235</v>
      </c>
      <c r="F139" s="9">
        <f t="shared" si="41"/>
        <v>0.17621854573444351</v>
      </c>
      <c r="G139" s="9">
        <f t="shared" si="42"/>
        <v>1.0505104735333248</v>
      </c>
      <c r="H139" s="9">
        <f t="shared" si="43"/>
        <v>1.8614185882973269</v>
      </c>
      <c r="I139" s="9">
        <f t="shared" si="44"/>
        <v>3.48970982227398</v>
      </c>
      <c r="J139" s="9">
        <f t="shared" si="45"/>
        <v>5.6747716072232963</v>
      </c>
      <c r="K139" s="11">
        <f t="shared" si="46"/>
        <v>0.54945054945054939</v>
      </c>
      <c r="L139" s="11">
        <f t="shared" si="47"/>
        <v>0.29673590504451036</v>
      </c>
      <c r="M139" s="11">
        <f t="shared" si="48"/>
        <v>0.18348623853211007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-0.25871667330301273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0.22855754758948066</v>
      </c>
      <c r="Q139" s="11">
        <f>2*'OddsRatio_working_3-way'!K139*'OddsRatio_working_3-way'!L139*'OddsRatio_working_3-way'!M139</f>
        <v>5.9831818740701738E-2</v>
      </c>
      <c r="R139" s="11">
        <f t="shared" si="49"/>
        <v>0</v>
      </c>
      <c r="S139" s="11">
        <f t="shared" si="50"/>
        <v>-0.88342797807155915</v>
      </c>
      <c r="T139" s="11">
        <f t="shared" si="51"/>
        <v>-0.23126386860512016</v>
      </c>
      <c r="U139" s="11">
        <f>'OddsRatio_working_3-way'!S139-'OddsRatio_working_3-way'!R139^2/3</f>
        <v>-0.88342797807155915</v>
      </c>
      <c r="V139" s="11">
        <f>'OddsRatio_working_3-way'!S139*'OddsRatio_working_3-way'!R139/3-2*'OddsRatio_working_3-way'!R139^3/27-'OddsRatio_working_3-way'!T139</f>
        <v>0.23126386860512016</v>
      </c>
      <c r="W139" s="11">
        <f>'OddsRatio_working_3-way'!V139^2+4*'OddsRatio_working_3-way'!U139^3/27</f>
        <v>-4.8660273695125864E-2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0.15979928865402698</v>
      </c>
      <c r="Y139" s="11">
        <f>IF('OddsRatio_working_3-way'!W139&gt;=0,IF('OddsRatio_working_3-way'!V139+SQRT('OddsRatio_working_3-way'!W139)&gt;0,0,PI()),ACOS('OddsRatio_working_3-way'!V139/(2*'OddsRatio_working_3-way'!X139)))</f>
        <v>0.76178183610609074</v>
      </c>
      <c r="Z139" s="11">
        <f>'OddsRatio_working_3-way'!X139^(1/3)*COS('OddsRatio_working_3-way'!Y139/3)</f>
        <v>0.52525523676666241</v>
      </c>
      <c r="AA139" s="11">
        <f>'OddsRatio_working_3-way'!X139^(1/3)*COS(('OddsRatio_working_3-way'!Y139+2*PI())/3)</f>
        <v>-0.3806835233808698</v>
      </c>
      <c r="AB139" s="11">
        <f>'OddsRatio_working_3-way'!X139^(1/3)*COS(('OddsRatio_working_3-way'!Y139+4*PI())/3)</f>
        <v>-0.14457171338579275</v>
      </c>
      <c r="AC139" s="11">
        <f>'OddsRatio_working_3-way'!X139^(1/3)*SIN('OddsRatio_working_3-way'!Y139/3)</f>
        <v>0.13631921705950764</v>
      </c>
      <c r="AD139" s="11">
        <f>'OddsRatio_working_3-way'!X139^(1/3)*SIN(('OddsRatio_working_3-way'!Y139+2*PI())/3)</f>
        <v>0.38672476998098593</v>
      </c>
      <c r="AE139" s="11">
        <f>'OddsRatio_working_3-way'!X139^(1/3)*SIN(('OddsRatio_working_3-way'!Y139+4*PI())/3)</f>
        <v>-0.52304398704049349</v>
      </c>
      <c r="AF139" s="11">
        <f>-'OddsRatio_working_3-way'!U139/(3*'OddsRatio_working_3-way'!X139^(1/3))*COS(('OddsRatio_working_3-way'!Y139)/3)</f>
        <v>0.52525523676666241</v>
      </c>
      <c r="AG139" s="11">
        <f>-'OddsRatio_working_3-way'!U139/(3*'OddsRatio_working_3-way'!X139^(1/3))*COS(('OddsRatio_working_3-way'!Y139+2*PI())/3)</f>
        <v>-0.3806835233808698</v>
      </c>
      <c r="AH139" s="11">
        <f>-'OddsRatio_working_3-way'!U139/(3*'OddsRatio_working_3-way'!X139^(1/3))*COS(('OddsRatio_working_3-way'!Y139+4*PI())/3)</f>
        <v>-0.14457171338579275</v>
      </c>
      <c r="AI139" s="11">
        <f>'OddsRatio_working_3-way'!U139/(3*'OddsRatio_working_3-way'!X139^(1/3))*SIN(('OddsRatio_working_3-way'!Y139)/3)</f>
        <v>-0.13631921705950764</v>
      </c>
      <c r="AJ139" s="11">
        <f>'OddsRatio_working_3-way'!U139/(3*'OddsRatio_working_3-way'!X139^(1/3))*SIN(('OddsRatio_working_3-way'!Y139+2*PI())/3)</f>
        <v>-0.38672476998098593</v>
      </c>
      <c r="AK139" s="11">
        <f>'OddsRatio_working_3-way'!U139/(3*'OddsRatio_working_3-way'!X139^(1/3))*SIN(('OddsRatio_working_3-way'!Y139+4*PI())/3)</f>
        <v>0.52304398704049349</v>
      </c>
      <c r="AL139" s="11">
        <f>'OddsRatio_working_3-way'!Z139+'OddsRatio_working_3-way'!AF139</f>
        <v>1.0505104735333248</v>
      </c>
      <c r="AM139" s="11">
        <f>'OddsRatio_working_3-way'!AA139+'OddsRatio_working_3-way'!AG139</f>
        <v>-0.76136704676173961</v>
      </c>
      <c r="AN139" s="11">
        <f>'OddsRatio_working_3-way'!AB139+'OddsRatio_working_3-way'!AH139</f>
        <v>-0.2891434267715855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1.0505104735333248</v>
      </c>
      <c r="AS139" s="11">
        <f>IF(('OddsRatio_working_3-way'!X139=0),IF(Q139&gt;0,-Q139^(1/3),(-Q139)^(1/3)),'OddsRatio_working_3-way'!AM139-'OddsRatio_working_3-way'!R139/3)</f>
        <v>-0.76136704676173961</v>
      </c>
      <c r="AT139" s="11">
        <f>IF(('OddsRatio_working_3-way'!X139=0),IF(Q139&gt;0,-Q139^(1/3),(-Q139)^(1/3)),'OddsRatio_working_3-way'!AN139-'OddsRatio_working_3-way'!R139/3)</f>
        <v>-0.2891434267715855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3.44</v>
      </c>
      <c r="B140" s="4">
        <f>IF('True_Odds_Calculator_3-way'!B141="","",'True_Odds_Calculator_3-way'!B141)</f>
        <v>3.1</v>
      </c>
      <c r="C140" s="4">
        <f>IF('True_Odds_Calculator_3-way'!C141="","",'True_Odds_Calculator_3-way'!C141)</f>
        <v>2.41</v>
      </c>
      <c r="D140" s="9">
        <f t="shared" si="39"/>
        <v>0.2820018737431324</v>
      </c>
      <c r="E140" s="9">
        <f t="shared" si="40"/>
        <v>0.31335244744929797</v>
      </c>
      <c r="F140" s="9">
        <f t="shared" si="41"/>
        <v>0.40464567880756946</v>
      </c>
      <c r="G140" s="9">
        <f t="shared" si="42"/>
        <v>1.043473659407272</v>
      </c>
      <c r="H140" s="9">
        <f t="shared" si="43"/>
        <v>3.5460757289537441</v>
      </c>
      <c r="I140" s="9">
        <f t="shared" si="44"/>
        <v>3.1912946847552712</v>
      </c>
      <c r="J140" s="9">
        <f t="shared" si="45"/>
        <v>2.4712978597642534</v>
      </c>
      <c r="K140" s="11">
        <f t="shared" si="46"/>
        <v>0.29069767441860467</v>
      </c>
      <c r="L140" s="11">
        <f t="shared" si="47"/>
        <v>0.32258064516129031</v>
      </c>
      <c r="M140" s="11">
        <f t="shared" si="48"/>
        <v>0.41493775933609955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-0.28111955374735798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0.23151534771659726</v>
      </c>
      <c r="Q140" s="11">
        <f>2*'OddsRatio_working_3-way'!K140*'OddsRatio_working_3-way'!L140*'OddsRatio_working_3-way'!M140</f>
        <v>7.7820284946755358E-2</v>
      </c>
      <c r="R140" s="11">
        <f t="shared" si="49"/>
        <v>0</v>
      </c>
      <c r="S140" s="11">
        <f t="shared" si="50"/>
        <v>-0.82354764949812065</v>
      </c>
      <c r="T140" s="11">
        <f t="shared" si="51"/>
        <v>-0.27682273932709928</v>
      </c>
      <c r="U140" s="11">
        <f>'OddsRatio_working_3-way'!S140-'OddsRatio_working_3-way'!R140^2/3</f>
        <v>-0.82354764949812065</v>
      </c>
      <c r="V140" s="11">
        <f>'OddsRatio_working_3-way'!S140*'OddsRatio_working_3-way'!R140/3-2*'OddsRatio_working_3-way'!R140^3/27-'OddsRatio_working_3-way'!T140</f>
        <v>0.27682273932709928</v>
      </c>
      <c r="W140" s="11">
        <f>'OddsRatio_working_3-way'!V140^2+4*'OddsRatio_working_3-way'!U140^3/27</f>
        <v>-6.1181079288336604E-3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0.14383057475498109</v>
      </c>
      <c r="Y140" s="11">
        <f>IF('OddsRatio_working_3-way'!W140&gt;=0,IF('OddsRatio_working_3-way'!V140+SQRT('OddsRatio_working_3-way'!W140)&gt;0,0,PI()),ACOS('OddsRatio_working_3-way'!V140/(2*'OddsRatio_working_3-way'!X140)))</f>
        <v>0.27537867320980336</v>
      </c>
      <c r="Z140" s="11">
        <f>'OddsRatio_working_3-way'!X140^(1/3)*COS('OddsRatio_working_3-way'!Y140/3)</f>
        <v>0.521736829703636</v>
      </c>
      <c r="AA140" s="11">
        <f>'OddsRatio_working_3-way'!X140^(1/3)*COS(('OddsRatio_working_3-way'!Y140+2*PI())/3)</f>
        <v>-0.30246075516382182</v>
      </c>
      <c r="AB140" s="11">
        <f>'OddsRatio_working_3-way'!X140^(1/3)*COS(('OddsRatio_working_3-way'!Y140+4*PI())/3)</f>
        <v>-0.21927607453981413</v>
      </c>
      <c r="AC140" s="11">
        <f>'OddsRatio_working_3-way'!X140^(1/3)*SIN('OddsRatio_working_3-way'!Y140/3)</f>
        <v>4.8026697750723851E-2</v>
      </c>
      <c r="AD140" s="11">
        <f>'OddsRatio_working_3-way'!X140^(1/3)*SIN(('OddsRatio_working_3-way'!Y140+2*PI())/3)</f>
        <v>0.42782399973794238</v>
      </c>
      <c r="AE140" s="11">
        <f>'OddsRatio_working_3-way'!X140^(1/3)*SIN(('OddsRatio_working_3-way'!Y140+4*PI())/3)</f>
        <v>-0.47585069748866626</v>
      </c>
      <c r="AF140" s="11">
        <f>-'OddsRatio_working_3-way'!U140/(3*'OddsRatio_working_3-way'!X140^(1/3))*COS(('OddsRatio_working_3-way'!Y140)/3)</f>
        <v>0.52173682970363588</v>
      </c>
      <c r="AG140" s="11">
        <f>-'OddsRatio_working_3-way'!U140/(3*'OddsRatio_working_3-way'!X140^(1/3))*COS(('OddsRatio_working_3-way'!Y140+2*PI())/3)</f>
        <v>-0.3024607551638217</v>
      </c>
      <c r="AH140" s="11">
        <f>-'OddsRatio_working_3-way'!U140/(3*'OddsRatio_working_3-way'!X140^(1/3))*COS(('OddsRatio_working_3-way'!Y140+4*PI())/3)</f>
        <v>-0.2192760745398141</v>
      </c>
      <c r="AI140" s="11">
        <f>'OddsRatio_working_3-way'!U140/(3*'OddsRatio_working_3-way'!X140^(1/3))*SIN(('OddsRatio_working_3-way'!Y140)/3)</f>
        <v>-4.8026697750723837E-2</v>
      </c>
      <c r="AJ140" s="11">
        <f>'OddsRatio_working_3-way'!U140/(3*'OddsRatio_working_3-way'!X140^(1/3))*SIN(('OddsRatio_working_3-way'!Y140+2*PI())/3)</f>
        <v>-0.42782399973794233</v>
      </c>
      <c r="AK140" s="11">
        <f>'OddsRatio_working_3-way'!U140/(3*'OddsRatio_working_3-way'!X140^(1/3))*SIN(('OddsRatio_working_3-way'!Y140+4*PI())/3)</f>
        <v>0.47585069748866615</v>
      </c>
      <c r="AL140" s="11">
        <f>'OddsRatio_working_3-way'!Z140+'OddsRatio_working_3-way'!AF140</f>
        <v>1.043473659407272</v>
      </c>
      <c r="AM140" s="11">
        <f>'OddsRatio_working_3-way'!AA140+'OddsRatio_working_3-way'!AG140</f>
        <v>-0.60492151032764352</v>
      </c>
      <c r="AN140" s="11">
        <f>'OddsRatio_working_3-way'!AB140+'OddsRatio_working_3-way'!AH140</f>
        <v>-0.43855214907962825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1.043473659407272</v>
      </c>
      <c r="AS140" s="11">
        <f>IF(('OddsRatio_working_3-way'!X140=0),IF(Q140&gt;0,-Q140^(1/3),(-Q140)^(1/3)),'OddsRatio_working_3-way'!AM140-'OddsRatio_working_3-way'!R140/3)</f>
        <v>-0.60492151032764352</v>
      </c>
      <c r="AT140" s="11">
        <f>IF(('OddsRatio_working_3-way'!X140=0),IF(Q140&gt;0,-Q140^(1/3),(-Q140)^(1/3)),'OddsRatio_working_3-way'!AN140-'OddsRatio_working_3-way'!R140/3)</f>
        <v>-0.43855214907962825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1.52</v>
      </c>
      <c r="B141" s="4">
        <f>IF('True_Odds_Calculator_3-way'!B142="","",'True_Odds_Calculator_3-way'!B142)</f>
        <v>4.32</v>
      </c>
      <c r="C141" s="4">
        <f>IF('True_Odds_Calculator_3-way'!C142="","",'True_Odds_Calculator_3-way'!C142)</f>
        <v>7.07</v>
      </c>
      <c r="D141" s="9">
        <f t="shared" si="39"/>
        <v>0.64446141097315757</v>
      </c>
      <c r="E141" s="9">
        <f t="shared" si="40"/>
        <v>0.22112712226525219</v>
      </c>
      <c r="F141" s="9">
        <f t="shared" si="41"/>
        <v>0.13441146676159027</v>
      </c>
      <c r="G141" s="9">
        <f t="shared" si="42"/>
        <v>1.0609293965148348</v>
      </c>
      <c r="H141" s="9">
        <f t="shared" si="43"/>
        <v>1.5516832861877139</v>
      </c>
      <c r="I141" s="9">
        <f t="shared" si="44"/>
        <v>4.522285596429251</v>
      </c>
      <c r="J141" s="9">
        <f t="shared" si="45"/>
        <v>7.4398414368450467</v>
      </c>
      <c r="K141" s="11">
        <f t="shared" si="46"/>
        <v>0.65789473684210531</v>
      </c>
      <c r="L141" s="11">
        <f t="shared" si="47"/>
        <v>0.23148148148148145</v>
      </c>
      <c r="M141" s="11">
        <f t="shared" si="48"/>
        <v>0.14144271570014144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-0.22572692732932442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0.21346511217537795</v>
      </c>
      <c r="Q141" s="11">
        <f>2*'OddsRatio_working_3-way'!K141*'OddsRatio_working_3-way'!L141*'OddsRatio_working_3-way'!M141</f>
        <v>4.3080749177674661E-2</v>
      </c>
      <c r="R141" s="11">
        <f t="shared" si="49"/>
        <v>0</v>
      </c>
      <c r="S141" s="11">
        <f t="shared" si="50"/>
        <v>-0.94567854487268554</v>
      </c>
      <c r="T141" s="11">
        <f t="shared" si="51"/>
        <v>-0.19085338947985581</v>
      </c>
      <c r="U141" s="11">
        <f>'OddsRatio_working_3-way'!S141-'OddsRatio_working_3-way'!R141^2/3</f>
        <v>-0.94567854487268554</v>
      </c>
      <c r="V141" s="11">
        <f>'OddsRatio_working_3-way'!S141*'OddsRatio_working_3-way'!R141/3-2*'OddsRatio_working_3-way'!R141^3/27-'OddsRatio_working_3-way'!T141</f>
        <v>0.19085338947985581</v>
      </c>
      <c r="W141" s="11">
        <f>'OddsRatio_working_3-way'!V141^2+4*'OddsRatio_working_3-way'!U141^3/27</f>
        <v>-8.8867991608024069E-2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0.17698376188507633</v>
      </c>
      <c r="Y141" s="11">
        <f>IF('OddsRatio_working_3-way'!W141&gt;=0,IF('OddsRatio_working_3-way'!V141+SQRT('OddsRatio_working_3-way'!W141)&gt;0,0,PI()),ACOS('OddsRatio_working_3-way'!V141/(2*'OddsRatio_working_3-way'!X141)))</f>
        <v>1.0013292142387196</v>
      </c>
      <c r="Z141" s="11">
        <f>'OddsRatio_working_3-way'!X141^(1/3)*COS('OddsRatio_working_3-way'!Y141/3)</f>
        <v>0.53046469825741738</v>
      </c>
      <c r="AA141" s="11">
        <f>'OddsRatio_working_3-way'!X141^(1/3)*COS(('OddsRatio_working_3-way'!Y141+2*PI())/3)</f>
        <v>-0.42452779521920969</v>
      </c>
      <c r="AB141" s="11">
        <f>'OddsRatio_working_3-way'!X141^(1/3)*COS(('OddsRatio_working_3-way'!Y141+4*PI())/3)</f>
        <v>-0.10593690303820755</v>
      </c>
      <c r="AC141" s="11">
        <f>'OddsRatio_working_3-way'!X141^(1/3)*SIN('OddsRatio_working_3-way'!Y141/3)</f>
        <v>0.18393853736206467</v>
      </c>
      <c r="AD141" s="11">
        <f>'OddsRatio_working_3-way'!X141^(1/3)*SIN(('OddsRatio_working_3-way'!Y141+2*PI())/3)</f>
        <v>0.36742663582073803</v>
      </c>
      <c r="AE141" s="11">
        <f>'OddsRatio_working_3-way'!X141^(1/3)*SIN(('OddsRatio_working_3-way'!Y141+4*PI())/3)</f>
        <v>-0.55136517318280254</v>
      </c>
      <c r="AF141" s="11">
        <f>-'OddsRatio_working_3-way'!U141/(3*'OddsRatio_working_3-way'!X141^(1/3))*COS(('OddsRatio_working_3-way'!Y141)/3)</f>
        <v>0.53046469825741738</v>
      </c>
      <c r="AG141" s="11">
        <f>-'OddsRatio_working_3-way'!U141/(3*'OddsRatio_working_3-way'!X141^(1/3))*COS(('OddsRatio_working_3-way'!Y141+2*PI())/3)</f>
        <v>-0.42452779521920969</v>
      </c>
      <c r="AH141" s="11">
        <f>-'OddsRatio_working_3-way'!U141/(3*'OddsRatio_working_3-way'!X141^(1/3))*COS(('OddsRatio_working_3-way'!Y141+4*PI())/3)</f>
        <v>-0.10593690303820755</v>
      </c>
      <c r="AI141" s="11">
        <f>'OddsRatio_working_3-way'!U141/(3*'OddsRatio_working_3-way'!X141^(1/3))*SIN(('OddsRatio_working_3-way'!Y141)/3)</f>
        <v>-0.18393853736206467</v>
      </c>
      <c r="AJ141" s="11">
        <f>'OddsRatio_working_3-way'!U141/(3*'OddsRatio_working_3-way'!X141^(1/3))*SIN(('OddsRatio_working_3-way'!Y141+2*PI())/3)</f>
        <v>-0.36742663582073803</v>
      </c>
      <c r="AK141" s="11">
        <f>'OddsRatio_working_3-way'!U141/(3*'OddsRatio_working_3-way'!X141^(1/3))*SIN(('OddsRatio_working_3-way'!Y141+4*PI())/3)</f>
        <v>0.55136517318280254</v>
      </c>
      <c r="AL141" s="11">
        <f>'OddsRatio_working_3-way'!Z141+'OddsRatio_working_3-way'!AF141</f>
        <v>1.0609293965148348</v>
      </c>
      <c r="AM141" s="11">
        <f>'OddsRatio_working_3-way'!AA141+'OddsRatio_working_3-way'!AG141</f>
        <v>-0.84905559043841938</v>
      </c>
      <c r="AN141" s="11">
        <f>'OddsRatio_working_3-way'!AB141+'OddsRatio_working_3-way'!AH141</f>
        <v>-0.21187380607641509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1.0609293965148348</v>
      </c>
      <c r="AS141" s="11">
        <f>IF(('OddsRatio_working_3-way'!X141=0),IF(Q141&gt;0,-Q141^(1/3),(-Q141)^(1/3)),'OddsRatio_working_3-way'!AM141-'OddsRatio_working_3-way'!R141/3)</f>
        <v>-0.84905559043841938</v>
      </c>
      <c r="AT141" s="11">
        <f>IF(('OddsRatio_working_3-way'!X141=0),IF(Q141&gt;0,-Q141^(1/3),(-Q141)^(1/3)),'OddsRatio_working_3-way'!AN141-'OddsRatio_working_3-way'!R141/3)</f>
        <v>-0.21187380607641509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2.4</v>
      </c>
      <c r="B142" s="4">
        <f>IF('True_Odds_Calculator_3-way'!B143="","",'True_Odds_Calculator_3-way'!B143)</f>
        <v>3.05</v>
      </c>
      <c r="C142" s="4">
        <f>IF('True_Odds_Calculator_3-way'!C143="","",'True_Odds_Calculator_3-way'!C143)</f>
        <v>3.4</v>
      </c>
      <c r="D142" s="9">
        <f t="shared" si="39"/>
        <v>0.40261201011126174</v>
      </c>
      <c r="E142" s="9">
        <f t="shared" si="40"/>
        <v>0.31519103215737415</v>
      </c>
      <c r="F142" s="9">
        <f t="shared" si="41"/>
        <v>0.28219695773136405</v>
      </c>
      <c r="G142" s="9">
        <f t="shared" si="42"/>
        <v>1.0598434630538329</v>
      </c>
      <c r="H142" s="9">
        <f t="shared" si="43"/>
        <v>2.4837808482753663</v>
      </c>
      <c r="I142" s="9">
        <f t="shared" si="44"/>
        <v>3.1726790992603568</v>
      </c>
      <c r="J142" s="9">
        <f t="shared" si="45"/>
        <v>3.5436243113291988</v>
      </c>
      <c r="K142" s="11">
        <f t="shared" si="46"/>
        <v>0.41666666666666669</v>
      </c>
      <c r="L142" s="11">
        <f t="shared" si="47"/>
        <v>0.32786885245901642</v>
      </c>
      <c r="M142" s="11">
        <f t="shared" si="48"/>
        <v>0.29411764705882354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-0.27675988428158149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0.23505303760848609</v>
      </c>
      <c r="Q142" s="11">
        <f>2*'OddsRatio_working_3-way'!K142*'OddsRatio_working_3-way'!L142*'OddsRatio_working_3-way'!M142</f>
        <v>8.0360012857602067E-2</v>
      </c>
      <c r="R142" s="11">
        <f t="shared" si="49"/>
        <v>0</v>
      </c>
      <c r="S142" s="11">
        <f t="shared" si="50"/>
        <v>-0.84930313588850193</v>
      </c>
      <c r="T142" s="11">
        <f t="shared" si="51"/>
        <v>-0.29036004645760743</v>
      </c>
      <c r="U142" s="11">
        <f>'OddsRatio_working_3-way'!S142-'OddsRatio_working_3-way'!R142^2/3</f>
        <v>-0.84930313588850193</v>
      </c>
      <c r="V142" s="11">
        <f>'OddsRatio_working_3-way'!S142*'OddsRatio_working_3-way'!R142/3-2*'OddsRatio_working_3-way'!R142^3/27-'OddsRatio_working_3-way'!T142</f>
        <v>0.29036004645760743</v>
      </c>
      <c r="W142" s="11">
        <f>'OddsRatio_working_3-way'!V142^2+4*'OddsRatio_working_3-way'!U142^3/27</f>
        <v>-6.4489374996355153E-3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0.15063025433034649</v>
      </c>
      <c r="Y142" s="11">
        <f>IF('OddsRatio_working_3-way'!W142&gt;=0,IF('OddsRatio_working_3-way'!V142+SQRT('OddsRatio_working_3-way'!W142)&gt;0,0,PI()),ACOS('OddsRatio_working_3-way'!V142/(2*'OddsRatio_working_3-way'!X142)))</f>
        <v>0.26982651679623171</v>
      </c>
      <c r="Z142" s="11">
        <f>'OddsRatio_working_3-way'!X142^(1/3)*COS('OddsRatio_working_3-way'!Y142/3)</f>
        <v>0.52992173152691635</v>
      </c>
      <c r="AA142" s="11">
        <f>'OddsRatio_working_3-way'!X142^(1/3)*COS(('OddsRatio_working_3-way'!Y142+2*PI())/3)</f>
        <v>-0.30634930392874193</v>
      </c>
      <c r="AB142" s="11">
        <f>'OddsRatio_working_3-way'!X142^(1/3)*COS(('OddsRatio_working_3-way'!Y142+4*PI())/3)</f>
        <v>-0.22357242759817411</v>
      </c>
      <c r="AC142" s="11">
        <f>'OddsRatio_working_3-way'!X142^(1/3)*SIN('OddsRatio_working_3-way'!Y142/3)</f>
        <v>4.779125183212965E-2</v>
      </c>
      <c r="AD142" s="11">
        <f>'OddsRatio_working_3-way'!X142^(1/3)*SIN(('OddsRatio_working_3-way'!Y142+2*PI())/3)</f>
        <v>0.43503005560368185</v>
      </c>
      <c r="AE142" s="11">
        <f>'OddsRatio_working_3-way'!X142^(1/3)*SIN(('OddsRatio_working_3-way'!Y142+4*PI())/3)</f>
        <v>-0.48282130743581153</v>
      </c>
      <c r="AF142" s="11">
        <f>-'OddsRatio_working_3-way'!U142/(3*'OddsRatio_working_3-way'!X142^(1/3))*COS(('OddsRatio_working_3-way'!Y142)/3)</f>
        <v>0.52992173152691646</v>
      </c>
      <c r="AG142" s="11">
        <f>-'OddsRatio_working_3-way'!U142/(3*'OddsRatio_working_3-way'!X142^(1/3))*COS(('OddsRatio_working_3-way'!Y142+2*PI())/3)</f>
        <v>-0.30634930392874199</v>
      </c>
      <c r="AH142" s="11">
        <f>-'OddsRatio_working_3-way'!U142/(3*'OddsRatio_working_3-way'!X142^(1/3))*COS(('OddsRatio_working_3-way'!Y142+4*PI())/3)</f>
        <v>-0.22357242759817417</v>
      </c>
      <c r="AI142" s="11">
        <f>'OddsRatio_working_3-way'!U142/(3*'OddsRatio_working_3-way'!X142^(1/3))*SIN(('OddsRatio_working_3-way'!Y142)/3)</f>
        <v>-4.7791251832129657E-2</v>
      </c>
      <c r="AJ142" s="11">
        <f>'OddsRatio_working_3-way'!U142/(3*'OddsRatio_working_3-way'!X142^(1/3))*SIN(('OddsRatio_working_3-way'!Y142+2*PI())/3)</f>
        <v>-0.43503005560368196</v>
      </c>
      <c r="AK142" s="11">
        <f>'OddsRatio_working_3-way'!U142/(3*'OddsRatio_working_3-way'!X142^(1/3))*SIN(('OddsRatio_working_3-way'!Y142+4*PI())/3)</f>
        <v>0.48282130743581164</v>
      </c>
      <c r="AL142" s="11">
        <f>'OddsRatio_working_3-way'!Z142+'OddsRatio_working_3-way'!AF142</f>
        <v>1.0598434630538329</v>
      </c>
      <c r="AM142" s="11">
        <f>'OddsRatio_working_3-way'!AA142+'OddsRatio_working_3-way'!AG142</f>
        <v>-0.61269860785748387</v>
      </c>
      <c r="AN142" s="11">
        <f>'OddsRatio_working_3-way'!AB142+'OddsRatio_working_3-way'!AH142</f>
        <v>-0.44714485519634828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1.0598434630538329</v>
      </c>
      <c r="AS142" s="11">
        <f>IF(('OddsRatio_working_3-way'!X142=0),IF(Q142&gt;0,-Q142^(1/3),(-Q142)^(1/3)),'OddsRatio_working_3-way'!AM142-'OddsRatio_working_3-way'!R142/3)</f>
        <v>-0.61269860785748387</v>
      </c>
      <c r="AT142" s="11">
        <f>IF(('OddsRatio_working_3-way'!X142=0),IF(Q142&gt;0,-Q142^(1/3),(-Q142)^(1/3)),'OddsRatio_working_3-way'!AN142-'OddsRatio_working_3-way'!R142/3)</f>
        <v>-0.44714485519634828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2.4700000000000002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2.91</v>
      </c>
      <c r="D143" s="9">
        <f t="shared" si="39"/>
        <v>0.39479237919331106</v>
      </c>
      <c r="E143" s="9">
        <f t="shared" si="40"/>
        <v>0.27096371850328416</v>
      </c>
      <c r="F143" s="9">
        <f t="shared" si="41"/>
        <v>0.33424390230340478</v>
      </c>
      <c r="G143" s="9">
        <f t="shared" si="42"/>
        <v>1.0428414685602463</v>
      </c>
      <c r="H143" s="9">
        <f t="shared" si="43"/>
        <v>2.5329769587835624</v>
      </c>
      <c r="I143" s="9">
        <f t="shared" si="44"/>
        <v>3.6905309888854352</v>
      </c>
      <c r="J143" s="9">
        <f t="shared" si="45"/>
        <v>2.9918272049500705</v>
      </c>
      <c r="K143" s="11">
        <f t="shared" si="46"/>
        <v>0.40485829959514169</v>
      </c>
      <c r="L143" s="11">
        <f t="shared" si="47"/>
        <v>0.27932960893854747</v>
      </c>
      <c r="M143" s="11">
        <f t="shared" si="48"/>
        <v>0.3436426116838488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-0.28151234149773086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0.23161852460087967</v>
      </c>
      <c r="Q143" s="11">
        <f>2*'OddsRatio_working_3-way'!K143*'OddsRatio_working_3-way'!L143*'OddsRatio_working_3-way'!M143</f>
        <v>7.7724337114389155E-2</v>
      </c>
      <c r="R143" s="11">
        <f t="shared" si="49"/>
        <v>0</v>
      </c>
      <c r="S143" s="11">
        <f t="shared" si="50"/>
        <v>-0.82276508151862549</v>
      </c>
      <c r="T143" s="11">
        <f t="shared" si="51"/>
        <v>-0.27609566493913607</v>
      </c>
      <c r="U143" s="11">
        <f>'OddsRatio_working_3-way'!S143-'OddsRatio_working_3-way'!R143^2/3</f>
        <v>-0.82276508151862549</v>
      </c>
      <c r="V143" s="11">
        <f>'OddsRatio_working_3-way'!S143*'OddsRatio_working_3-way'!R143/3-2*'OddsRatio_working_3-way'!R143^3/27-'OddsRatio_working_3-way'!T143</f>
        <v>0.27609566493913607</v>
      </c>
      <c r="W143" s="11">
        <f>'OddsRatio_working_3-way'!V143^2+4*'OddsRatio_working_3-way'!U143^3/27</f>
        <v>-6.2844507563004082E-3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0.14362561310094041</v>
      </c>
      <c r="Y143" s="11">
        <f>IF('OddsRatio_working_3-way'!W143&gt;=0,IF('OddsRatio_working_3-way'!V143+SQRT('OddsRatio_working_3-way'!W143)&gt;0,0,PI()),ACOS('OddsRatio_working_3-way'!V143/(2*'OddsRatio_working_3-way'!X143)))</f>
        <v>0.27960529149864888</v>
      </c>
      <c r="Z143" s="11">
        <f>'OddsRatio_working_3-way'!X143^(1/3)*COS('OddsRatio_working_3-way'!Y143/3)</f>
        <v>0.52142073428012314</v>
      </c>
      <c r="AA143" s="11">
        <f>'OddsRatio_working_3-way'!X143^(1/3)*COS(('OddsRatio_working_3-way'!Y143+2*PI())/3)</f>
        <v>-0.30291917874071267</v>
      </c>
      <c r="AB143" s="11">
        <f>'OddsRatio_working_3-way'!X143^(1/3)*COS(('OddsRatio_working_3-way'!Y143+4*PI())/3)</f>
        <v>-0.21850155553941034</v>
      </c>
      <c r="AC143" s="11">
        <f>'OddsRatio_working_3-way'!X143^(1/3)*SIN('OddsRatio_working_3-way'!Y143/3)</f>
        <v>4.8738537479620231E-2</v>
      </c>
      <c r="AD143" s="11">
        <f>'OddsRatio_working_3-way'!X143^(1/3)*SIN(('OddsRatio_working_3-way'!Y143+2*PI())/3)</f>
        <v>0.42719433320671196</v>
      </c>
      <c r="AE143" s="11">
        <f>'OddsRatio_working_3-way'!X143^(1/3)*SIN(('OddsRatio_working_3-way'!Y143+4*PI())/3)</f>
        <v>-0.47593287068633233</v>
      </c>
      <c r="AF143" s="11">
        <f>-'OddsRatio_working_3-way'!U143/(3*'OddsRatio_working_3-way'!X143^(1/3))*COS(('OddsRatio_working_3-way'!Y143)/3)</f>
        <v>0.52142073428012314</v>
      </c>
      <c r="AG143" s="11">
        <f>-'OddsRatio_working_3-way'!U143/(3*'OddsRatio_working_3-way'!X143^(1/3))*COS(('OddsRatio_working_3-way'!Y143+2*PI())/3)</f>
        <v>-0.30291917874071267</v>
      </c>
      <c r="AH143" s="11">
        <f>-'OddsRatio_working_3-way'!U143/(3*'OddsRatio_working_3-way'!X143^(1/3))*COS(('OddsRatio_working_3-way'!Y143+4*PI())/3)</f>
        <v>-0.21850155553941034</v>
      </c>
      <c r="AI143" s="11">
        <f>'OddsRatio_working_3-way'!U143/(3*'OddsRatio_working_3-way'!X143^(1/3))*SIN(('OddsRatio_working_3-way'!Y143)/3)</f>
        <v>-4.8738537479620231E-2</v>
      </c>
      <c r="AJ143" s="11">
        <f>'OddsRatio_working_3-way'!U143/(3*'OddsRatio_working_3-way'!X143^(1/3))*SIN(('OddsRatio_working_3-way'!Y143+2*PI())/3)</f>
        <v>-0.42719433320671196</v>
      </c>
      <c r="AK143" s="11">
        <f>'OddsRatio_working_3-way'!U143/(3*'OddsRatio_working_3-way'!X143^(1/3))*SIN(('OddsRatio_working_3-way'!Y143+4*PI())/3)</f>
        <v>0.47593287068633233</v>
      </c>
      <c r="AL143" s="11">
        <f>'OddsRatio_working_3-way'!Z143+'OddsRatio_working_3-way'!AF143</f>
        <v>1.0428414685602463</v>
      </c>
      <c r="AM143" s="11">
        <f>'OddsRatio_working_3-way'!AA143+'OddsRatio_working_3-way'!AG143</f>
        <v>-0.60583835748142534</v>
      </c>
      <c r="AN143" s="11">
        <f>'OddsRatio_working_3-way'!AB143+'OddsRatio_working_3-way'!AH143</f>
        <v>-0.43700311107882067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1.0428414685602463</v>
      </c>
      <c r="AS143" s="11">
        <f>IF(('OddsRatio_working_3-way'!X143=0),IF(Q143&gt;0,-Q143^(1/3),(-Q143)^(1/3)),'OddsRatio_working_3-way'!AM143-'OddsRatio_working_3-way'!R143/3)</f>
        <v>-0.60583835748142534</v>
      </c>
      <c r="AT143" s="11">
        <f>IF(('OddsRatio_working_3-way'!X143=0),IF(Q143&gt;0,-Q143^(1/3),(-Q143)^(1/3)),'OddsRatio_working_3-way'!AN143-'OddsRatio_working_3-way'!R143/3)</f>
        <v>-0.43700311107882067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2.21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3.39</v>
      </c>
      <c r="D144" s="9">
        <f t="shared" si="39"/>
        <v>0.44175396892658442</v>
      </c>
      <c r="E144" s="9">
        <f t="shared" si="40"/>
        <v>0.27221101701390854</v>
      </c>
      <c r="F144" s="9">
        <f t="shared" si="41"/>
        <v>0.28603501405950721</v>
      </c>
      <c r="G144" s="9">
        <f t="shared" si="42"/>
        <v>1.0443830473783366</v>
      </c>
      <c r="H144" s="9">
        <f t="shared" si="43"/>
        <v>2.263703487327787</v>
      </c>
      <c r="I144" s="9">
        <f t="shared" si="44"/>
        <v>3.6736206012885413</v>
      </c>
      <c r="J144" s="9">
        <f t="shared" si="45"/>
        <v>3.4960754832342249</v>
      </c>
      <c r="K144" s="11">
        <f t="shared" si="46"/>
        <v>0.45248868778280543</v>
      </c>
      <c r="L144" s="11">
        <f t="shared" si="47"/>
        <v>0.2808988764044944</v>
      </c>
      <c r="M144" s="11">
        <f t="shared" si="48"/>
        <v>0.29498525073746312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-0.27757558687727324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0.23096104841918413</v>
      </c>
      <c r="Q144" s="11">
        <f>2*'OddsRatio_working_3-way'!K144*'OddsRatio_working_3-way'!L144*'OddsRatio_working_3-way'!M144</f>
        <v>7.4987353382851993E-2</v>
      </c>
      <c r="R144" s="11">
        <f t="shared" si="49"/>
        <v>0</v>
      </c>
      <c r="S144" s="11">
        <f t="shared" si="50"/>
        <v>-0.83206542411563311</v>
      </c>
      <c r="T144" s="11">
        <f t="shared" si="51"/>
        <v>-0.27015111172585493</v>
      </c>
      <c r="U144" s="11">
        <f>'OddsRatio_working_3-way'!S144-'OddsRatio_working_3-way'!R144^2/3</f>
        <v>-0.83206542411563311</v>
      </c>
      <c r="V144" s="11">
        <f>'OddsRatio_working_3-way'!S144*'OddsRatio_working_3-way'!R144/3-2*'OddsRatio_working_3-way'!R144^3/27-'OddsRatio_working_3-way'!T144</f>
        <v>0.27015111172585493</v>
      </c>
      <c r="W144" s="11">
        <f>'OddsRatio_working_3-way'!V144^2+4*'OddsRatio_working_3-way'!U144^3/27</f>
        <v>-1.2361523961137405E-2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0.14606774723382021</v>
      </c>
      <c r="Y144" s="11">
        <f>IF('OddsRatio_working_3-way'!W144&gt;=0,IF('OddsRatio_working_3-way'!V144+SQRT('OddsRatio_working_3-way'!W144)&gt;0,0,PI()),ACOS('OddsRatio_working_3-way'!V144/(2*'OddsRatio_working_3-way'!X144)))</f>
        <v>0.39042883278967211</v>
      </c>
      <c r="Z144" s="11">
        <f>'OddsRatio_working_3-way'!X144^(1/3)*COS('OddsRatio_working_3-way'!Y144/3)</f>
        <v>0.52219152368916832</v>
      </c>
      <c r="AA144" s="11">
        <f>'OddsRatio_working_3-way'!X144^(1/3)*COS(('OddsRatio_working_3-way'!Y144+2*PI())/3)</f>
        <v>-0.32028499624829004</v>
      </c>
      <c r="AB144" s="11">
        <f>'OddsRatio_working_3-way'!X144^(1/3)*COS(('OddsRatio_working_3-way'!Y144+4*PI())/3)</f>
        <v>-0.20190652744087839</v>
      </c>
      <c r="AC144" s="11">
        <f>'OddsRatio_working_3-way'!X144^(1/3)*SIN('OddsRatio_working_3-way'!Y144/3)</f>
        <v>6.8345840832214899E-2</v>
      </c>
      <c r="AD144" s="11">
        <f>'OddsRatio_working_3-way'!X144^(1/3)*SIN(('OddsRatio_working_3-way'!Y144+2*PI())/3)</f>
        <v>0.4180582047396158</v>
      </c>
      <c r="AE144" s="11">
        <f>'OddsRatio_working_3-way'!X144^(1/3)*SIN(('OddsRatio_working_3-way'!Y144+4*PI())/3)</f>
        <v>-0.48640404557183065</v>
      </c>
      <c r="AF144" s="11">
        <f>-'OddsRatio_working_3-way'!U144/(3*'OddsRatio_working_3-way'!X144^(1/3))*COS(('OddsRatio_working_3-way'!Y144)/3)</f>
        <v>0.52219152368916832</v>
      </c>
      <c r="AG144" s="11">
        <f>-'OddsRatio_working_3-way'!U144/(3*'OddsRatio_working_3-way'!X144^(1/3))*COS(('OddsRatio_working_3-way'!Y144+2*PI())/3)</f>
        <v>-0.32028499624829004</v>
      </c>
      <c r="AH144" s="11">
        <f>-'OddsRatio_working_3-way'!U144/(3*'OddsRatio_working_3-way'!X144^(1/3))*COS(('OddsRatio_working_3-way'!Y144+4*PI())/3)</f>
        <v>-0.20190652744087839</v>
      </c>
      <c r="AI144" s="11">
        <f>'OddsRatio_working_3-way'!U144/(3*'OddsRatio_working_3-way'!X144^(1/3))*SIN(('OddsRatio_working_3-way'!Y144)/3)</f>
        <v>-6.8345840832214899E-2</v>
      </c>
      <c r="AJ144" s="11">
        <f>'OddsRatio_working_3-way'!U144/(3*'OddsRatio_working_3-way'!X144^(1/3))*SIN(('OddsRatio_working_3-way'!Y144+2*PI())/3)</f>
        <v>-0.4180582047396158</v>
      </c>
      <c r="AK144" s="11">
        <f>'OddsRatio_working_3-way'!U144/(3*'OddsRatio_working_3-way'!X144^(1/3))*SIN(('OddsRatio_working_3-way'!Y144+4*PI())/3)</f>
        <v>0.48640404557183065</v>
      </c>
      <c r="AL144" s="11">
        <f>'OddsRatio_working_3-way'!Z144+'OddsRatio_working_3-way'!AF144</f>
        <v>1.0443830473783366</v>
      </c>
      <c r="AM144" s="11">
        <f>'OddsRatio_working_3-way'!AA144+'OddsRatio_working_3-way'!AG144</f>
        <v>-0.64056999249658009</v>
      </c>
      <c r="AN144" s="11">
        <f>'OddsRatio_working_3-way'!AB144+'OddsRatio_working_3-way'!AH144</f>
        <v>-0.40381305488175678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1.0443830473783366</v>
      </c>
      <c r="AS144" s="11">
        <f>IF(('OddsRatio_working_3-way'!X144=0),IF(Q144&gt;0,-Q144^(1/3),(-Q144)^(1/3)),'OddsRatio_working_3-way'!AM144-'OddsRatio_working_3-way'!R144/3)</f>
        <v>-0.64056999249658009</v>
      </c>
      <c r="AT144" s="11">
        <f>IF(('OddsRatio_working_3-way'!X144=0),IF(Q144&gt;0,-Q144^(1/3),(-Q144)^(1/3)),'OddsRatio_working_3-way'!AN144-'OddsRatio_working_3-way'!R144/3)</f>
        <v>-0.40381305488175678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5.71</v>
      </c>
      <c r="B145" s="4">
        <f>IF('True_Odds_Calculator_3-way'!B146="","",'True_Odds_Calculator_3-way'!B146)</f>
        <v>4.6100000000000003</v>
      </c>
      <c r="C145" s="4">
        <f>IF('True_Odds_Calculator_3-way'!C146="","",'True_Odds_Calculator_3-way'!C146)</f>
        <v>1.56</v>
      </c>
      <c r="D145" s="9">
        <f t="shared" si="39"/>
        <v>0.16646688078522098</v>
      </c>
      <c r="E145" s="9">
        <f t="shared" si="40"/>
        <v>0.2067059143534323</v>
      </c>
      <c r="F145" s="9">
        <f t="shared" si="41"/>
        <v>0.6268272048613468</v>
      </c>
      <c r="G145" s="9">
        <f t="shared" si="42"/>
        <v>1.0630999837769095</v>
      </c>
      <c r="H145" s="9">
        <f t="shared" si="43"/>
        <v>6.0072009235892434</v>
      </c>
      <c r="I145" s="9">
        <f t="shared" si="44"/>
        <v>4.8377909414346432</v>
      </c>
      <c r="J145" s="9">
        <f t="shared" si="45"/>
        <v>1.5953359909150695</v>
      </c>
      <c r="K145" s="11">
        <f t="shared" si="46"/>
        <v>0.17513134851138354</v>
      </c>
      <c r="L145" s="11">
        <f t="shared" si="47"/>
        <v>0.21691973969631234</v>
      </c>
      <c r="M145" s="11">
        <f t="shared" si="48"/>
        <v>0.64102564102564097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-0.2318753081163285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0.21624761871921211</v>
      </c>
      <c r="Q145" s="11">
        <f>2*'OddsRatio_working_3-way'!K145*'OddsRatio_working_3-way'!L145*'OddsRatio_working_3-way'!M145</f>
        <v>4.8704418630453175E-2</v>
      </c>
      <c r="R145" s="11">
        <f t="shared" si="49"/>
        <v>0</v>
      </c>
      <c r="S145" s="11">
        <f t="shared" si="50"/>
        <v>-0.93260304633524749</v>
      </c>
      <c r="T145" s="11">
        <f t="shared" si="51"/>
        <v>-0.21004573115658726</v>
      </c>
      <c r="U145" s="11">
        <f>'OddsRatio_working_3-way'!S145-'OddsRatio_working_3-way'!R145^2/3</f>
        <v>-0.93260304633524749</v>
      </c>
      <c r="V145" s="11">
        <f>'OddsRatio_working_3-way'!S145*'OddsRatio_working_3-way'!R145/3-2*'OddsRatio_working_3-way'!R145^3/27-'OddsRatio_working_3-way'!T145</f>
        <v>0.21004573115658726</v>
      </c>
      <c r="W145" s="11">
        <f>'OddsRatio_working_3-way'!V145^2+4*'OddsRatio_working_3-way'!U145^3/27</f>
        <v>-7.604820513193794E-2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0.1733258595168673</v>
      </c>
      <c r="Y145" s="11">
        <f>IF('OddsRatio_working_3-way'!W145&gt;=0,IF('OddsRatio_working_3-way'!V145+SQRT('OddsRatio_working_3-way'!W145)&gt;0,0,PI()),ACOS('OddsRatio_working_3-way'!V145/(2*'OddsRatio_working_3-way'!X145)))</f>
        <v>0.91986535611659914</v>
      </c>
      <c r="Z145" s="11">
        <f>'OddsRatio_working_3-way'!X145^(1/3)*COS('OddsRatio_working_3-way'!Y145/3)</f>
        <v>0.53154999188845475</v>
      </c>
      <c r="AA145" s="11">
        <f>'OddsRatio_working_3-way'!X145^(1/3)*COS(('OddsRatio_working_3-way'!Y145+2*PI())/3)</f>
        <v>-0.41152037726504187</v>
      </c>
      <c r="AB145" s="11">
        <f>'OddsRatio_working_3-way'!X145^(1/3)*COS(('OddsRatio_working_3-way'!Y145+4*PI())/3)</f>
        <v>-0.12002961462341295</v>
      </c>
      <c r="AC145" s="11">
        <f>'OddsRatio_working_3-way'!X145^(1/3)*SIN('OddsRatio_working_3-way'!Y145/3)</f>
        <v>0.16829227027743382</v>
      </c>
      <c r="AD145" s="11">
        <f>'OddsRatio_working_3-way'!X145^(1/3)*SIN(('OddsRatio_working_3-way'!Y145+2*PI())/3)</f>
        <v>0.37618966121809716</v>
      </c>
      <c r="AE145" s="11">
        <f>'OddsRatio_working_3-way'!X145^(1/3)*SIN(('OddsRatio_working_3-way'!Y145+4*PI())/3)</f>
        <v>-0.54448193149553092</v>
      </c>
      <c r="AF145" s="11">
        <f>-'OddsRatio_working_3-way'!U145/(3*'OddsRatio_working_3-way'!X145^(1/3))*COS(('OddsRatio_working_3-way'!Y145)/3)</f>
        <v>0.53154999188845486</v>
      </c>
      <c r="AG145" s="11">
        <f>-'OddsRatio_working_3-way'!U145/(3*'OddsRatio_working_3-way'!X145^(1/3))*COS(('OddsRatio_working_3-way'!Y145+2*PI())/3)</f>
        <v>-0.41152037726504193</v>
      </c>
      <c r="AH145" s="11">
        <f>-'OddsRatio_working_3-way'!U145/(3*'OddsRatio_working_3-way'!X145^(1/3))*COS(('OddsRatio_working_3-way'!Y145+4*PI())/3)</f>
        <v>-0.12002961462341298</v>
      </c>
      <c r="AI145" s="11">
        <f>'OddsRatio_working_3-way'!U145/(3*'OddsRatio_working_3-way'!X145^(1/3))*SIN(('OddsRatio_working_3-way'!Y145)/3)</f>
        <v>-0.16829227027743385</v>
      </c>
      <c r="AJ145" s="11">
        <f>'OddsRatio_working_3-way'!U145/(3*'OddsRatio_working_3-way'!X145^(1/3))*SIN(('OddsRatio_working_3-way'!Y145+2*PI())/3)</f>
        <v>-0.37618966121809722</v>
      </c>
      <c r="AK145" s="11">
        <f>'OddsRatio_working_3-way'!U145/(3*'OddsRatio_working_3-way'!X145^(1/3))*SIN(('OddsRatio_working_3-way'!Y145+4*PI())/3)</f>
        <v>0.54448193149553104</v>
      </c>
      <c r="AL145" s="11">
        <f>'OddsRatio_working_3-way'!Z145+'OddsRatio_working_3-way'!AF145</f>
        <v>1.0630999837769095</v>
      </c>
      <c r="AM145" s="11">
        <f>'OddsRatio_working_3-way'!AA145+'OddsRatio_working_3-way'!AG145</f>
        <v>-0.82304075453008374</v>
      </c>
      <c r="AN145" s="11">
        <f>'OddsRatio_working_3-way'!AB145+'OddsRatio_working_3-way'!AH145</f>
        <v>-0.24005922924682593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1.0630999837769095</v>
      </c>
      <c r="AS145" s="11">
        <f>IF(('OddsRatio_working_3-way'!X145=0),IF(Q145&gt;0,-Q145^(1/3),(-Q145)^(1/3)),'OddsRatio_working_3-way'!AM145-'OddsRatio_working_3-way'!R145/3)</f>
        <v>-0.82304075453008374</v>
      </c>
      <c r="AT145" s="11">
        <f>IF(('OddsRatio_working_3-way'!X145=0),IF(Q145&gt;0,-Q145^(1/3),(-Q145)^(1/3)),'OddsRatio_working_3-way'!AN145-'OddsRatio_working_3-way'!R145/3)</f>
        <v>-0.24005922924682593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2.14</v>
      </c>
      <c r="B146" s="4">
        <f>IF('True_Odds_Calculator_3-way'!B147="","",'True_Odds_Calculator_3-way'!B147)</f>
        <v>3.74</v>
      </c>
      <c r="C146" s="4">
        <f>IF('True_Odds_Calculator_3-way'!C147="","",'True_Odds_Calculator_3-way'!C147)</f>
        <v>3.23</v>
      </c>
      <c r="D146" s="9">
        <f t="shared" si="39"/>
        <v>0.4504325415011694</v>
      </c>
      <c r="E146" s="9">
        <f t="shared" si="40"/>
        <v>0.25429162574345909</v>
      </c>
      <c r="F146" s="9">
        <f t="shared" si="41"/>
        <v>0.29527583275537145</v>
      </c>
      <c r="G146" s="9">
        <f t="shared" si="42"/>
        <v>1.0702528648902661</v>
      </c>
      <c r="H146" s="9">
        <f t="shared" si="43"/>
        <v>2.2200882659749035</v>
      </c>
      <c r="I146" s="9">
        <f t="shared" si="44"/>
        <v>3.9324928497993294</v>
      </c>
      <c r="J146" s="9">
        <f t="shared" si="45"/>
        <v>3.3866638887052929</v>
      </c>
      <c r="K146" s="11">
        <f t="shared" si="46"/>
        <v>0.46728971962616822</v>
      </c>
      <c r="L146" s="11">
        <f t="shared" si="47"/>
        <v>0.26737967914438499</v>
      </c>
      <c r="M146" s="11">
        <f t="shared" si="48"/>
        <v>0.30959752321981426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-0.26944639618054222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0.23634875142099368</v>
      </c>
      <c r="Q146" s="11">
        <f>2*'OddsRatio_working_3-way'!K146*'OddsRatio_working_3-way'!L146*'OddsRatio_working_3-way'!M146</f>
        <v>7.7364566749916083E-2</v>
      </c>
      <c r="R146" s="11">
        <f t="shared" si="49"/>
        <v>0</v>
      </c>
      <c r="S146" s="11">
        <f t="shared" si="50"/>
        <v>-0.87716427004140929</v>
      </c>
      <c r="T146" s="11">
        <f t="shared" si="51"/>
        <v>-0.28712414731306352</v>
      </c>
      <c r="U146" s="11">
        <f>'OddsRatio_working_3-way'!S146-'OddsRatio_working_3-way'!R146^2/3</f>
        <v>-0.87716427004140929</v>
      </c>
      <c r="V146" s="11">
        <f>'OddsRatio_working_3-way'!S146*'OddsRatio_working_3-way'!R146/3-2*'OddsRatio_working_3-way'!R146^3/27-'OddsRatio_working_3-way'!T146</f>
        <v>0.28712414731306352</v>
      </c>
      <c r="W146" s="11">
        <f>'OddsRatio_working_3-way'!V146^2+4*'OddsRatio_working_3-way'!U146^3/27</f>
        <v>-1.7545685297757296E-2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0.15810278402672981</v>
      </c>
      <c r="Y146" s="11">
        <f>IF('OddsRatio_working_3-way'!W146&gt;=0,IF('OddsRatio_working_3-way'!V146+SQRT('OddsRatio_working_3-way'!W146)&gt;0,0,PI()),ACOS('OddsRatio_working_3-way'!V146/(2*'OddsRatio_working_3-way'!X146)))</f>
        <v>0.43223919436631775</v>
      </c>
      <c r="Z146" s="11">
        <f>'OddsRatio_working_3-way'!X146^(1/3)*COS('OddsRatio_working_3-way'!Y146/3)</f>
        <v>0.53512643244513303</v>
      </c>
      <c r="AA146" s="11">
        <f>'OddsRatio_working_3-way'!X146^(1/3)*COS(('OddsRatio_working_3-way'!Y146+2*PI())/3)</f>
        <v>-0.33480043422168232</v>
      </c>
      <c r="AB146" s="11">
        <f>'OddsRatio_working_3-way'!X146^(1/3)*COS(('OddsRatio_working_3-way'!Y146+4*PI())/3)</f>
        <v>-0.20032599822345068</v>
      </c>
      <c r="AC146" s="11">
        <f>'OddsRatio_working_3-way'!X146^(1/3)*SIN('OddsRatio_working_3-way'!Y146/3)</f>
        <v>7.7638851822702123E-2</v>
      </c>
      <c r="AD146" s="11">
        <f>'OddsRatio_working_3-way'!X146^(1/3)*SIN(('OddsRatio_working_3-way'!Y146+2*PI())/3)</f>
        <v>0.42461365882267144</v>
      </c>
      <c r="AE146" s="11">
        <f>'OddsRatio_working_3-way'!X146^(1/3)*SIN(('OddsRatio_working_3-way'!Y146+4*PI())/3)</f>
        <v>-0.50225251064537357</v>
      </c>
      <c r="AF146" s="11">
        <f>-'OddsRatio_working_3-way'!U146/(3*'OddsRatio_working_3-way'!X146^(1/3))*COS(('OddsRatio_working_3-way'!Y146)/3)</f>
        <v>0.53512643244513303</v>
      </c>
      <c r="AG146" s="11">
        <f>-'OddsRatio_working_3-way'!U146/(3*'OddsRatio_working_3-way'!X146^(1/3))*COS(('OddsRatio_working_3-way'!Y146+2*PI())/3)</f>
        <v>-0.33480043422168232</v>
      </c>
      <c r="AH146" s="11">
        <f>-'OddsRatio_working_3-way'!U146/(3*'OddsRatio_working_3-way'!X146^(1/3))*COS(('OddsRatio_working_3-way'!Y146+4*PI())/3)</f>
        <v>-0.20032599822345068</v>
      </c>
      <c r="AI146" s="11">
        <f>'OddsRatio_working_3-way'!U146/(3*'OddsRatio_working_3-way'!X146^(1/3))*SIN(('OddsRatio_working_3-way'!Y146)/3)</f>
        <v>-7.7638851822702123E-2</v>
      </c>
      <c r="AJ146" s="11">
        <f>'OddsRatio_working_3-way'!U146/(3*'OddsRatio_working_3-way'!X146^(1/3))*SIN(('OddsRatio_working_3-way'!Y146+2*PI())/3)</f>
        <v>-0.42461365882267144</v>
      </c>
      <c r="AK146" s="11">
        <f>'OddsRatio_working_3-way'!U146/(3*'OddsRatio_working_3-way'!X146^(1/3))*SIN(('OddsRatio_working_3-way'!Y146+4*PI())/3)</f>
        <v>0.50225251064537357</v>
      </c>
      <c r="AL146" s="11">
        <f>'OddsRatio_working_3-way'!Z146+'OddsRatio_working_3-way'!AF146</f>
        <v>1.0702528648902661</v>
      </c>
      <c r="AM146" s="11">
        <f>'OddsRatio_working_3-way'!AA146+'OddsRatio_working_3-way'!AG146</f>
        <v>-0.66960086844336464</v>
      </c>
      <c r="AN146" s="11">
        <f>'OddsRatio_working_3-way'!AB146+'OddsRatio_working_3-way'!AH146</f>
        <v>-0.40065199644690136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1.0702528648902661</v>
      </c>
      <c r="AS146" s="11">
        <f>IF(('OddsRatio_working_3-way'!X146=0),IF(Q146&gt;0,-Q146^(1/3),(-Q146)^(1/3)),'OddsRatio_working_3-way'!AM146-'OddsRatio_working_3-way'!R146/3)</f>
        <v>-0.66960086844336464</v>
      </c>
      <c r="AT146" s="11">
        <f>IF(('OddsRatio_working_3-way'!X146=0),IF(Q146&gt;0,-Q146^(1/3),(-Q146)^(1/3)),'OddsRatio_working_3-way'!AN146-'OddsRatio_working_3-way'!R146/3)</f>
        <v>-0.40065199644690136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3.99</v>
      </c>
      <c r="B147" s="4">
        <f>IF('True_Odds_Calculator_3-way'!B148="","",'True_Odds_Calculator_3-way'!B148)</f>
        <v>3.93</v>
      </c>
      <c r="C147" s="4">
        <f>IF('True_Odds_Calculator_3-way'!C148="","",'True_Odds_Calculator_3-way'!C148)</f>
        <v>1.85</v>
      </c>
      <c r="D147" s="9">
        <f t="shared" si="39"/>
        <v>0.23705330756170007</v>
      </c>
      <c r="E147" s="9">
        <f t="shared" si="40"/>
        <v>0.24073901393812036</v>
      </c>
      <c r="F147" s="9">
        <f t="shared" si="41"/>
        <v>0.52220767850017946</v>
      </c>
      <c r="G147" s="9">
        <f t="shared" si="42"/>
        <v>1.0764081737434803</v>
      </c>
      <c r="H147" s="9">
        <f t="shared" si="43"/>
        <v>4.2184604394930059</v>
      </c>
      <c r="I147" s="9">
        <f t="shared" si="44"/>
        <v>4.1538759490683983</v>
      </c>
      <c r="J147" s="9">
        <f t="shared" si="45"/>
        <v>1.9149469476819583</v>
      </c>
      <c r="K147" s="11">
        <f t="shared" si="46"/>
        <v>0.25062656641604009</v>
      </c>
      <c r="L147" s="11">
        <f t="shared" si="47"/>
        <v>0.2544529262086514</v>
      </c>
      <c r="M147" s="11">
        <f t="shared" si="48"/>
        <v>0.54054054054054046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-0.25669686216090393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0.23337347563944585</v>
      </c>
      <c r="Q147" s="11">
        <f>2*'OddsRatio_working_3-way'!K147*'OddsRatio_working_3-way'!L147*'OddsRatio_working_3-way'!M147</f>
        <v>6.8943419686690058E-2</v>
      </c>
      <c r="R147" s="11">
        <f t="shared" si="49"/>
        <v>0</v>
      </c>
      <c r="S147" s="11">
        <f t="shared" si="50"/>
        <v>-0.90914035206695121</v>
      </c>
      <c r="T147" s="11">
        <f t="shared" si="51"/>
        <v>-0.26857912911874482</v>
      </c>
      <c r="U147" s="11">
        <f>'OddsRatio_working_3-way'!S147-'OddsRatio_working_3-way'!R147^2/3</f>
        <v>-0.90914035206695121</v>
      </c>
      <c r="V147" s="11">
        <f>'OddsRatio_working_3-way'!S147*'OddsRatio_working_3-way'!R147/3-2*'OddsRatio_working_3-way'!R147^3/27-'OddsRatio_working_3-way'!T147</f>
        <v>0.26857912911874482</v>
      </c>
      <c r="W147" s="11">
        <f>'OddsRatio_working_3-way'!V147^2+4*'OddsRatio_working_3-way'!U147^3/27</f>
        <v>-3.9189309692160973E-2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0.16682630060211157</v>
      </c>
      <c r="Y147" s="11">
        <f>IF('OddsRatio_working_3-way'!W147&gt;=0,IF('OddsRatio_working_3-way'!V147+SQRT('OddsRatio_working_3-way'!W147)&gt;0,0,PI()),ACOS('OddsRatio_working_3-way'!V147/(2*'OddsRatio_working_3-way'!X147)))</f>
        <v>0.63517751203523232</v>
      </c>
      <c r="Z147" s="11">
        <f>'OddsRatio_working_3-way'!X147^(1/3)*COS('OddsRatio_working_3-way'!Y147/3)</f>
        <v>0.53820408687174004</v>
      </c>
      <c r="AA147" s="11">
        <f>'OddsRatio_working_3-way'!X147^(1/3)*COS(('OddsRatio_working_3-way'!Y147+2*PI())/3)</f>
        <v>-0.36928866266546162</v>
      </c>
      <c r="AB147" s="11">
        <f>'OddsRatio_working_3-way'!X147^(1/3)*COS(('OddsRatio_working_3-way'!Y147+4*PI())/3)</f>
        <v>-0.1689154242062782</v>
      </c>
      <c r="AC147" s="11">
        <f>'OddsRatio_working_3-way'!X147^(1/3)*SIN('OddsRatio_working_3-way'!Y147/3)</f>
        <v>0.11568554316280659</v>
      </c>
      <c r="AD147" s="11">
        <f>'OddsRatio_working_3-way'!X147^(1/3)*SIN(('OddsRatio_working_3-way'!Y147+2*PI())/3)</f>
        <v>0.40825564007013043</v>
      </c>
      <c r="AE147" s="11">
        <f>'OddsRatio_working_3-way'!X147^(1/3)*SIN(('OddsRatio_working_3-way'!Y147+4*PI())/3)</f>
        <v>-0.52394118323293704</v>
      </c>
      <c r="AF147" s="11">
        <f>-'OddsRatio_working_3-way'!U147/(3*'OddsRatio_working_3-way'!X147^(1/3))*COS(('OddsRatio_working_3-way'!Y147)/3)</f>
        <v>0.53820408687174015</v>
      </c>
      <c r="AG147" s="11">
        <f>-'OddsRatio_working_3-way'!U147/(3*'OddsRatio_working_3-way'!X147^(1/3))*COS(('OddsRatio_working_3-way'!Y147+2*PI())/3)</f>
        <v>-0.36928866266546173</v>
      </c>
      <c r="AH147" s="11">
        <f>-'OddsRatio_working_3-way'!U147/(3*'OddsRatio_working_3-way'!X147^(1/3))*COS(('OddsRatio_working_3-way'!Y147+4*PI())/3)</f>
        <v>-0.16891542420627825</v>
      </c>
      <c r="AI147" s="11">
        <f>'OddsRatio_working_3-way'!U147/(3*'OddsRatio_working_3-way'!X147^(1/3))*SIN(('OddsRatio_working_3-way'!Y147)/3)</f>
        <v>-0.11568554316280662</v>
      </c>
      <c r="AJ147" s="11">
        <f>'OddsRatio_working_3-way'!U147/(3*'OddsRatio_working_3-way'!X147^(1/3))*SIN(('OddsRatio_working_3-way'!Y147+2*PI())/3)</f>
        <v>-0.40825564007013049</v>
      </c>
      <c r="AK147" s="11">
        <f>'OddsRatio_working_3-way'!U147/(3*'OddsRatio_working_3-way'!X147^(1/3))*SIN(('OddsRatio_working_3-way'!Y147+4*PI())/3)</f>
        <v>0.52394118323293715</v>
      </c>
      <c r="AL147" s="11">
        <f>'OddsRatio_working_3-way'!Z147+'OddsRatio_working_3-way'!AF147</f>
        <v>1.0764081737434803</v>
      </c>
      <c r="AM147" s="11">
        <f>'OddsRatio_working_3-way'!AA147+'OddsRatio_working_3-way'!AG147</f>
        <v>-0.73857732533092335</v>
      </c>
      <c r="AN147" s="11">
        <f>'OddsRatio_working_3-way'!AB147+'OddsRatio_working_3-way'!AH147</f>
        <v>-0.33783084841255645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1.0764081737434803</v>
      </c>
      <c r="AS147" s="11">
        <f>IF(('OddsRatio_working_3-way'!X147=0),IF(Q147&gt;0,-Q147^(1/3),(-Q147)^(1/3)),'OddsRatio_working_3-way'!AM147-'OddsRatio_working_3-way'!R147/3)</f>
        <v>-0.73857732533092335</v>
      </c>
      <c r="AT147" s="11">
        <f>IF(('OddsRatio_working_3-way'!X147=0),IF(Q147&gt;0,-Q147^(1/3),(-Q147)^(1/3)),'OddsRatio_working_3-way'!AN147-'OddsRatio_working_3-way'!R147/3)</f>
        <v>-0.33783084841255645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3.78</v>
      </c>
      <c r="B148" s="4">
        <f>IF('True_Odds_Calculator_3-way'!B149="","",'True_Odds_Calculator_3-way'!B149)</f>
        <v>3.72</v>
      </c>
      <c r="C148" s="4">
        <f>IF('True_Odds_Calculator_3-way'!C149="","",'True_Odds_Calculator_3-way'!C149)</f>
        <v>1.95</v>
      </c>
      <c r="D148" s="9">
        <f t="shared" si="39"/>
        <v>0.25062919899997732</v>
      </c>
      <c r="E148" s="9">
        <f t="shared" si="40"/>
        <v>0.2547493805983933</v>
      </c>
      <c r="F148" s="9">
        <f t="shared" si="41"/>
        <v>0.4946214204016291</v>
      </c>
      <c r="G148" s="9">
        <f t="shared" si="42"/>
        <v>1.0755244926045651</v>
      </c>
      <c r="H148" s="9">
        <f t="shared" si="43"/>
        <v>3.9899580894406901</v>
      </c>
      <c r="I148" s="9">
        <f t="shared" si="44"/>
        <v>3.9254266198844174</v>
      </c>
      <c r="J148" s="9">
        <f t="shared" si="45"/>
        <v>2.021748267974337</v>
      </c>
      <c r="K148" s="11">
        <f t="shared" si="46"/>
        <v>0.26455026455026459</v>
      </c>
      <c r="L148" s="11">
        <f t="shared" si="47"/>
        <v>0.26881720430107525</v>
      </c>
      <c r="M148" s="11">
        <f t="shared" si="48"/>
        <v>0.51282051282051289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-0.26197988922003235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0.2352287298523858</v>
      </c>
      <c r="Q148" s="11">
        <f>2*'OddsRatio_working_3-way'!K148*'OddsRatio_working_3-way'!L148*'OddsRatio_working_3-way'!M148</f>
        <v>7.2939141039499472E-2</v>
      </c>
      <c r="R148" s="11">
        <f t="shared" si="49"/>
        <v>0</v>
      </c>
      <c r="S148" s="11">
        <f t="shared" si="50"/>
        <v>-0.8978885003452356</v>
      </c>
      <c r="T148" s="11">
        <f t="shared" si="51"/>
        <v>-0.27841503886673974</v>
      </c>
      <c r="U148" s="11">
        <f>'OddsRatio_working_3-way'!S148-'OddsRatio_working_3-way'!R148^2/3</f>
        <v>-0.8978885003452356</v>
      </c>
      <c r="V148" s="11">
        <f>'OddsRatio_working_3-way'!S148*'OddsRatio_working_3-way'!R148/3-2*'OddsRatio_working_3-way'!R148^3/27-'OddsRatio_working_3-way'!T148</f>
        <v>0.27841503886673974</v>
      </c>
      <c r="W148" s="11">
        <f>'OddsRatio_working_3-way'!V148^2+4*'OddsRatio_working_3-way'!U148^3/27</f>
        <v>-2.9726708234770471E-2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0.16373884855306839</v>
      </c>
      <c r="Y148" s="11">
        <f>IF('OddsRatio_working_3-way'!W148&gt;=0,IF('OddsRatio_working_3-way'!V148+SQRT('OddsRatio_working_3-way'!W148)&gt;0,0,PI()),ACOS('OddsRatio_working_3-way'!V148/(2*'OddsRatio_working_3-way'!X148)))</f>
        <v>0.55446894986840878</v>
      </c>
      <c r="Z148" s="11">
        <f>'OddsRatio_working_3-way'!X148^(1/3)*COS('OddsRatio_working_3-way'!Y148/3)</f>
        <v>0.53776224630228264</v>
      </c>
      <c r="AA148" s="11">
        <f>'OddsRatio_working_3-way'!X148^(1/3)*COS(('OddsRatio_working_3-way'!Y148+2*PI())/3)</f>
        <v>-0.35594977379677439</v>
      </c>
      <c r="AB148" s="11">
        <f>'OddsRatio_working_3-way'!X148^(1/3)*COS(('OddsRatio_working_3-way'!Y148+4*PI())/3)</f>
        <v>-0.18181247250550836</v>
      </c>
      <c r="AC148" s="11">
        <f>'OddsRatio_working_3-way'!X148^(1/3)*SIN('OddsRatio_working_3-way'!Y148/3)</f>
        <v>0.10053821777646743</v>
      </c>
      <c r="AD148" s="11">
        <f>'OddsRatio_working_3-way'!X148^(1/3)*SIN(('OddsRatio_working_3-way'!Y148+2*PI())/3)</f>
        <v>0.4154466576057273</v>
      </c>
      <c r="AE148" s="11">
        <f>'OddsRatio_working_3-way'!X148^(1/3)*SIN(('OddsRatio_working_3-way'!Y148+4*PI())/3)</f>
        <v>-0.51598487538219473</v>
      </c>
      <c r="AF148" s="11">
        <f>-'OddsRatio_working_3-way'!U148/(3*'OddsRatio_working_3-way'!X148^(1/3))*COS(('OddsRatio_working_3-way'!Y148)/3)</f>
        <v>0.53776224630228242</v>
      </c>
      <c r="AG148" s="11">
        <f>-'OddsRatio_working_3-way'!U148/(3*'OddsRatio_working_3-way'!X148^(1/3))*COS(('OddsRatio_working_3-way'!Y148+2*PI())/3)</f>
        <v>-0.35594977379677423</v>
      </c>
      <c r="AH148" s="11">
        <f>-'OddsRatio_working_3-way'!U148/(3*'OddsRatio_working_3-way'!X148^(1/3))*COS(('OddsRatio_working_3-way'!Y148+4*PI())/3)</f>
        <v>-0.1818124725055083</v>
      </c>
      <c r="AI148" s="11">
        <f>'OddsRatio_working_3-way'!U148/(3*'OddsRatio_working_3-way'!X148^(1/3))*SIN(('OddsRatio_working_3-way'!Y148)/3)</f>
        <v>-0.10053821777646739</v>
      </c>
      <c r="AJ148" s="11">
        <f>'OddsRatio_working_3-way'!U148/(3*'OddsRatio_working_3-way'!X148^(1/3))*SIN(('OddsRatio_working_3-way'!Y148+2*PI())/3)</f>
        <v>-0.41544665760572713</v>
      </c>
      <c r="AK148" s="11">
        <f>'OddsRatio_working_3-way'!U148/(3*'OddsRatio_working_3-way'!X148^(1/3))*SIN(('OddsRatio_working_3-way'!Y148+4*PI())/3)</f>
        <v>0.51598487538219451</v>
      </c>
      <c r="AL148" s="11">
        <f>'OddsRatio_working_3-way'!Z148+'OddsRatio_working_3-way'!AF148</f>
        <v>1.0755244926045651</v>
      </c>
      <c r="AM148" s="11">
        <f>'OddsRatio_working_3-way'!AA148+'OddsRatio_working_3-way'!AG148</f>
        <v>-0.71189954759354857</v>
      </c>
      <c r="AN148" s="11">
        <f>'OddsRatio_working_3-way'!AB148+'OddsRatio_working_3-way'!AH148</f>
        <v>-0.36362494501101666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1.0755244926045651</v>
      </c>
      <c r="AS148" s="11">
        <f>IF(('OddsRatio_working_3-way'!X148=0),IF(Q148&gt;0,-Q148^(1/3),(-Q148)^(1/3)),'OddsRatio_working_3-way'!AM148-'OddsRatio_working_3-way'!R148/3)</f>
        <v>-0.71189954759354857</v>
      </c>
      <c r="AT148" s="11">
        <f>IF(('OddsRatio_working_3-way'!X148=0),IF(Q148&gt;0,-Q148^(1/3),(-Q148)^(1/3)),'OddsRatio_working_3-way'!AN148-'OddsRatio_working_3-way'!R148/3)</f>
        <v>-0.36362494501101666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1.34</v>
      </c>
      <c r="B149" s="4">
        <f>IF('True_Odds_Calculator_3-way'!B150="","",'True_Odds_Calculator_3-way'!B150)</f>
        <v>5.34</v>
      </c>
      <c r="C149" s="4">
        <f>IF('True_Odds_Calculator_3-way'!C150="","",'True_Odds_Calculator_3-way'!C150)</f>
        <v>8.7200000000000006</v>
      </c>
      <c r="D149" s="9">
        <f t="shared" si="39"/>
        <v>0.72490318363868744</v>
      </c>
      <c r="E149" s="9">
        <f t="shared" si="40"/>
        <v>0.17111167833115098</v>
      </c>
      <c r="F149" s="9">
        <f t="shared" si="41"/>
        <v>0.10398513803016129</v>
      </c>
      <c r="G149" s="9">
        <f t="shared" si="42"/>
        <v>1.1161604772574809</v>
      </c>
      <c r="H149" s="9">
        <f t="shared" si="43"/>
        <v>1.3794945622675436</v>
      </c>
      <c r="I149" s="9">
        <f t="shared" si="44"/>
        <v>5.8441364712974675</v>
      </c>
      <c r="J149" s="9">
        <f t="shared" si="45"/>
        <v>9.6167588844277549</v>
      </c>
      <c r="K149" s="11">
        <f t="shared" si="46"/>
        <v>0.74626865671641784</v>
      </c>
      <c r="L149" s="11">
        <f t="shared" si="47"/>
        <v>0.18726591760299627</v>
      </c>
      <c r="M149" s="11">
        <f t="shared" si="48"/>
        <v>0.1146788990825688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-0.18256747393842032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0.19872803798756961</v>
      </c>
      <c r="Q149" s="11">
        <f>2*'OddsRatio_working_3-way'!K149*'OddsRatio_working_3-way'!L149*'OddsRatio_working_3-way'!M149</f>
        <v>3.2052909352833808E-2</v>
      </c>
      <c r="R149" s="11">
        <f t="shared" si="49"/>
        <v>0</v>
      </c>
      <c r="S149" s="11">
        <f t="shared" si="50"/>
        <v>-1.088518308877956</v>
      </c>
      <c r="T149" s="11">
        <f t="shared" si="51"/>
        <v>-0.1755674691738639</v>
      </c>
      <c r="U149" s="11">
        <f>'OddsRatio_working_3-way'!S149-'OddsRatio_working_3-way'!R149^2/3</f>
        <v>-1.088518308877956</v>
      </c>
      <c r="V149" s="11">
        <f>'OddsRatio_working_3-way'!S149*'OddsRatio_working_3-way'!R149/3-2*'OddsRatio_working_3-way'!R149^3/27-'OddsRatio_working_3-way'!T149</f>
        <v>0.1755674691738639</v>
      </c>
      <c r="W149" s="11">
        <f>'OddsRatio_working_3-way'!V149^2+4*'OddsRatio_working_3-way'!U149^3/27</f>
        <v>-0.16025087622223122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0.21856052505790408</v>
      </c>
      <c r="Y149" s="11">
        <f>IF('OddsRatio_working_3-way'!W149&gt;=0,IF('OddsRatio_working_3-way'!V149+SQRT('OddsRatio_working_3-way'!W149)&gt;0,0,PI()),ACOS('OddsRatio_working_3-way'!V149/(2*'OddsRatio_working_3-way'!X149)))</f>
        <v>1.1574839715541836</v>
      </c>
      <c r="Z149" s="11">
        <f>'OddsRatio_working_3-way'!X149^(1/3)*COS('OddsRatio_working_3-way'!Y149/3)</f>
        <v>0.55808023862874045</v>
      </c>
      <c r="AA149" s="11">
        <f>'OddsRatio_working_3-way'!X149^(1/3)*COS(('OddsRatio_working_3-way'!Y149+2*PI())/3)</f>
        <v>-0.47535469508131389</v>
      </c>
      <c r="AB149" s="11">
        <f>'OddsRatio_working_3-way'!X149^(1/3)*COS(('OddsRatio_working_3-way'!Y149+4*PI())/3)</f>
        <v>-8.2725543547426728E-2</v>
      </c>
      <c r="AC149" s="11">
        <f>'OddsRatio_working_3-way'!X149^(1/3)*SIN('OddsRatio_working_3-way'!Y149/3)</f>
        <v>0.2266845463297843</v>
      </c>
      <c r="AD149" s="11">
        <f>'OddsRatio_working_3-way'!X149^(1/3)*SIN(('OddsRatio_working_3-way'!Y149+2*PI())/3)</f>
        <v>0.36996939083767877</v>
      </c>
      <c r="AE149" s="11">
        <f>'OddsRatio_working_3-way'!X149^(1/3)*SIN(('OddsRatio_working_3-way'!Y149+4*PI())/3)</f>
        <v>-0.59665393716746296</v>
      </c>
      <c r="AF149" s="11">
        <f>-'OddsRatio_working_3-way'!U149/(3*'OddsRatio_working_3-way'!X149^(1/3))*COS(('OddsRatio_working_3-way'!Y149)/3)</f>
        <v>0.55808023862874045</v>
      </c>
      <c r="AG149" s="11">
        <f>-'OddsRatio_working_3-way'!U149/(3*'OddsRatio_working_3-way'!X149^(1/3))*COS(('OddsRatio_working_3-way'!Y149+2*PI())/3)</f>
        <v>-0.47535469508131389</v>
      </c>
      <c r="AH149" s="11">
        <f>-'OddsRatio_working_3-way'!U149/(3*'OddsRatio_working_3-way'!X149^(1/3))*COS(('OddsRatio_working_3-way'!Y149+4*PI())/3)</f>
        <v>-8.2725543547426728E-2</v>
      </c>
      <c r="AI149" s="11">
        <f>'OddsRatio_working_3-way'!U149/(3*'OddsRatio_working_3-way'!X149^(1/3))*SIN(('OddsRatio_working_3-way'!Y149)/3)</f>
        <v>-0.2266845463297843</v>
      </c>
      <c r="AJ149" s="11">
        <f>'OddsRatio_working_3-way'!U149/(3*'OddsRatio_working_3-way'!X149^(1/3))*SIN(('OddsRatio_working_3-way'!Y149+2*PI())/3)</f>
        <v>-0.36996939083767877</v>
      </c>
      <c r="AK149" s="11">
        <f>'OddsRatio_working_3-way'!U149/(3*'OddsRatio_working_3-way'!X149^(1/3))*SIN(('OddsRatio_working_3-way'!Y149+4*PI())/3)</f>
        <v>0.59665393716746296</v>
      </c>
      <c r="AL149" s="11">
        <f>'OddsRatio_working_3-way'!Z149+'OddsRatio_working_3-way'!AF149</f>
        <v>1.1161604772574809</v>
      </c>
      <c r="AM149" s="11">
        <f>'OddsRatio_working_3-way'!AA149+'OddsRatio_working_3-way'!AG149</f>
        <v>-0.95070939016262779</v>
      </c>
      <c r="AN149" s="11">
        <f>'OddsRatio_working_3-way'!AB149+'OddsRatio_working_3-way'!AH149</f>
        <v>-0.16545108709485346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1.1161604772574809</v>
      </c>
      <c r="AS149" s="11">
        <f>IF(('OddsRatio_working_3-way'!X149=0),IF(Q149&gt;0,-Q149^(1/3),(-Q149)^(1/3)),'OddsRatio_working_3-way'!AM149-'OddsRatio_working_3-way'!R149/3)</f>
        <v>-0.95070939016262779</v>
      </c>
      <c r="AT149" s="11">
        <f>IF(('OddsRatio_working_3-way'!X149=0),IF(Q149&gt;0,-Q149^(1/3),(-Q149)^(1/3)),'OddsRatio_working_3-way'!AN149-'OddsRatio_working_3-way'!R149/3)</f>
        <v>-0.16545108709485346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2.0699999999999998</v>
      </c>
      <c r="B150" s="4">
        <f>IF('True_Odds_Calculator_3-way'!B151="","",'True_Odds_Calculator_3-way'!B151)</f>
        <v>3.43</v>
      </c>
      <c r="C150" s="4">
        <f>IF('True_Odds_Calculator_3-way'!C151="","",'True_Odds_Calculator_3-way'!C151)</f>
        <v>4.0199999999999996</v>
      </c>
      <c r="D150" s="9">
        <f t="shared" si="39"/>
        <v>0.47396590509786157</v>
      </c>
      <c r="E150" s="9">
        <f t="shared" si="40"/>
        <v>0.28404934990780606</v>
      </c>
      <c r="F150" s="9">
        <f t="shared" si="41"/>
        <v>0.24198474499433253</v>
      </c>
      <c r="G150" s="9">
        <f t="shared" si="42"/>
        <v>1.037248975408356</v>
      </c>
      <c r="H150" s="9">
        <f t="shared" si="43"/>
        <v>2.1098564036869405</v>
      </c>
      <c r="I150" s="9">
        <f t="shared" si="44"/>
        <v>3.5205150102423053</v>
      </c>
      <c r="J150" s="9">
        <f t="shared" si="45"/>
        <v>4.1324919057332341</v>
      </c>
      <c r="K150" s="11">
        <f t="shared" si="46"/>
        <v>0.48309178743961356</v>
      </c>
      <c r="L150" s="11">
        <f t="shared" si="47"/>
        <v>0.29154518950437314</v>
      </c>
      <c r="M150" s="11">
        <f t="shared" si="48"/>
        <v>0.24875621890547267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-0.27511006256586257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0.22843207099388479</v>
      </c>
      <c r="Q150" s="11">
        <f>2*'OddsRatio_working_3-way'!K150*'OddsRatio_working_3-way'!L150*'OddsRatio_working_3-way'!M150</f>
        <v>7.0071187421437059E-2</v>
      </c>
      <c r="R150" s="11">
        <f t="shared" si="49"/>
        <v>0</v>
      </c>
      <c r="S150" s="11">
        <f t="shared" si="50"/>
        <v>-0.83032975552901545</v>
      </c>
      <c r="T150" s="11">
        <f t="shared" si="51"/>
        <v>-0.25470237899663051</v>
      </c>
      <c r="U150" s="11">
        <f>'OddsRatio_working_3-way'!S150-'OddsRatio_working_3-way'!R150^2/3</f>
        <v>-0.83032975552901545</v>
      </c>
      <c r="V150" s="11">
        <f>'OddsRatio_working_3-way'!S150*'OddsRatio_working_3-way'!R150/3-2*'OddsRatio_working_3-way'!R150^3/27-'OddsRatio_working_3-way'!T150</f>
        <v>0.25470237899663051</v>
      </c>
      <c r="W150" s="11">
        <f>'OddsRatio_working_3-way'!V150^2+4*'OddsRatio_working_3-way'!U150^3/27</f>
        <v>-1.993688725153954E-2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0.14561094491665347</v>
      </c>
      <c r="Y150" s="11">
        <f>IF('OddsRatio_working_3-way'!W150&gt;=0,IF('OddsRatio_working_3-way'!V150+SQRT('OddsRatio_working_3-way'!W150)&gt;0,0,PI()),ACOS('OddsRatio_working_3-way'!V150/(2*'OddsRatio_working_3-way'!X150)))</f>
        <v>0.50618815529775851</v>
      </c>
      <c r="Z150" s="11">
        <f>'OddsRatio_working_3-way'!X150^(1/3)*COS('OddsRatio_working_3-way'!Y150/3)</f>
        <v>0.51862448770417802</v>
      </c>
      <c r="AA150" s="11">
        <f>'OddsRatio_working_3-way'!X150^(1/3)*COS(('OddsRatio_working_3-way'!Y150+2*PI())/3)</f>
        <v>-0.33582315449519939</v>
      </c>
      <c r="AB150" s="11">
        <f>'OddsRatio_working_3-way'!X150^(1/3)*COS(('OddsRatio_working_3-way'!Y150+4*PI())/3)</f>
        <v>-0.18280133320897873</v>
      </c>
      <c r="AC150" s="11">
        <f>'OddsRatio_working_3-way'!X150^(1/3)*SIN('OddsRatio_working_3-way'!Y150/3)</f>
        <v>8.8347189711486501E-2</v>
      </c>
      <c r="AD150" s="11">
        <f>'OddsRatio_working_3-way'!X150^(1/3)*SIN(('OddsRatio_working_3-way'!Y150+2*PI())/3)</f>
        <v>0.40496838652076522</v>
      </c>
      <c r="AE150" s="11">
        <f>'OddsRatio_working_3-way'!X150^(1/3)*SIN(('OddsRatio_working_3-way'!Y150+4*PI())/3)</f>
        <v>-0.49331557623225153</v>
      </c>
      <c r="AF150" s="11">
        <f>-'OddsRatio_working_3-way'!U150/(3*'OddsRatio_working_3-way'!X150^(1/3))*COS(('OddsRatio_working_3-way'!Y150)/3)</f>
        <v>0.51862448770417802</v>
      </c>
      <c r="AG150" s="11">
        <f>-'OddsRatio_working_3-way'!U150/(3*'OddsRatio_working_3-way'!X150^(1/3))*COS(('OddsRatio_working_3-way'!Y150+2*PI())/3)</f>
        <v>-0.33582315449519939</v>
      </c>
      <c r="AH150" s="11">
        <f>-'OddsRatio_working_3-way'!U150/(3*'OddsRatio_working_3-way'!X150^(1/3))*COS(('OddsRatio_working_3-way'!Y150+4*PI())/3)</f>
        <v>-0.18280133320897873</v>
      </c>
      <c r="AI150" s="11">
        <f>'OddsRatio_working_3-way'!U150/(3*'OddsRatio_working_3-way'!X150^(1/3))*SIN(('OddsRatio_working_3-way'!Y150)/3)</f>
        <v>-8.8347189711486501E-2</v>
      </c>
      <c r="AJ150" s="11">
        <f>'OddsRatio_working_3-way'!U150/(3*'OddsRatio_working_3-way'!X150^(1/3))*SIN(('OddsRatio_working_3-way'!Y150+2*PI())/3)</f>
        <v>-0.40496838652076522</v>
      </c>
      <c r="AK150" s="11">
        <f>'OddsRatio_working_3-way'!U150/(3*'OddsRatio_working_3-way'!X150^(1/3))*SIN(('OddsRatio_working_3-way'!Y150+4*PI())/3)</f>
        <v>0.49331557623225153</v>
      </c>
      <c r="AL150" s="11">
        <f>'OddsRatio_working_3-way'!Z150+'OddsRatio_working_3-way'!AF150</f>
        <v>1.037248975408356</v>
      </c>
      <c r="AM150" s="11">
        <f>'OddsRatio_working_3-way'!AA150+'OddsRatio_working_3-way'!AG150</f>
        <v>-0.67164630899039879</v>
      </c>
      <c r="AN150" s="11">
        <f>'OddsRatio_working_3-way'!AB150+'OddsRatio_working_3-way'!AH150</f>
        <v>-0.36560266641795747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1.037248975408356</v>
      </c>
      <c r="AS150" s="11">
        <f>IF(('OddsRatio_working_3-way'!X150=0),IF(Q150&gt;0,-Q150^(1/3),(-Q150)^(1/3)),'OddsRatio_working_3-way'!AM150-'OddsRatio_working_3-way'!R150/3)</f>
        <v>-0.67164630899039879</v>
      </c>
      <c r="AT150" s="11">
        <f>IF(('OddsRatio_working_3-way'!X150=0),IF(Q150&gt;0,-Q150^(1/3),(-Q150)^(1/3)),'OddsRatio_working_3-way'!AN150-'OddsRatio_working_3-way'!R150/3)</f>
        <v>-0.36560266641795747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3.09</v>
      </c>
      <c r="B151" s="4">
        <f>IF('True_Odds_Calculator_3-way'!B152="","",'True_Odds_Calculator_3-way'!B152)</f>
        <v>3.75</v>
      </c>
      <c r="C151" s="4">
        <f>IF('True_Odds_Calculator_3-way'!C152="","",'True_Odds_Calculator_3-way'!C152)</f>
        <v>2.31</v>
      </c>
      <c r="D151" s="9">
        <f t="shared" si="39"/>
        <v>0.31593879912894951</v>
      </c>
      <c r="E151" s="9">
        <f t="shared" si="40"/>
        <v>0.25981396201546586</v>
      </c>
      <c r="F151" s="9">
        <f t="shared" si="41"/>
        <v>0.42424723885558463</v>
      </c>
      <c r="G151" s="9">
        <f t="shared" si="42"/>
        <v>1.0359664937909736</v>
      </c>
      <c r="H151" s="9">
        <f t="shared" si="43"/>
        <v>3.165169972023135</v>
      </c>
      <c r="I151" s="9">
        <f t="shared" si="44"/>
        <v>3.8489078579251768</v>
      </c>
      <c r="J151" s="9">
        <f t="shared" si="45"/>
        <v>2.3571161068661755</v>
      </c>
      <c r="K151" s="11">
        <f t="shared" si="46"/>
        <v>0.3236245954692557</v>
      </c>
      <c r="L151" s="11">
        <f t="shared" si="47"/>
        <v>0.26666666666666666</v>
      </c>
      <c r="M151" s="11">
        <f t="shared" si="48"/>
        <v>0.4329004329004329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-0.28128627934453176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0.22975945306042395</v>
      </c>
      <c r="Q151" s="11">
        <f>2*'OddsRatio_working_3-way'!K151*'OddsRatio_working_3-way'!L151*'OddsRatio_working_3-way'!M151</f>
        <v>7.4718521320463069E-2</v>
      </c>
      <c r="R151" s="11">
        <f t="shared" si="49"/>
        <v>0</v>
      </c>
      <c r="S151" s="11">
        <f t="shared" si="50"/>
        <v>-0.81681713589380056</v>
      </c>
      <c r="T151" s="11">
        <f t="shared" si="51"/>
        <v>-0.26563158890855304</v>
      </c>
      <c r="U151" s="11">
        <f>'OddsRatio_working_3-way'!S151-'OddsRatio_working_3-way'!R151^2/3</f>
        <v>-0.81681713589380056</v>
      </c>
      <c r="V151" s="11">
        <f>'OddsRatio_working_3-way'!S151*'OddsRatio_working_3-way'!R151/3-2*'OddsRatio_working_3-way'!R151^3/27-'OddsRatio_working_3-way'!T151</f>
        <v>0.26563158890855304</v>
      </c>
      <c r="W151" s="11">
        <f>'OddsRatio_working_3-way'!V151^2+4*'OddsRatio_working_3-way'!U151^3/27</f>
        <v>-1.0176513139164137E-2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0.14207098064457663</v>
      </c>
      <c r="Y151" s="11">
        <f>IF('OddsRatio_working_3-way'!W151&gt;=0,IF('OddsRatio_working_3-way'!V151+SQRT('OddsRatio_working_3-way'!W151)&gt;0,0,PI()),ACOS('OddsRatio_working_3-way'!V151/(2*'OddsRatio_working_3-way'!X151)))</f>
        <v>0.36294534659179023</v>
      </c>
      <c r="Z151" s="11">
        <f>'OddsRatio_working_3-way'!X151^(1/3)*COS('OddsRatio_working_3-way'!Y151/3)</f>
        <v>0.5179832468954868</v>
      </c>
      <c r="AA151" s="11">
        <f>'OddsRatio_working_3-way'!X151^(1/3)*COS(('OddsRatio_working_3-way'!Y151+2*PI())/3)</f>
        <v>-0.31352877523583195</v>
      </c>
      <c r="AB151" s="11">
        <f>'OddsRatio_working_3-way'!X151^(1/3)*COS(('OddsRatio_working_3-way'!Y151+4*PI())/3)</f>
        <v>-0.20445447165965475</v>
      </c>
      <c r="AC151" s="11">
        <f>'OddsRatio_working_3-way'!X151^(1/3)*SIN('OddsRatio_working_3-way'!Y151/3)</f>
        <v>6.2974078531376945E-2</v>
      </c>
      <c r="AD151" s="11">
        <f>'OddsRatio_working_3-way'!X151^(1/3)*SIN(('OddsRatio_working_3-way'!Y151+2*PI())/3)</f>
        <v>0.41709961128055012</v>
      </c>
      <c r="AE151" s="11">
        <f>'OddsRatio_working_3-way'!X151^(1/3)*SIN(('OddsRatio_working_3-way'!Y151+4*PI())/3)</f>
        <v>-0.480073689811927</v>
      </c>
      <c r="AF151" s="11">
        <f>-'OddsRatio_working_3-way'!U151/(3*'OddsRatio_working_3-way'!X151^(1/3))*COS(('OddsRatio_working_3-way'!Y151)/3)</f>
        <v>0.51798324689548669</v>
      </c>
      <c r="AG151" s="11">
        <f>-'OddsRatio_working_3-way'!U151/(3*'OddsRatio_working_3-way'!X151^(1/3))*COS(('OddsRatio_working_3-way'!Y151+2*PI())/3)</f>
        <v>-0.31352877523583189</v>
      </c>
      <c r="AH151" s="11">
        <f>-'OddsRatio_working_3-way'!U151/(3*'OddsRatio_working_3-way'!X151^(1/3))*COS(('OddsRatio_working_3-way'!Y151+4*PI())/3)</f>
        <v>-0.20445447165965469</v>
      </c>
      <c r="AI151" s="11">
        <f>'OddsRatio_working_3-way'!U151/(3*'OddsRatio_working_3-way'!X151^(1/3))*SIN(('OddsRatio_working_3-way'!Y151)/3)</f>
        <v>-6.2974078531376931E-2</v>
      </c>
      <c r="AJ151" s="11">
        <f>'OddsRatio_working_3-way'!U151/(3*'OddsRatio_working_3-way'!X151^(1/3))*SIN(('OddsRatio_working_3-way'!Y151+2*PI())/3)</f>
        <v>-0.41709961128055006</v>
      </c>
      <c r="AK151" s="11">
        <f>'OddsRatio_working_3-way'!U151/(3*'OddsRatio_working_3-way'!X151^(1/3))*SIN(('OddsRatio_working_3-way'!Y151+4*PI())/3)</f>
        <v>0.48007368981192688</v>
      </c>
      <c r="AL151" s="11">
        <f>'OddsRatio_working_3-way'!Z151+'OddsRatio_working_3-way'!AF151</f>
        <v>1.0359664937909736</v>
      </c>
      <c r="AM151" s="11">
        <f>'OddsRatio_working_3-way'!AA151+'OddsRatio_working_3-way'!AG151</f>
        <v>-0.62705755047166378</v>
      </c>
      <c r="AN151" s="11">
        <f>'OddsRatio_working_3-way'!AB151+'OddsRatio_working_3-way'!AH151</f>
        <v>-0.40890894331930944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1.0359664937909736</v>
      </c>
      <c r="AS151" s="11">
        <f>IF(('OddsRatio_working_3-way'!X151=0),IF(Q151&gt;0,-Q151^(1/3),(-Q151)^(1/3)),'OddsRatio_working_3-way'!AM151-'OddsRatio_working_3-way'!R151/3)</f>
        <v>-0.62705755047166378</v>
      </c>
      <c r="AT151" s="11">
        <f>IF(('OddsRatio_working_3-way'!X151=0),IF(Q151&gt;0,-Q151^(1/3),(-Q151)^(1/3)),'OddsRatio_working_3-way'!AN151-'OddsRatio_working_3-way'!R151/3)</f>
        <v>-0.40890894331930944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2.2400000000000002</v>
      </c>
      <c r="B152" s="4">
        <f>IF('True_Odds_Calculator_3-way'!B153="","",'True_Odds_Calculator_3-way'!B153)</f>
        <v>3.71</v>
      </c>
      <c r="C152" s="4">
        <f>IF('True_Odds_Calculator_3-way'!C153="","",'True_Odds_Calculator_3-way'!C153)</f>
        <v>3.27</v>
      </c>
      <c r="D152" s="9">
        <f t="shared" si="39"/>
        <v>0.43820028261400656</v>
      </c>
      <c r="E152" s="9">
        <f t="shared" si="40"/>
        <v>0.26302466868925256</v>
      </c>
      <c r="F152" s="9">
        <f t="shared" si="41"/>
        <v>0.2987750486967406</v>
      </c>
      <c r="G152" s="9">
        <f t="shared" si="42"/>
        <v>1.0339205751119911</v>
      </c>
      <c r="H152" s="9">
        <f t="shared" si="43"/>
        <v>2.2820615131388693</v>
      </c>
      <c r="I152" s="9">
        <f t="shared" si="44"/>
        <v>3.8019247585534965</v>
      </c>
      <c r="J152" s="9">
        <f t="shared" si="45"/>
        <v>3.3469997055042207</v>
      </c>
      <c r="K152" s="11">
        <f t="shared" si="46"/>
        <v>0.4464285714285714</v>
      </c>
      <c r="L152" s="11">
        <f t="shared" si="47"/>
        <v>0.26954177897574122</v>
      </c>
      <c r="M152" s="11">
        <f t="shared" si="48"/>
        <v>0.3058103975535168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-0.28070306363847242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0.22888677714464697</v>
      </c>
      <c r="Q152" s="11">
        <f>2*'OddsRatio_working_3-way'!K152*'OddsRatio_working_3-way'!L152*'OddsRatio_working_3-way'!M152</f>
        <v>7.3597034451654983E-2</v>
      </c>
      <c r="R152" s="11">
        <f t="shared" si="49"/>
        <v>0</v>
      </c>
      <c r="S152" s="11">
        <f t="shared" si="50"/>
        <v>-0.81540534035438417</v>
      </c>
      <c r="T152" s="11">
        <f t="shared" si="51"/>
        <v>-0.26218821233259948</v>
      </c>
      <c r="U152" s="11">
        <f>'OddsRatio_working_3-way'!S152-'OddsRatio_working_3-way'!R152^2/3</f>
        <v>-0.81540534035438417</v>
      </c>
      <c r="V152" s="11">
        <f>'OddsRatio_working_3-way'!S152*'OddsRatio_working_3-way'!R152/3-2*'OddsRatio_working_3-way'!R152^3/27-'OddsRatio_working_3-way'!T152</f>
        <v>0.26218821233259948</v>
      </c>
      <c r="W152" s="11">
        <f>'OddsRatio_working_3-way'!V152^2+4*'OddsRatio_working_3-way'!U152^3/27</f>
        <v>-1.1576080332018429E-2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0.14170280432844537</v>
      </c>
      <c r="Y152" s="11">
        <f>IF('OddsRatio_working_3-way'!W152&gt;=0,IF('OddsRatio_working_3-way'!V152+SQRT('OddsRatio_working_3-way'!W152)&gt;0,0,PI()),ACOS('OddsRatio_working_3-way'!V152/(2*'OddsRatio_working_3-way'!X152)))</f>
        <v>0.38940747328468306</v>
      </c>
      <c r="Z152" s="11">
        <f>'OddsRatio_working_3-way'!X152^(1/3)*COS('OddsRatio_working_3-way'!Y152/3)</f>
        <v>0.51696028755599555</v>
      </c>
      <c r="AA152" s="11">
        <f>'OddsRatio_working_3-way'!X152^(1/3)*COS(('OddsRatio_working_3-way'!Y152+2*PI())/3)</f>
        <v>-0.31692140408364855</v>
      </c>
      <c r="AB152" s="11">
        <f>'OddsRatio_working_3-way'!X152^(1/3)*COS(('OddsRatio_working_3-way'!Y152+4*PI())/3)</f>
        <v>-0.20003888347234719</v>
      </c>
      <c r="AC152" s="11">
        <f>'OddsRatio_working_3-way'!X152^(1/3)*SIN('OddsRatio_working_3-way'!Y152/3)</f>
        <v>6.748215473849703E-2</v>
      </c>
      <c r="AD152" s="11">
        <f>'OddsRatio_working_3-way'!X152^(1/3)*SIN(('OddsRatio_working_3-way'!Y152+2*PI())/3)</f>
        <v>0.4139596644019522</v>
      </c>
      <c r="AE152" s="11">
        <f>'OddsRatio_working_3-way'!X152^(1/3)*SIN(('OddsRatio_working_3-way'!Y152+4*PI())/3)</f>
        <v>-0.48144181914044903</v>
      </c>
      <c r="AF152" s="11">
        <f>-'OddsRatio_working_3-way'!U152/(3*'OddsRatio_working_3-way'!X152^(1/3))*COS(('OddsRatio_working_3-way'!Y152)/3)</f>
        <v>0.51696028755599543</v>
      </c>
      <c r="AG152" s="11">
        <f>-'OddsRatio_working_3-way'!U152/(3*'OddsRatio_working_3-way'!X152^(1/3))*COS(('OddsRatio_working_3-way'!Y152+2*PI())/3)</f>
        <v>-0.31692140408364849</v>
      </c>
      <c r="AH152" s="11">
        <f>-'OddsRatio_working_3-way'!U152/(3*'OddsRatio_working_3-way'!X152^(1/3))*COS(('OddsRatio_working_3-way'!Y152+4*PI())/3)</f>
        <v>-0.20003888347234716</v>
      </c>
      <c r="AI152" s="11">
        <f>'OddsRatio_working_3-way'!U152/(3*'OddsRatio_working_3-way'!X152^(1/3))*SIN(('OddsRatio_working_3-way'!Y152)/3)</f>
        <v>-6.7482154738497016E-2</v>
      </c>
      <c r="AJ152" s="11">
        <f>'OddsRatio_working_3-way'!U152/(3*'OddsRatio_working_3-way'!X152^(1/3))*SIN(('OddsRatio_working_3-way'!Y152+2*PI())/3)</f>
        <v>-0.41395966440195209</v>
      </c>
      <c r="AK152" s="11">
        <f>'OddsRatio_working_3-way'!U152/(3*'OddsRatio_working_3-way'!X152^(1/3))*SIN(('OddsRatio_working_3-way'!Y152+4*PI())/3)</f>
        <v>0.48144181914044892</v>
      </c>
      <c r="AL152" s="11">
        <f>'OddsRatio_working_3-way'!Z152+'OddsRatio_working_3-way'!AF152</f>
        <v>1.0339205751119911</v>
      </c>
      <c r="AM152" s="11">
        <f>'OddsRatio_working_3-way'!AA152+'OddsRatio_working_3-way'!AG152</f>
        <v>-0.6338428081672971</v>
      </c>
      <c r="AN152" s="11">
        <f>'OddsRatio_working_3-way'!AB152+'OddsRatio_working_3-way'!AH152</f>
        <v>-0.40007776694469432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1.0339205751119911</v>
      </c>
      <c r="AS152" s="11">
        <f>IF(('OddsRatio_working_3-way'!X152=0),IF(Q152&gt;0,-Q152^(1/3),(-Q152)^(1/3)),'OddsRatio_working_3-way'!AM152-'OddsRatio_working_3-way'!R152/3)</f>
        <v>-0.6338428081672971</v>
      </c>
      <c r="AT152" s="11">
        <f>IF(('OddsRatio_working_3-way'!X152=0),IF(Q152&gt;0,-Q152^(1/3),(-Q152)^(1/3)),'OddsRatio_working_3-way'!AN152-'OddsRatio_working_3-way'!R152/3)</f>
        <v>-0.40007776694469432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3.34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2.08</v>
      </c>
      <c r="D153" s="9">
        <f t="shared" si="39"/>
        <v>0.29042489230402518</v>
      </c>
      <c r="E153" s="9">
        <f t="shared" si="40"/>
        <v>0.23957190785102345</v>
      </c>
      <c r="F153" s="9">
        <f t="shared" si="41"/>
        <v>0.47000319984495115</v>
      </c>
      <c r="G153" s="9">
        <f t="shared" si="42"/>
        <v>1.0441158232182894</v>
      </c>
      <c r="H153" s="9">
        <f t="shared" si="43"/>
        <v>3.4432310263307975</v>
      </c>
      <c r="I153" s="9">
        <f t="shared" si="44"/>
        <v>4.1741121025836003</v>
      </c>
      <c r="J153" s="9">
        <f t="shared" si="45"/>
        <v>2.1276450890757528</v>
      </c>
      <c r="K153" s="11">
        <f t="shared" si="46"/>
        <v>0.29940119760479045</v>
      </c>
      <c r="L153" s="11">
        <f t="shared" si="47"/>
        <v>0.24752475247524752</v>
      </c>
      <c r="M153" s="11">
        <f t="shared" si="48"/>
        <v>0.48076923076923073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-0.27372976818639938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0.23016609583574663</v>
      </c>
      <c r="Q153" s="11">
        <f>2*'OddsRatio_working_3-way'!K153*'OddsRatio_working_3-way'!L153*'OddsRatio_working_3-way'!M153</f>
        <v>7.1258853199921562E-2</v>
      </c>
      <c r="R153" s="11">
        <f t="shared" si="49"/>
        <v>0</v>
      </c>
      <c r="S153" s="11">
        <f t="shared" si="50"/>
        <v>-0.84085153529598</v>
      </c>
      <c r="T153" s="11">
        <f t="shared" si="51"/>
        <v>-0.26032555272321367</v>
      </c>
      <c r="U153" s="11">
        <f>'OddsRatio_working_3-way'!S153-'OddsRatio_working_3-way'!R153^2/3</f>
        <v>-0.84085153529598</v>
      </c>
      <c r="V153" s="11">
        <f>'OddsRatio_working_3-way'!S153*'OddsRatio_working_3-way'!R153/3-2*'OddsRatio_working_3-way'!R153^3/27-'OddsRatio_working_3-way'!T153</f>
        <v>0.26032555272321367</v>
      </c>
      <c r="W153" s="11">
        <f>'OddsRatio_working_3-way'!V153^2+4*'OddsRatio_working_3-way'!U153^3/27</f>
        <v>-2.030591886826251E-2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0.14838742556978102</v>
      </c>
      <c r="Y153" s="11">
        <f>IF('OddsRatio_working_3-way'!W153&gt;=0,IF('OddsRatio_working_3-way'!V153+SQRT('OddsRatio_working_3-way'!W153)&gt;0,0,PI()),ACOS('OddsRatio_working_3-way'!V153/(2*'OddsRatio_working_3-way'!X153)))</f>
        <v>0.50083489936284864</v>
      </c>
      <c r="Z153" s="11">
        <f>'OddsRatio_working_3-way'!X153^(1/3)*COS('OddsRatio_working_3-way'!Y153/3)</f>
        <v>0.52205791160914472</v>
      </c>
      <c r="AA153" s="11">
        <f>'OddsRatio_working_3-way'!X153^(1/3)*COS(('OddsRatio_working_3-way'!Y153+2*PI())/3)</f>
        <v>-0.33721646474612266</v>
      </c>
      <c r="AB153" s="11">
        <f>'OddsRatio_working_3-way'!X153^(1/3)*COS(('OddsRatio_working_3-way'!Y153+4*PI())/3)</f>
        <v>-0.1848414468630222</v>
      </c>
      <c r="AC153" s="11">
        <f>'OddsRatio_working_3-way'!X153^(1/3)*SIN('OddsRatio_working_3-way'!Y153/3)</f>
        <v>8.7973757592582288E-2</v>
      </c>
      <c r="AD153" s="11">
        <f>'OddsRatio_working_3-way'!X153^(1/3)*SIN(('OddsRatio_working_3-way'!Y153+2*PI())/3)</f>
        <v>0.40812853490387929</v>
      </c>
      <c r="AE153" s="11">
        <f>'OddsRatio_working_3-way'!X153^(1/3)*SIN(('OddsRatio_working_3-way'!Y153+4*PI())/3)</f>
        <v>-0.49610229249646137</v>
      </c>
      <c r="AF153" s="11">
        <f>-'OddsRatio_working_3-way'!U153/(3*'OddsRatio_working_3-way'!X153^(1/3))*COS(('OddsRatio_working_3-way'!Y153)/3)</f>
        <v>0.52205791160914472</v>
      </c>
      <c r="AG153" s="11">
        <f>-'OddsRatio_working_3-way'!U153/(3*'OddsRatio_working_3-way'!X153^(1/3))*COS(('OddsRatio_working_3-way'!Y153+2*PI())/3)</f>
        <v>-0.33721646474612266</v>
      </c>
      <c r="AH153" s="11">
        <f>-'OddsRatio_working_3-way'!U153/(3*'OddsRatio_working_3-way'!X153^(1/3))*COS(('OddsRatio_working_3-way'!Y153+4*PI())/3)</f>
        <v>-0.1848414468630222</v>
      </c>
      <c r="AI153" s="11">
        <f>'OddsRatio_working_3-way'!U153/(3*'OddsRatio_working_3-way'!X153^(1/3))*SIN(('OddsRatio_working_3-way'!Y153)/3)</f>
        <v>-8.7973757592582288E-2</v>
      </c>
      <c r="AJ153" s="11">
        <f>'OddsRatio_working_3-way'!U153/(3*'OddsRatio_working_3-way'!X153^(1/3))*SIN(('OddsRatio_working_3-way'!Y153+2*PI())/3)</f>
        <v>-0.40812853490387929</v>
      </c>
      <c r="AK153" s="11">
        <f>'OddsRatio_working_3-way'!U153/(3*'OddsRatio_working_3-way'!X153^(1/3))*SIN(('OddsRatio_working_3-way'!Y153+4*PI())/3)</f>
        <v>0.49610229249646137</v>
      </c>
      <c r="AL153" s="11">
        <f>'OddsRatio_working_3-way'!Z153+'OddsRatio_working_3-way'!AF153</f>
        <v>1.0441158232182894</v>
      </c>
      <c r="AM153" s="11">
        <f>'OddsRatio_working_3-way'!AA153+'OddsRatio_working_3-way'!AG153</f>
        <v>-0.67443292949224531</v>
      </c>
      <c r="AN153" s="11">
        <f>'OddsRatio_working_3-way'!AB153+'OddsRatio_working_3-way'!AH153</f>
        <v>-0.3696828937260444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1.0441158232182894</v>
      </c>
      <c r="AS153" s="11">
        <f>IF(('OddsRatio_working_3-way'!X153=0),IF(Q153&gt;0,-Q153^(1/3),(-Q153)^(1/3)),'OddsRatio_working_3-way'!AM153-'OddsRatio_working_3-way'!R153/3)</f>
        <v>-0.67443292949224531</v>
      </c>
      <c r="AT153" s="11">
        <f>IF(('OddsRatio_working_3-way'!X153=0),IF(Q153&gt;0,-Q153^(1/3),(-Q153)^(1/3)),'OddsRatio_working_3-way'!AN153-'OddsRatio_working_3-way'!R153/3)</f>
        <v>-0.3696828937260444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1.97</v>
      </c>
      <c r="B154" s="4">
        <f>IF('True_Odds_Calculator_3-way'!B155="","",'True_Odds_Calculator_3-way'!B155)</f>
        <v>3.68</v>
      </c>
      <c r="C154" s="4">
        <f>IF('True_Odds_Calculator_3-way'!C155="","",'True_Odds_Calculator_3-way'!C155)</f>
        <v>4</v>
      </c>
      <c r="D154" s="9">
        <f t="shared" si="39"/>
        <v>0.49598667501402083</v>
      </c>
      <c r="E154" s="9">
        <f t="shared" si="40"/>
        <v>0.26263270290352142</v>
      </c>
      <c r="F154" s="9">
        <f t="shared" si="41"/>
        <v>0.24138062208245778</v>
      </c>
      <c r="G154" s="9">
        <f t="shared" si="42"/>
        <v>1.0476115430928434</v>
      </c>
      <c r="H154" s="9">
        <f t="shared" si="43"/>
        <v>2.0161831968000579</v>
      </c>
      <c r="I154" s="9">
        <f t="shared" si="44"/>
        <v>3.8075989354888211</v>
      </c>
      <c r="J154" s="9">
        <f t="shared" si="45"/>
        <v>4.1428346292785303</v>
      </c>
      <c r="K154" s="11">
        <f t="shared" si="46"/>
        <v>0.50761421319796951</v>
      </c>
      <c r="L154" s="11">
        <f t="shared" si="47"/>
        <v>0.27173913043478259</v>
      </c>
      <c r="M154" s="11">
        <f t="shared" si="48"/>
        <v>0.25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-0.26893897594350047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0.22932299713087614</v>
      </c>
      <c r="Q154" s="11">
        <f>2*'OddsRatio_working_3-way'!K154*'OddsRatio_working_3-way'!L154*'OddsRatio_working_3-way'!M154</f>
        <v>6.8969322445376291E-2</v>
      </c>
      <c r="R154" s="11">
        <f t="shared" si="49"/>
        <v>0</v>
      </c>
      <c r="S154" s="11">
        <f t="shared" si="50"/>
        <v>-0.85269528645432568</v>
      </c>
      <c r="T154" s="11">
        <f t="shared" si="51"/>
        <v>-0.25644971021182733</v>
      </c>
      <c r="U154" s="11">
        <f>'OddsRatio_working_3-way'!S154-'OddsRatio_working_3-way'!R154^2/3</f>
        <v>-0.85269528645432568</v>
      </c>
      <c r="V154" s="11">
        <f>'OddsRatio_working_3-way'!S154*'OddsRatio_working_3-way'!R154/3-2*'OddsRatio_working_3-way'!R154^3/27-'OddsRatio_working_3-way'!T154</f>
        <v>0.25644971021182733</v>
      </c>
      <c r="W154" s="11">
        <f>'OddsRatio_working_3-way'!V154^2+4*'OddsRatio_working_3-way'!U154^3/27</f>
        <v>-2.6083261335377389E-2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0.1515335896782522</v>
      </c>
      <c r="Y154" s="11">
        <f>IF('OddsRatio_working_3-way'!W154&gt;=0,IF('OddsRatio_working_3-way'!V154+SQRT('OddsRatio_working_3-way'!W154)&gt;0,0,PI()),ACOS('OddsRatio_working_3-way'!V154/(2*'OddsRatio_working_3-way'!X154)))</f>
        <v>0.56201871779355805</v>
      </c>
      <c r="Z154" s="11">
        <f>'OddsRatio_working_3-way'!X154^(1/3)*COS('OddsRatio_working_3-way'!Y154/3)</f>
        <v>0.52380577154642161</v>
      </c>
      <c r="AA154" s="11">
        <f>'OddsRatio_working_3-way'!X154^(1/3)*COS(('OddsRatio_working_3-way'!Y154+2*PI())/3)</f>
        <v>-0.34789391370389028</v>
      </c>
      <c r="AB154" s="11">
        <f>'OddsRatio_working_3-way'!X154^(1/3)*COS(('OddsRatio_working_3-way'!Y154+4*PI())/3)</f>
        <v>-0.17591185784253124</v>
      </c>
      <c r="AC154" s="11">
        <f>'OddsRatio_working_3-way'!X154^(1/3)*SIN('OddsRatio_working_3-way'!Y154/3)</f>
        <v>9.9293886247340854E-2</v>
      </c>
      <c r="AD154" s="11">
        <f>'OddsRatio_working_3-way'!X154^(1/3)*SIN(('OddsRatio_working_3-way'!Y154+2*PI())/3)</f>
        <v>0.40398216168443879</v>
      </c>
      <c r="AE154" s="11">
        <f>'OddsRatio_working_3-way'!X154^(1/3)*SIN(('OddsRatio_working_3-way'!Y154+4*PI())/3)</f>
        <v>-0.5032760479317796</v>
      </c>
      <c r="AF154" s="11">
        <f>-'OddsRatio_working_3-way'!U154/(3*'OddsRatio_working_3-way'!X154^(1/3))*COS(('OddsRatio_working_3-way'!Y154)/3)</f>
        <v>0.52380577154642172</v>
      </c>
      <c r="AG154" s="11">
        <f>-'OddsRatio_working_3-way'!U154/(3*'OddsRatio_working_3-way'!X154^(1/3))*COS(('OddsRatio_working_3-way'!Y154+2*PI())/3)</f>
        <v>-0.34789391370389033</v>
      </c>
      <c r="AH154" s="11">
        <f>-'OddsRatio_working_3-way'!U154/(3*'OddsRatio_working_3-way'!X154^(1/3))*COS(('OddsRatio_working_3-way'!Y154+4*PI())/3)</f>
        <v>-0.1759118578425313</v>
      </c>
      <c r="AI154" s="11">
        <f>'OddsRatio_working_3-way'!U154/(3*'OddsRatio_working_3-way'!X154^(1/3))*SIN(('OddsRatio_working_3-way'!Y154)/3)</f>
        <v>-9.9293886247340868E-2</v>
      </c>
      <c r="AJ154" s="11">
        <f>'OddsRatio_working_3-way'!U154/(3*'OddsRatio_working_3-way'!X154^(1/3))*SIN(('OddsRatio_working_3-way'!Y154+2*PI())/3)</f>
        <v>-0.4039821616844389</v>
      </c>
      <c r="AK154" s="11">
        <f>'OddsRatio_working_3-way'!U154/(3*'OddsRatio_working_3-way'!X154^(1/3))*SIN(('OddsRatio_working_3-way'!Y154+4*PI())/3)</f>
        <v>0.50327604793177971</v>
      </c>
      <c r="AL154" s="11">
        <f>'OddsRatio_working_3-way'!Z154+'OddsRatio_working_3-way'!AF154</f>
        <v>1.0476115430928434</v>
      </c>
      <c r="AM154" s="11">
        <f>'OddsRatio_working_3-way'!AA154+'OddsRatio_working_3-way'!AG154</f>
        <v>-0.69578782740778067</v>
      </c>
      <c r="AN154" s="11">
        <f>'OddsRatio_working_3-way'!AB154+'OddsRatio_working_3-way'!AH154</f>
        <v>-0.35182371568506254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1.0476115430928434</v>
      </c>
      <c r="AS154" s="11">
        <f>IF(('OddsRatio_working_3-way'!X154=0),IF(Q154&gt;0,-Q154^(1/3),(-Q154)^(1/3)),'OddsRatio_working_3-way'!AM154-'OddsRatio_working_3-way'!R154/3)</f>
        <v>-0.69578782740778067</v>
      </c>
      <c r="AT154" s="11">
        <f>IF(('OddsRatio_working_3-way'!X154=0),IF(Q154&gt;0,-Q154^(1/3),(-Q154)^(1/3)),'OddsRatio_working_3-way'!AN154-'OddsRatio_working_3-way'!R154/3)</f>
        <v>-0.35182371568506254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3.26</v>
      </c>
      <c r="B155" s="4">
        <f>IF('True_Odds_Calculator_3-way'!B156="","",'True_Odds_Calculator_3-way'!B156)</f>
        <v>3.83</v>
      </c>
      <c r="C155" s="4">
        <f>IF('True_Odds_Calculator_3-way'!C156="","",'True_Odds_Calculator_3-way'!C156)</f>
        <v>2.17</v>
      </c>
      <c r="D155" s="9">
        <f t="shared" si="39"/>
        <v>0.29744383738964003</v>
      </c>
      <c r="E155" s="9">
        <f t="shared" si="40"/>
        <v>0.25267202938995348</v>
      </c>
      <c r="F155" s="9">
        <f t="shared" si="41"/>
        <v>0.44988413322040655</v>
      </c>
      <c r="G155" s="9">
        <f t="shared" si="42"/>
        <v>1.0451235480462435</v>
      </c>
      <c r="H155" s="9">
        <f t="shared" si="43"/>
        <v>3.3619792185845099</v>
      </c>
      <c r="I155" s="9">
        <f t="shared" si="44"/>
        <v>3.95769964097087</v>
      </c>
      <c r="J155" s="9">
        <f t="shared" si="45"/>
        <v>2.2227945512141045</v>
      </c>
      <c r="K155" s="11">
        <f t="shared" si="46"/>
        <v>0.30674846625766872</v>
      </c>
      <c r="L155" s="11">
        <f t="shared" si="47"/>
        <v>0.2610966057441253</v>
      </c>
      <c r="M155" s="11">
        <f t="shared" si="48"/>
        <v>0.46082949308755761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-0.27618788768926295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0.23104587825594763</v>
      </c>
      <c r="Q155" s="11">
        <f>2*'OddsRatio_working_3-way'!K155*'OddsRatio_working_3-way'!L155*'OddsRatio_working_3-way'!M155</f>
        <v>7.3816574522666961E-2</v>
      </c>
      <c r="R155" s="11">
        <f t="shared" si="49"/>
        <v>0</v>
      </c>
      <c r="S155" s="11">
        <f t="shared" si="50"/>
        <v>-0.8365532615821869</v>
      </c>
      <c r="T155" s="11">
        <f t="shared" si="51"/>
        <v>-0.26726941264606602</v>
      </c>
      <c r="U155" s="11">
        <f>'OddsRatio_working_3-way'!S155-'OddsRatio_working_3-way'!R155^2/3</f>
        <v>-0.8365532615821869</v>
      </c>
      <c r="V155" s="11">
        <f>'OddsRatio_working_3-way'!S155*'OddsRatio_working_3-way'!R155/3-2*'OddsRatio_working_3-way'!R155^3/27-'OddsRatio_working_3-way'!T155</f>
        <v>0.26726941264606602</v>
      </c>
      <c r="W155" s="11">
        <f>'OddsRatio_working_3-way'!V155^2+4*'OddsRatio_working_3-way'!U155^3/27</f>
        <v>-1.5298593031873933E-2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0.14725108825408306</v>
      </c>
      <c r="Y155" s="11">
        <f>IF('OddsRatio_working_3-way'!W155&gt;=0,IF('OddsRatio_working_3-way'!V155+SQRT('OddsRatio_working_3-way'!W155)&gt;0,0,PI()),ACOS('OddsRatio_working_3-way'!V155/(2*'OddsRatio_working_3-way'!X155)))</f>
        <v>0.43343247596105661</v>
      </c>
      <c r="Z155" s="11">
        <f>'OddsRatio_working_3-way'!X155^(1/3)*COS('OddsRatio_working_3-way'!Y155/3)</f>
        <v>0.52256177402312176</v>
      </c>
      <c r="AA155" s="11">
        <f>'OddsRatio_working_3-way'!X155^(1/3)*COS(('OddsRatio_working_3-way'!Y155+2*PI())/3)</f>
        <v>-0.3271231959238598</v>
      </c>
      <c r="AB155" s="11">
        <f>'OddsRatio_working_3-way'!X155^(1/3)*COS(('OddsRatio_working_3-way'!Y155+4*PI())/3)</f>
        <v>-0.19543857809926199</v>
      </c>
      <c r="AC155" s="11">
        <f>'OddsRatio_working_3-way'!X155^(1/3)*SIN('OddsRatio_working_3-way'!Y155/3)</f>
        <v>7.6028149549164509E-2</v>
      </c>
      <c r="AD155" s="11">
        <f>'OddsRatio_working_3-way'!X155^(1/3)*SIN(('OddsRatio_working_3-way'!Y155+2*PI())/3)</f>
        <v>0.41453769657610429</v>
      </c>
      <c r="AE155" s="11">
        <f>'OddsRatio_working_3-way'!X155^(1/3)*SIN(('OddsRatio_working_3-way'!Y155+4*PI())/3)</f>
        <v>-0.49056584612526888</v>
      </c>
      <c r="AF155" s="11">
        <f>-'OddsRatio_working_3-way'!U155/(3*'OddsRatio_working_3-way'!X155^(1/3))*COS(('OddsRatio_working_3-way'!Y155)/3)</f>
        <v>0.52256177402312176</v>
      </c>
      <c r="AG155" s="11">
        <f>-'OddsRatio_working_3-way'!U155/(3*'OddsRatio_working_3-way'!X155^(1/3))*COS(('OddsRatio_working_3-way'!Y155+2*PI())/3)</f>
        <v>-0.3271231959238598</v>
      </c>
      <c r="AH155" s="11">
        <f>-'OddsRatio_working_3-way'!U155/(3*'OddsRatio_working_3-way'!X155^(1/3))*COS(('OddsRatio_working_3-way'!Y155+4*PI())/3)</f>
        <v>-0.19543857809926199</v>
      </c>
      <c r="AI155" s="11">
        <f>'OddsRatio_working_3-way'!U155/(3*'OddsRatio_working_3-way'!X155^(1/3))*SIN(('OddsRatio_working_3-way'!Y155)/3)</f>
        <v>-7.6028149549164509E-2</v>
      </c>
      <c r="AJ155" s="11">
        <f>'OddsRatio_working_3-way'!U155/(3*'OddsRatio_working_3-way'!X155^(1/3))*SIN(('OddsRatio_working_3-way'!Y155+2*PI())/3)</f>
        <v>-0.41453769657610429</v>
      </c>
      <c r="AK155" s="11">
        <f>'OddsRatio_working_3-way'!U155/(3*'OddsRatio_working_3-way'!X155^(1/3))*SIN(('OddsRatio_working_3-way'!Y155+4*PI())/3)</f>
        <v>0.49056584612526888</v>
      </c>
      <c r="AL155" s="11">
        <f>'OddsRatio_working_3-way'!Z155+'OddsRatio_working_3-way'!AF155</f>
        <v>1.0451235480462435</v>
      </c>
      <c r="AM155" s="11">
        <f>'OddsRatio_working_3-way'!AA155+'OddsRatio_working_3-way'!AG155</f>
        <v>-0.6542463918477196</v>
      </c>
      <c r="AN155" s="11">
        <f>'OddsRatio_working_3-way'!AB155+'OddsRatio_working_3-way'!AH155</f>
        <v>-0.39087715619852398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1.0451235480462435</v>
      </c>
      <c r="AS155" s="11">
        <f>IF(('OddsRatio_working_3-way'!X155=0),IF(Q155&gt;0,-Q155^(1/3),(-Q155)^(1/3)),'OddsRatio_working_3-way'!AM155-'OddsRatio_working_3-way'!R155/3)</f>
        <v>-0.6542463918477196</v>
      </c>
      <c r="AT155" s="11">
        <f>IF(('OddsRatio_working_3-way'!X155=0),IF(Q155&gt;0,-Q155^(1/3),(-Q155)^(1/3)),'OddsRatio_working_3-way'!AN155-'OddsRatio_working_3-way'!R155/3)</f>
        <v>-0.39087715619852398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4.46</v>
      </c>
      <c r="B156" s="4">
        <f>IF('True_Odds_Calculator_3-way'!B157="","",'True_Odds_Calculator_3-way'!B157)</f>
        <v>3.98</v>
      </c>
      <c r="C156" s="4">
        <f>IF('True_Odds_Calculator_3-way'!C157="","",'True_Odds_Calculator_3-way'!C157)</f>
        <v>1.83</v>
      </c>
      <c r="D156" s="9">
        <f t="shared" si="39"/>
        <v>0.21799524052227234</v>
      </c>
      <c r="E156" s="9">
        <f t="shared" si="40"/>
        <v>0.24452256692220925</v>
      </c>
      <c r="F156" s="9">
        <f t="shared" si="41"/>
        <v>0.53748219255551855</v>
      </c>
      <c r="G156" s="9">
        <f t="shared" si="42"/>
        <v>1.0367792238204749</v>
      </c>
      <c r="H156" s="9">
        <f t="shared" si="43"/>
        <v>4.5872561144188424</v>
      </c>
      <c r="I156" s="9">
        <f t="shared" si="44"/>
        <v>4.0896020869850149</v>
      </c>
      <c r="J156" s="9">
        <f t="shared" si="45"/>
        <v>1.8605267557709948</v>
      </c>
      <c r="K156" s="11">
        <f t="shared" si="46"/>
        <v>0.22421524663677131</v>
      </c>
      <c r="L156" s="11">
        <f t="shared" si="47"/>
        <v>0.25125628140703515</v>
      </c>
      <c r="M156" s="11">
        <f t="shared" si="48"/>
        <v>0.54644808743169393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-0.26345196048117792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0.22380273540507553</v>
      </c>
      <c r="Q156" s="11">
        <f>2*'OddsRatio_working_3-way'!K156*'OddsRatio_working_3-way'!L156*'OddsRatio_working_3-way'!M156</f>
        <v>6.1568840551602624E-2</v>
      </c>
      <c r="R156" s="11">
        <f t="shared" si="49"/>
        <v>0</v>
      </c>
      <c r="S156" s="11">
        <f t="shared" si="50"/>
        <v>-0.84950111965883401</v>
      </c>
      <c r="T156" s="11">
        <f t="shared" si="51"/>
        <v>-0.23370044557326933</v>
      </c>
      <c r="U156" s="11">
        <f>'OddsRatio_working_3-way'!S156-'OddsRatio_working_3-way'!R156^2/3</f>
        <v>-0.84950111965883401</v>
      </c>
      <c r="V156" s="11">
        <f>'OddsRatio_working_3-way'!S156*'OddsRatio_working_3-way'!R156/3-2*'OddsRatio_working_3-way'!R156^3/27-'OddsRatio_working_3-way'!T156</f>
        <v>0.23370044557326933</v>
      </c>
      <c r="W156" s="11">
        <f>'OddsRatio_working_3-way'!V156^2+4*'OddsRatio_working_3-way'!U156^3/27</f>
        <v>-3.6205481203214984E-2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0.15068292825031607</v>
      </c>
      <c r="Y156" s="11">
        <f>IF('OddsRatio_working_3-way'!W156&gt;=0,IF('OddsRatio_working_3-way'!V156+SQRT('OddsRatio_working_3-way'!W156)&gt;0,0,PI()),ACOS('OddsRatio_working_3-way'!V156/(2*'OddsRatio_working_3-way'!X156)))</f>
        <v>0.68333578393446159</v>
      </c>
      <c r="Z156" s="11">
        <f>'OddsRatio_working_3-way'!X156^(1/3)*COS('OddsRatio_working_3-way'!Y156/3)</f>
        <v>0.51838961191023747</v>
      </c>
      <c r="AA156" s="11">
        <f>'OddsRatio_working_3-way'!X156^(1/3)*COS(('OddsRatio_working_3-way'!Y156+2*PI())/3)</f>
        <v>-0.36325938980752037</v>
      </c>
      <c r="AB156" s="11">
        <f>'OddsRatio_working_3-way'!X156^(1/3)*COS(('OddsRatio_working_3-way'!Y156+4*PI())/3)</f>
        <v>-0.15513022210271699</v>
      </c>
      <c r="AC156" s="11">
        <f>'OddsRatio_working_3-way'!X156^(1/3)*SIN('OddsRatio_working_3-way'!Y156/3)</f>
        <v>0.12016343100058097</v>
      </c>
      <c r="AD156" s="11">
        <f>'OddsRatio_working_3-way'!X156^(1/3)*SIN(('OddsRatio_working_3-way'!Y156+2*PI())/3)</f>
        <v>0.38885685747193138</v>
      </c>
      <c r="AE156" s="11">
        <f>'OddsRatio_working_3-way'!X156^(1/3)*SIN(('OddsRatio_working_3-way'!Y156+4*PI())/3)</f>
        <v>-0.50902028847251235</v>
      </c>
      <c r="AF156" s="11">
        <f>-'OddsRatio_working_3-way'!U156/(3*'OddsRatio_working_3-way'!X156^(1/3))*COS(('OddsRatio_working_3-way'!Y156)/3)</f>
        <v>0.51838961191023747</v>
      </c>
      <c r="AG156" s="11">
        <f>-'OddsRatio_working_3-way'!U156/(3*'OddsRatio_working_3-way'!X156^(1/3))*COS(('OddsRatio_working_3-way'!Y156+2*PI())/3)</f>
        <v>-0.36325938980752037</v>
      </c>
      <c r="AH156" s="11">
        <f>-'OddsRatio_working_3-way'!U156/(3*'OddsRatio_working_3-way'!X156^(1/3))*COS(('OddsRatio_working_3-way'!Y156+4*PI())/3)</f>
        <v>-0.15513022210271699</v>
      </c>
      <c r="AI156" s="11">
        <f>'OddsRatio_working_3-way'!U156/(3*'OddsRatio_working_3-way'!X156^(1/3))*SIN(('OddsRatio_working_3-way'!Y156)/3)</f>
        <v>-0.12016343100058097</v>
      </c>
      <c r="AJ156" s="11">
        <f>'OddsRatio_working_3-way'!U156/(3*'OddsRatio_working_3-way'!X156^(1/3))*SIN(('OddsRatio_working_3-way'!Y156+2*PI())/3)</f>
        <v>-0.38885685747193138</v>
      </c>
      <c r="AK156" s="11">
        <f>'OddsRatio_working_3-way'!U156/(3*'OddsRatio_working_3-way'!X156^(1/3))*SIN(('OddsRatio_working_3-way'!Y156+4*PI())/3)</f>
        <v>0.50902028847251235</v>
      </c>
      <c r="AL156" s="11">
        <f>'OddsRatio_working_3-way'!Z156+'OddsRatio_working_3-way'!AF156</f>
        <v>1.0367792238204749</v>
      </c>
      <c r="AM156" s="11">
        <f>'OddsRatio_working_3-way'!AA156+'OddsRatio_working_3-way'!AG156</f>
        <v>-0.72651877961504074</v>
      </c>
      <c r="AN156" s="11">
        <f>'OddsRatio_working_3-way'!AB156+'OddsRatio_working_3-way'!AH156</f>
        <v>-0.31026044420543397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1.0367792238204749</v>
      </c>
      <c r="AS156" s="11">
        <f>IF(('OddsRatio_working_3-way'!X156=0),IF(Q156&gt;0,-Q156^(1/3),(-Q156)^(1/3)),'OddsRatio_working_3-way'!AM156-'OddsRatio_working_3-way'!R156/3)</f>
        <v>-0.72651877961504074</v>
      </c>
      <c r="AT156" s="11">
        <f>IF(('OddsRatio_working_3-way'!X156=0),IF(Q156&gt;0,-Q156^(1/3),(-Q156)^(1/3)),'OddsRatio_working_3-way'!AN156-'OddsRatio_working_3-way'!R156/3)</f>
        <v>-0.31026044420543397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2.96</v>
      </c>
      <c r="B157" s="4">
        <f>IF('True_Odds_Calculator_3-way'!B158="","",'True_Odds_Calculator_3-way'!B158)</f>
        <v>3.39</v>
      </c>
      <c r="C157" s="4">
        <f>IF('True_Odds_Calculator_3-way'!C158="","",'True_Odds_Calculator_3-way'!C158)</f>
        <v>2.57</v>
      </c>
      <c r="D157" s="9">
        <f t="shared" si="39"/>
        <v>0.33051068902313868</v>
      </c>
      <c r="E157" s="9">
        <f t="shared" si="40"/>
        <v>0.28818301428016219</v>
      </c>
      <c r="F157" s="9">
        <f t="shared" si="41"/>
        <v>0.38130629669669919</v>
      </c>
      <c r="G157" s="9">
        <f t="shared" si="42"/>
        <v>1.0334799763341809</v>
      </c>
      <c r="H157" s="9">
        <f t="shared" si="43"/>
        <v>3.0256207536149948</v>
      </c>
      <c r="I157" s="9">
        <f t="shared" si="44"/>
        <v>3.4700171434386915</v>
      </c>
      <c r="J157" s="9">
        <f t="shared" si="45"/>
        <v>2.6225635628446642</v>
      </c>
      <c r="K157" s="11">
        <f t="shared" si="46"/>
        <v>0.33783783783783783</v>
      </c>
      <c r="L157" s="11">
        <f t="shared" si="47"/>
        <v>0.29498525073746312</v>
      </c>
      <c r="M157" s="11">
        <f t="shared" si="48"/>
        <v>0.38910505836575876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-0.2851865846080921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0.22956050641047709</v>
      </c>
      <c r="Q157" s="11">
        <f>2*'OddsRatio_working_3-way'!K157*'OddsRatio_working_3-way'!L157*'OddsRatio_working_3-way'!M157</f>
        <v>7.7554225138674701E-2</v>
      </c>
      <c r="R157" s="11">
        <f t="shared" si="49"/>
        <v>0</v>
      </c>
      <c r="S157" s="11">
        <f t="shared" si="50"/>
        <v>-0.80494847513932943</v>
      </c>
      <c r="T157" s="11">
        <f t="shared" si="51"/>
        <v>-0.27194205241193564</v>
      </c>
      <c r="U157" s="11">
        <f>'OddsRatio_working_3-way'!S157-'OddsRatio_working_3-way'!R157^2/3</f>
        <v>-0.80494847513932943</v>
      </c>
      <c r="V157" s="11">
        <f>'OddsRatio_working_3-way'!S157*'OddsRatio_working_3-way'!R157/3-2*'OddsRatio_working_3-way'!R157^3/27-'OddsRatio_working_3-way'!T157</f>
        <v>0.27194205241193564</v>
      </c>
      <c r="W157" s="11">
        <f>'OddsRatio_working_3-way'!V157^2+4*'OddsRatio_working_3-way'!U157^3/27</f>
        <v>-3.3156628289061629E-3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0.13898573910560222</v>
      </c>
      <c r="Y157" s="11">
        <f>IF('OddsRatio_working_3-way'!W157&gt;=0,IF('OddsRatio_working_3-way'!V157+SQRT('OddsRatio_working_3-way'!W157)&gt;0,0,PI()),ACOS('OddsRatio_working_3-way'!V157/(2*'OddsRatio_working_3-way'!X157)))</f>
        <v>0.20866087009601597</v>
      </c>
      <c r="Z157" s="11">
        <f>'OddsRatio_working_3-way'!X157^(1/3)*COS('OddsRatio_working_3-way'!Y157/3)</f>
        <v>0.51673998816709044</v>
      </c>
      <c r="AA157" s="11">
        <f>'OddsRatio_working_3-way'!X157^(1/3)*COS(('OddsRatio_working_3-way'!Y157+2*PI())/3)</f>
        <v>-0.2895462231152735</v>
      </c>
      <c r="AB157" s="11">
        <f>'OddsRatio_working_3-way'!X157^(1/3)*COS(('OddsRatio_working_3-way'!Y157+4*PI())/3)</f>
        <v>-0.22719376505181696</v>
      </c>
      <c r="AC157" s="11">
        <f>'OddsRatio_working_3-way'!X157^(1/3)*SIN('OddsRatio_working_3-way'!Y157/3)</f>
        <v>3.5999208447571589E-2</v>
      </c>
      <c r="AD157" s="11">
        <f>'OddsRatio_working_3-way'!X157^(1/3)*SIN(('OddsRatio_working_3-way'!Y157+2*PI())/3)</f>
        <v>0.42951035268018473</v>
      </c>
      <c r="AE157" s="11">
        <f>'OddsRatio_working_3-way'!X157^(1/3)*SIN(('OddsRatio_working_3-way'!Y157+4*PI())/3)</f>
        <v>-0.46550956112775621</v>
      </c>
      <c r="AF157" s="11">
        <f>-'OddsRatio_working_3-way'!U157/(3*'OddsRatio_working_3-way'!X157^(1/3))*COS(('OddsRatio_working_3-way'!Y157)/3)</f>
        <v>0.51673998816709055</v>
      </c>
      <c r="AG157" s="11">
        <f>-'OddsRatio_working_3-way'!U157/(3*'OddsRatio_working_3-way'!X157^(1/3))*COS(('OddsRatio_working_3-way'!Y157+2*PI())/3)</f>
        <v>-0.28954622311527362</v>
      </c>
      <c r="AH157" s="11">
        <f>-'OddsRatio_working_3-way'!U157/(3*'OddsRatio_working_3-way'!X157^(1/3))*COS(('OddsRatio_working_3-way'!Y157+4*PI())/3)</f>
        <v>-0.22719376505181699</v>
      </c>
      <c r="AI157" s="11">
        <f>'OddsRatio_working_3-way'!U157/(3*'OddsRatio_working_3-way'!X157^(1/3))*SIN(('OddsRatio_working_3-way'!Y157)/3)</f>
        <v>-3.5999208447571596E-2</v>
      </c>
      <c r="AJ157" s="11">
        <f>'OddsRatio_working_3-way'!U157/(3*'OddsRatio_working_3-way'!X157^(1/3))*SIN(('OddsRatio_working_3-way'!Y157+2*PI())/3)</f>
        <v>-0.42951035268018478</v>
      </c>
      <c r="AK157" s="11">
        <f>'OddsRatio_working_3-way'!U157/(3*'OddsRatio_working_3-way'!X157^(1/3))*SIN(('OddsRatio_working_3-way'!Y157+4*PI())/3)</f>
        <v>0.46550956112775632</v>
      </c>
      <c r="AL157" s="11">
        <f>'OddsRatio_working_3-way'!Z157+'OddsRatio_working_3-way'!AF157</f>
        <v>1.0334799763341809</v>
      </c>
      <c r="AM157" s="11">
        <f>'OddsRatio_working_3-way'!AA157+'OddsRatio_working_3-way'!AG157</f>
        <v>-0.57909244623054712</v>
      </c>
      <c r="AN157" s="11">
        <f>'OddsRatio_working_3-way'!AB157+'OddsRatio_working_3-way'!AH157</f>
        <v>-0.45438753010363397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1.0334799763341809</v>
      </c>
      <c r="AS157" s="11">
        <f>IF(('OddsRatio_working_3-way'!X157=0),IF(Q157&gt;0,-Q157^(1/3),(-Q157)^(1/3)),'OddsRatio_working_3-way'!AM157-'OddsRatio_working_3-way'!R157/3)</f>
        <v>-0.57909244623054712</v>
      </c>
      <c r="AT157" s="11">
        <f>IF(('OddsRatio_working_3-way'!X157=0),IF(Q157&gt;0,-Q157^(1/3),(-Q157)^(1/3)),'OddsRatio_working_3-way'!AN157-'OddsRatio_working_3-way'!R157/3)</f>
        <v>-0.45438753010363397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3.21</v>
      </c>
      <c r="B158" s="4">
        <f>IF('True_Odds_Calculator_3-way'!B159="","",'True_Odds_Calculator_3-way'!B159)</f>
        <v>3.66</v>
      </c>
      <c r="C158" s="4">
        <f>IF('True_Odds_Calculator_3-way'!C159="","",'True_Odds_Calculator_3-way'!C159)</f>
        <v>2.29</v>
      </c>
      <c r="D158" s="9">
        <f t="shared" si="39"/>
        <v>0.30455975830279003</v>
      </c>
      <c r="E158" s="9">
        <f t="shared" si="40"/>
        <v>0.26678196967712381</v>
      </c>
      <c r="F158" s="9">
        <f t="shared" si="41"/>
        <v>0.42865827202008627</v>
      </c>
      <c r="G158" s="9">
        <f t="shared" si="42"/>
        <v>1.0332252827836736</v>
      </c>
      <c r="H158" s="9">
        <f t="shared" si="43"/>
        <v>3.283427874951919</v>
      </c>
      <c r="I158" s="9">
        <f t="shared" si="44"/>
        <v>3.7483792522045714</v>
      </c>
      <c r="J158" s="9">
        <f t="shared" si="45"/>
        <v>2.3328606147909388</v>
      </c>
      <c r="K158" s="11">
        <f t="shared" si="46"/>
        <v>0.3115264797507788</v>
      </c>
      <c r="L158" s="11">
        <f t="shared" si="47"/>
        <v>0.27322404371584696</v>
      </c>
      <c r="M158" s="11">
        <f t="shared" si="48"/>
        <v>0.4366812227074236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-0.28186556391332929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0.22895973408557013</v>
      </c>
      <c r="Q158" s="11">
        <f>2*'OddsRatio_working_3-way'!K158*'OddsRatio_working_3-way'!L158*'OddsRatio_working_3-way'!M158</f>
        <v>7.4337576001808472E-2</v>
      </c>
      <c r="R158" s="11">
        <f t="shared" si="49"/>
        <v>0</v>
      </c>
      <c r="S158" s="11">
        <f t="shared" si="50"/>
        <v>-0.81230119389814093</v>
      </c>
      <c r="T158" s="11">
        <f t="shared" si="51"/>
        <v>-0.26373415386303273</v>
      </c>
      <c r="U158" s="11">
        <f>'OddsRatio_working_3-way'!S158-'OddsRatio_working_3-way'!R158^2/3</f>
        <v>-0.81230119389814093</v>
      </c>
      <c r="V158" s="11">
        <f>'OddsRatio_working_3-way'!S158*'OddsRatio_working_3-way'!R158/3-2*'OddsRatio_working_3-way'!R158^3/27-'OddsRatio_working_3-way'!T158</f>
        <v>0.26373415386303273</v>
      </c>
      <c r="W158" s="11">
        <f>'OddsRatio_working_3-way'!V158^2+4*'OddsRatio_working_3-way'!U158^3/27</f>
        <v>-9.8492324097834844E-3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0.1408944075572495</v>
      </c>
      <c r="Y158" s="11">
        <f>IF('OddsRatio_working_3-way'!W158&gt;=0,IF('OddsRatio_working_3-way'!V158+SQRT('OddsRatio_working_3-way'!W158)&gt;0,0,PI()),ACOS('OddsRatio_working_3-way'!V158/(2*'OddsRatio_working_3-way'!X158)))</f>
        <v>0.35991036382310182</v>
      </c>
      <c r="Z158" s="11">
        <f>'OddsRatio_working_3-way'!X158^(1/3)*COS('OddsRatio_working_3-way'!Y158/3)</f>
        <v>0.51661264139183694</v>
      </c>
      <c r="AA158" s="11">
        <f>'OddsRatio_working_3-way'!X158^(1/3)*COS(('OddsRatio_working_3-way'!Y158+2*PI())/3)</f>
        <v>-0.31223991449558336</v>
      </c>
      <c r="AB158" s="11">
        <f>'OddsRatio_working_3-way'!X158^(1/3)*COS(('OddsRatio_working_3-way'!Y158+4*PI())/3)</f>
        <v>-0.20437272689625344</v>
      </c>
      <c r="AC158" s="11">
        <f>'OddsRatio_working_3-way'!X158^(1/3)*SIN('OddsRatio_working_3-way'!Y158/3)</f>
        <v>6.227714979720101E-2</v>
      </c>
      <c r="AD158" s="11">
        <f>'OddsRatio_working_3-way'!X158^(1/3)*SIN(('OddsRatio_working_3-way'!Y158+2*PI())/3)</f>
        <v>0.41626109646291048</v>
      </c>
      <c r="AE158" s="11">
        <f>'OddsRatio_working_3-way'!X158^(1/3)*SIN(('OddsRatio_working_3-way'!Y158+4*PI())/3)</f>
        <v>-0.47853824626011149</v>
      </c>
      <c r="AF158" s="11">
        <f>-'OddsRatio_working_3-way'!U158/(3*'OddsRatio_working_3-way'!X158^(1/3))*COS(('OddsRatio_working_3-way'!Y158)/3)</f>
        <v>0.51661264139183682</v>
      </c>
      <c r="AG158" s="11">
        <f>-'OddsRatio_working_3-way'!U158/(3*'OddsRatio_working_3-way'!X158^(1/3))*COS(('OddsRatio_working_3-way'!Y158+2*PI())/3)</f>
        <v>-0.3122399144955833</v>
      </c>
      <c r="AH158" s="11">
        <f>-'OddsRatio_working_3-way'!U158/(3*'OddsRatio_working_3-way'!X158^(1/3))*COS(('OddsRatio_working_3-way'!Y158+4*PI())/3)</f>
        <v>-0.20437272689625341</v>
      </c>
      <c r="AI158" s="11">
        <f>'OddsRatio_working_3-way'!U158/(3*'OddsRatio_working_3-way'!X158^(1/3))*SIN(('OddsRatio_working_3-way'!Y158)/3)</f>
        <v>-6.2277149797200997E-2</v>
      </c>
      <c r="AJ158" s="11">
        <f>'OddsRatio_working_3-way'!U158/(3*'OddsRatio_working_3-way'!X158^(1/3))*SIN(('OddsRatio_working_3-way'!Y158+2*PI())/3)</f>
        <v>-0.41626109646291043</v>
      </c>
      <c r="AK158" s="11">
        <f>'OddsRatio_working_3-way'!U158/(3*'OddsRatio_working_3-way'!X158^(1/3))*SIN(('OddsRatio_working_3-way'!Y158+4*PI())/3)</f>
        <v>0.47853824626011138</v>
      </c>
      <c r="AL158" s="11">
        <f>'OddsRatio_working_3-way'!Z158+'OddsRatio_working_3-way'!AF158</f>
        <v>1.0332252827836736</v>
      </c>
      <c r="AM158" s="11">
        <f>'OddsRatio_working_3-way'!AA158+'OddsRatio_working_3-way'!AG158</f>
        <v>-0.62447982899116661</v>
      </c>
      <c r="AN158" s="11">
        <f>'OddsRatio_working_3-way'!AB158+'OddsRatio_working_3-way'!AH158</f>
        <v>-0.40874545379250682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1.0332252827836736</v>
      </c>
      <c r="AS158" s="11">
        <f>IF(('OddsRatio_working_3-way'!X158=0),IF(Q158&gt;0,-Q158^(1/3),(-Q158)^(1/3)),'OddsRatio_working_3-way'!AM158-'OddsRatio_working_3-way'!R158/3)</f>
        <v>-0.62447982899116661</v>
      </c>
      <c r="AT158" s="11">
        <f>IF(('OddsRatio_working_3-way'!X158=0),IF(Q158&gt;0,-Q158^(1/3),(-Q158)^(1/3)),'OddsRatio_working_3-way'!AN158-'OddsRatio_working_3-way'!R158/3)</f>
        <v>-0.40874545379250682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2.13</v>
      </c>
      <c r="B159" s="4">
        <f>IF('True_Odds_Calculator_3-way'!B160="","",'True_Odds_Calculator_3-way'!B160)</f>
        <v>3.22</v>
      </c>
      <c r="C159" s="4">
        <f>IF('True_Odds_Calculator_3-way'!C160="","",'True_Odds_Calculator_3-way'!C160)</f>
        <v>4.13</v>
      </c>
      <c r="D159" s="9">
        <f t="shared" si="39"/>
        <v>0.46090922838347298</v>
      </c>
      <c r="E159" s="9">
        <f t="shared" si="40"/>
        <v>0.30322817704435778</v>
      </c>
      <c r="F159" s="9">
        <f t="shared" si="41"/>
        <v>0.23586259457216902</v>
      </c>
      <c r="G159" s="9">
        <f t="shared" si="42"/>
        <v>1.0350660171849311</v>
      </c>
      <c r="H159" s="9">
        <f t="shared" si="43"/>
        <v>2.169624599418972</v>
      </c>
      <c r="I159" s="9">
        <f t="shared" si="44"/>
        <v>3.2978465581505469</v>
      </c>
      <c r="J159" s="9">
        <f t="shared" si="45"/>
        <v>4.2397566337888346</v>
      </c>
      <c r="K159" s="11">
        <f t="shared" si="46"/>
        <v>0.46948356807511737</v>
      </c>
      <c r="L159" s="11">
        <f t="shared" si="47"/>
        <v>0.3105590062111801</v>
      </c>
      <c r="M159" s="11">
        <f t="shared" si="48"/>
        <v>0.24213075060532688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-0.27719808693195047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0.22876494677084505</v>
      </c>
      <c r="Q159" s="11">
        <f>2*'OddsRatio_working_3-way'!K159*'OddsRatio_working_3-way'!L159*'OddsRatio_working_3-way'!M159</f>
        <v>7.0606465052729953E-2</v>
      </c>
      <c r="R159" s="11">
        <f t="shared" si="49"/>
        <v>0</v>
      </c>
      <c r="S159" s="11">
        <f t="shared" si="50"/>
        <v>-0.82527606630634753</v>
      </c>
      <c r="T159" s="11">
        <f t="shared" si="51"/>
        <v>-0.25471483527973687</v>
      </c>
      <c r="U159" s="11">
        <f>'OddsRatio_working_3-way'!S159-'OddsRatio_working_3-way'!R159^2/3</f>
        <v>-0.82527606630634753</v>
      </c>
      <c r="V159" s="11">
        <f>'OddsRatio_working_3-way'!S159*'OddsRatio_working_3-way'!R159/3-2*'OddsRatio_working_3-way'!R159^3/27-'OddsRatio_working_3-way'!T159</f>
        <v>0.25471483527973687</v>
      </c>
      <c r="W159" s="11">
        <f>'OddsRatio_working_3-way'!V159^2+4*'OddsRatio_working_3-way'!U159^3/27</f>
        <v>-1.8391390693825657E-2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0.14428360787474193</v>
      </c>
      <c r="Y159" s="11">
        <f>IF('OddsRatio_working_3-way'!W159&gt;=0,IF('OddsRatio_working_3-way'!V159+SQRT('OddsRatio_working_3-way'!W159)&gt;0,0,PI()),ACOS('OddsRatio_working_3-way'!V159/(2*'OddsRatio_working_3-way'!X159)))</f>
        <v>0.48924472682868592</v>
      </c>
      <c r="Z159" s="11">
        <f>'OddsRatio_working_3-way'!X159^(1/3)*COS('OddsRatio_working_3-way'!Y159/3)</f>
        <v>0.51753300859246554</v>
      </c>
      <c r="AA159" s="11">
        <f>'OddsRatio_working_3-way'!X159^(1/3)*COS(('OddsRatio_working_3-way'!Y159+2*PI())/3)</f>
        <v>-0.33251408282943046</v>
      </c>
      <c r="AB159" s="11">
        <f>'OddsRatio_working_3-way'!X159^(1/3)*COS(('OddsRatio_working_3-way'!Y159+4*PI())/3)</f>
        <v>-0.18501892576303522</v>
      </c>
      <c r="AC159" s="11">
        <f>'OddsRatio_working_3-way'!X159^(1/3)*SIN('OddsRatio_working_3-way'!Y159/3)</f>
        <v>8.5156368636449681E-2</v>
      </c>
      <c r="AD159" s="11">
        <f>'OddsRatio_working_3-way'!X159^(1/3)*SIN(('OddsRatio_working_3-way'!Y159+2*PI())/3)</f>
        <v>0.40561854841984057</v>
      </c>
      <c r="AE159" s="11">
        <f>'OddsRatio_working_3-way'!X159^(1/3)*SIN(('OddsRatio_working_3-way'!Y159+4*PI())/3)</f>
        <v>-0.49077491705629001</v>
      </c>
      <c r="AF159" s="11">
        <f>-'OddsRatio_working_3-way'!U159/(3*'OddsRatio_working_3-way'!X159^(1/3))*COS(('OddsRatio_working_3-way'!Y159)/3)</f>
        <v>0.51753300859246554</v>
      </c>
      <c r="AG159" s="11">
        <f>-'OddsRatio_working_3-way'!U159/(3*'OddsRatio_working_3-way'!X159^(1/3))*COS(('OddsRatio_working_3-way'!Y159+2*PI())/3)</f>
        <v>-0.33251408282943046</v>
      </c>
      <c r="AH159" s="11">
        <f>-'OddsRatio_working_3-way'!U159/(3*'OddsRatio_working_3-way'!X159^(1/3))*COS(('OddsRatio_working_3-way'!Y159+4*PI())/3)</f>
        <v>-0.18501892576303522</v>
      </c>
      <c r="AI159" s="11">
        <f>'OddsRatio_working_3-way'!U159/(3*'OddsRatio_working_3-way'!X159^(1/3))*SIN(('OddsRatio_working_3-way'!Y159)/3)</f>
        <v>-8.5156368636449681E-2</v>
      </c>
      <c r="AJ159" s="11">
        <f>'OddsRatio_working_3-way'!U159/(3*'OddsRatio_working_3-way'!X159^(1/3))*SIN(('OddsRatio_working_3-way'!Y159+2*PI())/3)</f>
        <v>-0.40561854841984057</v>
      </c>
      <c r="AK159" s="11">
        <f>'OddsRatio_working_3-way'!U159/(3*'OddsRatio_working_3-way'!X159^(1/3))*SIN(('OddsRatio_working_3-way'!Y159+4*PI())/3)</f>
        <v>0.49077491705629001</v>
      </c>
      <c r="AL159" s="11">
        <f>'OddsRatio_working_3-way'!Z159+'OddsRatio_working_3-way'!AF159</f>
        <v>1.0350660171849311</v>
      </c>
      <c r="AM159" s="11">
        <f>'OddsRatio_working_3-way'!AA159+'OddsRatio_working_3-way'!AG159</f>
        <v>-0.66502816565886091</v>
      </c>
      <c r="AN159" s="11">
        <f>'OddsRatio_working_3-way'!AB159+'OddsRatio_working_3-way'!AH159</f>
        <v>-0.37003785152607044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1.0350660171849311</v>
      </c>
      <c r="AS159" s="11">
        <f>IF(('OddsRatio_working_3-way'!X159=0),IF(Q159&gt;0,-Q159^(1/3),(-Q159)^(1/3)),'OddsRatio_working_3-way'!AM159-'OddsRatio_working_3-way'!R159/3)</f>
        <v>-0.66502816565886091</v>
      </c>
      <c r="AT159" s="11">
        <f>IF(('OddsRatio_working_3-way'!X159=0),IF(Q159&gt;0,-Q159^(1/3),(-Q159)^(1/3)),'OddsRatio_working_3-way'!AN159-'OddsRatio_working_3-way'!R159/3)</f>
        <v>-0.37003785152607044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2.36</v>
      </c>
      <c r="B160" s="4">
        <f>IF('True_Odds_Calculator_3-way'!B161="","",'True_Odds_Calculator_3-way'!B161)</f>
        <v>3.41</v>
      </c>
      <c r="C160" s="4">
        <f>IF('True_Odds_Calculator_3-way'!C161="","",'True_Odds_Calculator_3-way'!C161)</f>
        <v>3.28</v>
      </c>
      <c r="D160" s="9">
        <f t="shared" si="39"/>
        <v>0.41566059504561254</v>
      </c>
      <c r="E160" s="9">
        <f t="shared" si="40"/>
        <v>0.28643641314991175</v>
      </c>
      <c r="F160" s="9">
        <f t="shared" si="41"/>
        <v>0.29790299180447549</v>
      </c>
      <c r="G160" s="9">
        <f t="shared" si="42"/>
        <v>1.0336830873400324</v>
      </c>
      <c r="H160" s="9">
        <f t="shared" si="43"/>
        <v>2.4058089987824438</v>
      </c>
      <c r="I160" s="9">
        <f t="shared" si="44"/>
        <v>3.4911762404894788</v>
      </c>
      <c r="J160" s="9">
        <f t="shared" si="45"/>
        <v>3.3567974391352746</v>
      </c>
      <c r="K160" s="11">
        <f t="shared" si="46"/>
        <v>0.42372881355932207</v>
      </c>
      <c r="L160" s="11">
        <f t="shared" si="47"/>
        <v>0.29325513196480935</v>
      </c>
      <c r="M160" s="11">
        <f t="shared" si="48"/>
        <v>0.3048780487804878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-0.28310697690206688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0.22920028270813056</v>
      </c>
      <c r="Q160" s="11">
        <f>2*'OddsRatio_working_3-way'!K160*'OddsRatio_working_3-way'!L160*'OddsRatio_working_3-way'!M160</f>
        <v>7.5768688498555545E-2</v>
      </c>
      <c r="R160" s="11">
        <f t="shared" si="49"/>
        <v>0</v>
      </c>
      <c r="S160" s="11">
        <f t="shared" si="50"/>
        <v>-0.80958895897297556</v>
      </c>
      <c r="T160" s="11">
        <f t="shared" si="51"/>
        <v>-0.26763271371007452</v>
      </c>
      <c r="U160" s="11">
        <f>'OddsRatio_working_3-way'!S160-'OddsRatio_working_3-way'!R160^2/3</f>
        <v>-0.80958895897297556</v>
      </c>
      <c r="V160" s="11">
        <f>'OddsRatio_working_3-way'!S160*'OddsRatio_working_3-way'!R160/3-2*'OddsRatio_working_3-way'!R160^3/27-'OddsRatio_working_3-way'!T160</f>
        <v>0.26763271371007452</v>
      </c>
      <c r="W160" s="11">
        <f>'OddsRatio_working_3-way'!V160^2+4*'OddsRatio_working_3-way'!U160^3/27</f>
        <v>-6.9849318021137918E-3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0.14018933737086828</v>
      </c>
      <c r="Y160" s="11">
        <f>IF('OddsRatio_working_3-way'!W160&gt;=0,IF('OddsRatio_working_3-way'!V160+SQRT('OddsRatio_working_3-way'!W160)&gt;0,0,PI()),ACOS('OddsRatio_working_3-way'!V160/(2*'OddsRatio_working_3-way'!X160)))</f>
        <v>0.30268293284627856</v>
      </c>
      <c r="Z160" s="11">
        <f>'OddsRatio_working_3-way'!X160^(1/3)*COS('OddsRatio_working_3-way'!Y160/3)</f>
        <v>0.51684154367001611</v>
      </c>
      <c r="AA160" s="11">
        <f>'OddsRatio_working_3-way'!X160^(1/3)*COS(('OddsRatio_working_3-way'!Y160+2*PI())/3)</f>
        <v>-0.30373471886944764</v>
      </c>
      <c r="AB160" s="11">
        <f>'OddsRatio_working_3-way'!X160^(1/3)*COS(('OddsRatio_working_3-way'!Y160+4*PI())/3)</f>
        <v>-0.21310682480056811</v>
      </c>
      <c r="AC160" s="11">
        <f>'OddsRatio_working_3-way'!X160^(1/3)*SIN('OddsRatio_working_3-way'!Y160/3)</f>
        <v>5.2324039036756469E-2</v>
      </c>
      <c r="AD160" s="11">
        <f>'OddsRatio_working_3-way'!X160^(1/3)*SIN(('OddsRatio_working_3-way'!Y160+2*PI())/3)</f>
        <v>0.42143588703102008</v>
      </c>
      <c r="AE160" s="11">
        <f>'OddsRatio_working_3-way'!X160^(1/3)*SIN(('OddsRatio_working_3-way'!Y160+4*PI())/3)</f>
        <v>-0.47375992606777656</v>
      </c>
      <c r="AF160" s="11">
        <f>-'OddsRatio_working_3-way'!U160/(3*'OddsRatio_working_3-way'!X160^(1/3))*COS(('OddsRatio_working_3-way'!Y160)/3)</f>
        <v>0.51684154367001622</v>
      </c>
      <c r="AG160" s="11">
        <f>-'OddsRatio_working_3-way'!U160/(3*'OddsRatio_working_3-way'!X160^(1/3))*COS(('OddsRatio_working_3-way'!Y160+2*PI())/3)</f>
        <v>-0.3037347188694477</v>
      </c>
      <c r="AH160" s="11">
        <f>-'OddsRatio_working_3-way'!U160/(3*'OddsRatio_working_3-way'!X160^(1/3))*COS(('OddsRatio_working_3-way'!Y160+4*PI())/3)</f>
        <v>-0.21310682480056817</v>
      </c>
      <c r="AI160" s="11">
        <f>'OddsRatio_working_3-way'!U160/(3*'OddsRatio_working_3-way'!X160^(1/3))*SIN(('OddsRatio_working_3-way'!Y160)/3)</f>
        <v>-5.2324039036756483E-2</v>
      </c>
      <c r="AJ160" s="11">
        <f>'OddsRatio_working_3-way'!U160/(3*'OddsRatio_working_3-way'!X160^(1/3))*SIN(('OddsRatio_working_3-way'!Y160+2*PI())/3)</f>
        <v>-0.4214358870310202</v>
      </c>
      <c r="AK160" s="11">
        <f>'OddsRatio_working_3-way'!U160/(3*'OddsRatio_working_3-way'!X160^(1/3))*SIN(('OddsRatio_working_3-way'!Y160+4*PI())/3)</f>
        <v>0.47375992606777667</v>
      </c>
      <c r="AL160" s="11">
        <f>'OddsRatio_working_3-way'!Z160+'OddsRatio_working_3-way'!AF160</f>
        <v>1.0336830873400324</v>
      </c>
      <c r="AM160" s="11">
        <f>'OddsRatio_working_3-way'!AA160+'OddsRatio_working_3-way'!AG160</f>
        <v>-0.60746943773889539</v>
      </c>
      <c r="AN160" s="11">
        <f>'OddsRatio_working_3-way'!AB160+'OddsRatio_working_3-way'!AH160</f>
        <v>-0.42621364960113628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1.0336830873400324</v>
      </c>
      <c r="AS160" s="11">
        <f>IF(('OddsRatio_working_3-way'!X160=0),IF(Q160&gt;0,-Q160^(1/3),(-Q160)^(1/3)),'OddsRatio_working_3-way'!AM160-'OddsRatio_working_3-way'!R160/3)</f>
        <v>-0.60746943773889539</v>
      </c>
      <c r="AT160" s="11">
        <f>IF(('OddsRatio_working_3-way'!X160=0),IF(Q160&gt;0,-Q160^(1/3),(-Q160)^(1/3)),'OddsRatio_working_3-way'!AN160-'OddsRatio_working_3-way'!R160/3)</f>
        <v>-0.42621364960113628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2.11</v>
      </c>
      <c r="B161" s="4">
        <f>IF('True_Odds_Calculator_3-way'!B162="","",'True_Odds_Calculator_3-way'!B162)</f>
        <v>3.58</v>
      </c>
      <c r="C161" s="4">
        <f>IF('True_Odds_Calculator_3-way'!C162="","",'True_Odds_Calculator_3-way'!C162)</f>
        <v>3.7</v>
      </c>
      <c r="D161" s="9">
        <f t="shared" si="39"/>
        <v>0.46483656849545568</v>
      </c>
      <c r="E161" s="9">
        <f t="shared" si="40"/>
        <v>0.2720362972168941</v>
      </c>
      <c r="F161" s="9">
        <f t="shared" si="41"/>
        <v>0.26312713428765017</v>
      </c>
      <c r="G161" s="9">
        <f t="shared" si="42"/>
        <v>1.037201567708361</v>
      </c>
      <c r="H161" s="9">
        <f t="shared" si="43"/>
        <v>2.1512937401562806</v>
      </c>
      <c r="I161" s="9">
        <f t="shared" si="44"/>
        <v>3.6759800446875719</v>
      </c>
      <c r="J161" s="9">
        <f t="shared" si="45"/>
        <v>3.8004442328125747</v>
      </c>
      <c r="K161" s="11">
        <f t="shared" si="46"/>
        <v>0.47393364928909953</v>
      </c>
      <c r="L161" s="11">
        <f t="shared" si="47"/>
        <v>0.27932960893854747</v>
      </c>
      <c r="M161" s="11">
        <f t="shared" si="48"/>
        <v>0.27027027027027023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-0.27665545817998893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0.22863022942453162</v>
      </c>
      <c r="Q161" s="11">
        <f>2*'OddsRatio_working_3-way'!K161*'OddsRatio_working_3-way'!L161*'OddsRatio_working_3-way'!M161</f>
        <v>7.1558757253374516E-2</v>
      </c>
      <c r="R161" s="11">
        <f t="shared" si="49"/>
        <v>0</v>
      </c>
      <c r="S161" s="11">
        <f t="shared" si="50"/>
        <v>-0.82640780315198903</v>
      </c>
      <c r="T161" s="11">
        <f t="shared" si="51"/>
        <v>-0.25865658940594333</v>
      </c>
      <c r="U161" s="11">
        <f>'OddsRatio_working_3-way'!S161-'OddsRatio_working_3-way'!R161^2/3</f>
        <v>-0.82640780315198903</v>
      </c>
      <c r="V161" s="11">
        <f>'OddsRatio_working_3-way'!S161*'OddsRatio_working_3-way'!R161/3-2*'OddsRatio_working_3-way'!R161^3/27-'OddsRatio_working_3-way'!T161</f>
        <v>0.25865658940594333</v>
      </c>
      <c r="W161" s="11">
        <f>'OddsRatio_working_3-way'!V161^2+4*'OddsRatio_working_3-way'!U161^3/27</f>
        <v>-1.6710856323944548E-2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0.14458050315227439</v>
      </c>
      <c r="Y161" s="11">
        <f>IF('OddsRatio_working_3-way'!W161&gt;=0,IF('OddsRatio_working_3-way'!V161+SQRT('OddsRatio_working_3-way'!W161)&gt;0,0,PI()),ACOS('OddsRatio_working_3-way'!V161/(2*'OddsRatio_working_3-way'!X161)))</f>
        <v>0.4634687696055162</v>
      </c>
      <c r="Z161" s="11">
        <f>'OddsRatio_working_3-way'!X161^(1/3)*COS('OddsRatio_working_3-way'!Y161/3)</f>
        <v>0.51860078385418051</v>
      </c>
      <c r="AA161" s="11">
        <f>'OddsRatio_working_3-way'!X161^(1/3)*COS(('OddsRatio_working_3-way'!Y161+2*PI())/3)</f>
        <v>-0.32924230373517172</v>
      </c>
      <c r="AB161" s="11">
        <f>'OddsRatio_working_3-way'!X161^(1/3)*COS(('OddsRatio_working_3-way'!Y161+4*PI())/3)</f>
        <v>-0.18935848011900869</v>
      </c>
      <c r="AC161" s="11">
        <f>'OddsRatio_working_3-way'!X161^(1/3)*SIN('OddsRatio_working_3-way'!Y161/3)</f>
        <v>8.0761963220065888E-2</v>
      </c>
      <c r="AD161" s="11">
        <f>'OddsRatio_working_3-way'!X161^(1/3)*SIN(('OddsRatio_working_3-way'!Y161+2*PI())/3)</f>
        <v>0.40874047163021016</v>
      </c>
      <c r="AE161" s="11">
        <f>'OddsRatio_working_3-way'!X161^(1/3)*SIN(('OddsRatio_working_3-way'!Y161+4*PI())/3)</f>
        <v>-0.489502434850276</v>
      </c>
      <c r="AF161" s="11">
        <f>-'OddsRatio_working_3-way'!U161/(3*'OddsRatio_working_3-way'!X161^(1/3))*COS(('OddsRatio_working_3-way'!Y161)/3)</f>
        <v>0.51860078385418051</v>
      </c>
      <c r="AG161" s="11">
        <f>-'OddsRatio_working_3-way'!U161/(3*'OddsRatio_working_3-way'!X161^(1/3))*COS(('OddsRatio_working_3-way'!Y161+2*PI())/3)</f>
        <v>-0.32924230373517172</v>
      </c>
      <c r="AH161" s="11">
        <f>-'OddsRatio_working_3-way'!U161/(3*'OddsRatio_working_3-way'!X161^(1/3))*COS(('OddsRatio_working_3-way'!Y161+4*PI())/3)</f>
        <v>-0.18935848011900869</v>
      </c>
      <c r="AI161" s="11">
        <f>'OddsRatio_working_3-way'!U161/(3*'OddsRatio_working_3-way'!X161^(1/3))*SIN(('OddsRatio_working_3-way'!Y161)/3)</f>
        <v>-8.0761963220065888E-2</v>
      </c>
      <c r="AJ161" s="11">
        <f>'OddsRatio_working_3-way'!U161/(3*'OddsRatio_working_3-way'!X161^(1/3))*SIN(('OddsRatio_working_3-way'!Y161+2*PI())/3)</f>
        <v>-0.40874047163021016</v>
      </c>
      <c r="AK161" s="11">
        <f>'OddsRatio_working_3-way'!U161/(3*'OddsRatio_working_3-way'!X161^(1/3))*SIN(('OddsRatio_working_3-way'!Y161+4*PI())/3)</f>
        <v>0.489502434850276</v>
      </c>
      <c r="AL161" s="11">
        <f>'OddsRatio_working_3-way'!Z161+'OddsRatio_working_3-way'!AF161</f>
        <v>1.037201567708361</v>
      </c>
      <c r="AM161" s="11">
        <f>'OddsRatio_working_3-way'!AA161+'OddsRatio_working_3-way'!AG161</f>
        <v>-0.65848460747034343</v>
      </c>
      <c r="AN161" s="11">
        <f>'OddsRatio_working_3-way'!AB161+'OddsRatio_working_3-way'!AH161</f>
        <v>-0.37871696023801737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1.037201567708361</v>
      </c>
      <c r="AS161" s="11">
        <f>IF(('OddsRatio_working_3-way'!X161=0),IF(Q161&gt;0,-Q161^(1/3),(-Q161)^(1/3)),'OddsRatio_working_3-way'!AM161-'OddsRatio_working_3-way'!R161/3)</f>
        <v>-0.65848460747034343</v>
      </c>
      <c r="AT161" s="11">
        <f>IF(('OddsRatio_working_3-way'!X161=0),IF(Q161&gt;0,-Q161^(1/3),(-Q161)^(1/3)),'OddsRatio_working_3-way'!AN161-'OddsRatio_working_3-way'!R161/3)</f>
        <v>-0.37871696023801737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1.67</v>
      </c>
      <c r="B162" s="4">
        <f>IF('True_Odds_Calculator_3-way'!B163="","",'True_Odds_Calculator_3-way'!B163)</f>
        <v>4.09</v>
      </c>
      <c r="C162" s="4">
        <f>IF('True_Odds_Calculator_3-way'!C163="","",'True_Odds_Calculator_3-way'!C163)</f>
        <v>5.52</v>
      </c>
      <c r="D162" s="9">
        <f t="shared" si="39"/>
        <v>0.58845485937555819</v>
      </c>
      <c r="E162" s="9">
        <f t="shared" si="40"/>
        <v>0.23666214603840338</v>
      </c>
      <c r="F162" s="9">
        <f t="shared" si="41"/>
        <v>0.17488299458603832</v>
      </c>
      <c r="G162" s="9">
        <f t="shared" si="42"/>
        <v>1.0438293927859714</v>
      </c>
      <c r="H162" s="9">
        <f t="shared" si="43"/>
        <v>1.6993656931666008</v>
      </c>
      <c r="I162" s="9">
        <f t="shared" si="44"/>
        <v>4.2254328237086511</v>
      </c>
      <c r="J162" s="9">
        <f t="shared" si="45"/>
        <v>5.7181088553925896</v>
      </c>
      <c r="K162" s="11">
        <f t="shared" si="46"/>
        <v>0.5988023952095809</v>
      </c>
      <c r="L162" s="11">
        <f t="shared" si="47"/>
        <v>0.24449877750611249</v>
      </c>
      <c r="M162" s="11">
        <f t="shared" si="48"/>
        <v>0.1811594202898551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-0.24819490390962506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0.21960968039471185</v>
      </c>
      <c r="Q162" s="11">
        <f>2*'OddsRatio_working_3-way'!K162*'OddsRatio_working_3-way'!L162*'OddsRatio_working_3-way'!M162</f>
        <v>5.3045816520461801E-2</v>
      </c>
      <c r="R162" s="11">
        <f t="shared" si="49"/>
        <v>0</v>
      </c>
      <c r="S162" s="11">
        <f t="shared" si="50"/>
        <v>-0.88482751634045664</v>
      </c>
      <c r="T162" s="11">
        <f t="shared" si="51"/>
        <v>-0.21372645322233255</v>
      </c>
      <c r="U162" s="11">
        <f>'OddsRatio_working_3-way'!S162-'OddsRatio_working_3-way'!R162^2/3</f>
        <v>-0.88482751634045664</v>
      </c>
      <c r="V162" s="11">
        <f>'OddsRatio_working_3-way'!S162*'OddsRatio_working_3-way'!R162/3-2*'OddsRatio_working_3-way'!R162^3/27-'OddsRatio_working_3-way'!T162</f>
        <v>0.21372645322233255</v>
      </c>
      <c r="W162" s="11">
        <f>'OddsRatio_working_3-way'!V162^2+4*'OddsRatio_working_3-way'!U162^3/27</f>
        <v>-5.6950473332262545E-2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0.16017917322428379</v>
      </c>
      <c r="Y162" s="11">
        <f>IF('OddsRatio_working_3-way'!W162&gt;=0,IF('OddsRatio_working_3-way'!V162+SQRT('OddsRatio_working_3-way'!W162)&gt;0,0,PI()),ACOS('OddsRatio_working_3-way'!V162/(2*'OddsRatio_working_3-way'!X162)))</f>
        <v>0.8404226106611703</v>
      </c>
      <c r="Z162" s="11">
        <f>'OddsRatio_working_3-way'!X162^(1/3)*COS('OddsRatio_working_3-way'!Y162/3)</f>
        <v>0.52191469639298571</v>
      </c>
      <c r="AA162" s="11">
        <f>'OddsRatio_working_3-way'!X162^(1/3)*COS(('OddsRatio_working_3-way'!Y162+2*PI())/3)</f>
        <v>-0.3909983661557403</v>
      </c>
      <c r="AB162" s="11">
        <f>'OddsRatio_working_3-way'!X162^(1/3)*COS(('OddsRatio_working_3-way'!Y162+4*PI())/3)</f>
        <v>-0.13091633023724547</v>
      </c>
      <c r="AC162" s="11">
        <f>'OddsRatio_working_3-way'!X162^(1/3)*SIN('OddsRatio_working_3-way'!Y162/3)</f>
        <v>0.15015843344892904</v>
      </c>
      <c r="AD162" s="11">
        <f>'OddsRatio_working_3-way'!X162^(1/3)*SIN(('OddsRatio_working_3-way'!Y162+2*PI())/3)</f>
        <v>0.37691216896030366</v>
      </c>
      <c r="AE162" s="11">
        <f>'OddsRatio_working_3-way'!X162^(1/3)*SIN(('OddsRatio_working_3-way'!Y162+4*PI())/3)</f>
        <v>-0.52707060240923254</v>
      </c>
      <c r="AF162" s="11">
        <f>-'OddsRatio_working_3-way'!U162/(3*'OddsRatio_working_3-way'!X162^(1/3))*COS(('OddsRatio_working_3-way'!Y162)/3)</f>
        <v>0.52191469639298571</v>
      </c>
      <c r="AG162" s="11">
        <f>-'OddsRatio_working_3-way'!U162/(3*'OddsRatio_working_3-way'!X162^(1/3))*COS(('OddsRatio_working_3-way'!Y162+2*PI())/3)</f>
        <v>-0.3909983661557403</v>
      </c>
      <c r="AH162" s="11">
        <f>-'OddsRatio_working_3-way'!U162/(3*'OddsRatio_working_3-way'!X162^(1/3))*COS(('OddsRatio_working_3-way'!Y162+4*PI())/3)</f>
        <v>-0.13091633023724547</v>
      </c>
      <c r="AI162" s="11">
        <f>'OddsRatio_working_3-way'!U162/(3*'OddsRatio_working_3-way'!X162^(1/3))*SIN(('OddsRatio_working_3-way'!Y162)/3)</f>
        <v>-0.15015843344892904</v>
      </c>
      <c r="AJ162" s="11">
        <f>'OddsRatio_working_3-way'!U162/(3*'OddsRatio_working_3-way'!X162^(1/3))*SIN(('OddsRatio_working_3-way'!Y162+2*PI())/3)</f>
        <v>-0.37691216896030366</v>
      </c>
      <c r="AK162" s="11">
        <f>'OddsRatio_working_3-way'!U162/(3*'OddsRatio_working_3-way'!X162^(1/3))*SIN(('OddsRatio_working_3-way'!Y162+4*PI())/3)</f>
        <v>0.52707060240923254</v>
      </c>
      <c r="AL162" s="11">
        <f>'OddsRatio_working_3-way'!Z162+'OddsRatio_working_3-way'!AF162</f>
        <v>1.0438293927859714</v>
      </c>
      <c r="AM162" s="11">
        <f>'OddsRatio_working_3-way'!AA162+'OddsRatio_working_3-way'!AG162</f>
        <v>-0.78199673231148059</v>
      </c>
      <c r="AN162" s="11">
        <f>'OddsRatio_working_3-way'!AB162+'OddsRatio_working_3-way'!AH162</f>
        <v>-0.26183266047449094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1.0438293927859714</v>
      </c>
      <c r="AS162" s="11">
        <f>IF(('OddsRatio_working_3-way'!X162=0),IF(Q162&gt;0,-Q162^(1/3),(-Q162)^(1/3)),'OddsRatio_working_3-way'!AM162-'OddsRatio_working_3-way'!R162/3)</f>
        <v>-0.78199673231148059</v>
      </c>
      <c r="AT162" s="11">
        <f>IF(('OddsRatio_working_3-way'!X162=0),IF(Q162&gt;0,-Q162^(1/3),(-Q162)^(1/3)),'OddsRatio_working_3-way'!AN162-'OddsRatio_working_3-way'!R162/3)</f>
        <v>-0.26183266047449094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3.29</v>
      </c>
      <c r="B163" s="4">
        <f>IF('True_Odds_Calculator_3-way'!B164="","",'True_Odds_Calculator_3-way'!B164)</f>
        <v>3.62</v>
      </c>
      <c r="C163" s="4">
        <f>IF('True_Odds_Calculator_3-way'!C164="","",'True_Odds_Calculator_3-way'!C164)</f>
        <v>2.2599999999999998</v>
      </c>
      <c r="D163" s="9">
        <f t="shared" si="39"/>
        <v>0.29667463867482902</v>
      </c>
      <c r="E163" s="9">
        <f t="shared" si="40"/>
        <v>0.26937299521104835</v>
      </c>
      <c r="F163" s="9">
        <f t="shared" si="41"/>
        <v>0.43395236611412247</v>
      </c>
      <c r="G163" s="9">
        <f t="shared" si="42"/>
        <v>1.0352384016257137</v>
      </c>
      <c r="H163" s="9">
        <f t="shared" si="43"/>
        <v>3.3706959397228844</v>
      </c>
      <c r="I163" s="9">
        <f t="shared" si="44"/>
        <v>3.7123246122593692</v>
      </c>
      <c r="J163" s="9">
        <f t="shared" si="45"/>
        <v>2.3044003860483988</v>
      </c>
      <c r="K163" s="11">
        <f t="shared" si="46"/>
        <v>0.303951367781155</v>
      </c>
      <c r="L163" s="11">
        <f t="shared" si="47"/>
        <v>0.27624309392265195</v>
      </c>
      <c r="M163" s="11">
        <f t="shared" si="48"/>
        <v>0.44247787610619471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-0.28086292288183268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0.22923042331317245</v>
      </c>
      <c r="Q163" s="11">
        <f>2*'OddsRatio_working_3-way'!K163*'OddsRatio_working_3-way'!L163*'OddsRatio_working_3-way'!M163</f>
        <v>7.4304837378662059E-2</v>
      </c>
      <c r="R163" s="11">
        <f t="shared" si="49"/>
        <v>0</v>
      </c>
      <c r="S163" s="11">
        <f t="shared" si="50"/>
        <v>-0.81616477162995438</v>
      </c>
      <c r="T163" s="11">
        <f t="shared" si="51"/>
        <v>-0.26455908318637095</v>
      </c>
      <c r="U163" s="11">
        <f>'OddsRatio_working_3-way'!S163-'OddsRatio_working_3-way'!R163^2/3</f>
        <v>-0.81616477162995438</v>
      </c>
      <c r="V163" s="11">
        <f>'OddsRatio_working_3-way'!S163*'OddsRatio_working_3-way'!R163/3-2*'OddsRatio_working_3-way'!R163^3/27-'OddsRatio_working_3-way'!T163</f>
        <v>0.26455908318637095</v>
      </c>
      <c r="W163" s="11">
        <f>'OddsRatio_working_3-way'!V163^2+4*'OddsRatio_working_3-way'!U163^3/27</f>
        <v>-1.0551855207619365E-2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0.14190081369043706</v>
      </c>
      <c r="Y163" s="11">
        <f>IF('OddsRatio_working_3-way'!W163&gt;=0,IF('OddsRatio_working_3-way'!V163+SQRT('OddsRatio_working_3-way'!W163)&gt;0,0,PI()),ACOS('OddsRatio_working_3-way'!V163/(2*'OddsRatio_working_3-way'!X163)))</f>
        <v>0.37035972611564882</v>
      </c>
      <c r="Z163" s="11">
        <f>'OddsRatio_working_3-way'!X163^(1/3)*COS('OddsRatio_working_3-way'!Y163/3)</f>
        <v>0.51761920081285684</v>
      </c>
      <c r="AA163" s="11">
        <f>'OddsRatio_working_3-way'!X163^(1/3)*COS(('OddsRatio_working_3-way'!Y163+2*PI())/3)</f>
        <v>-0.31443302280997304</v>
      </c>
      <c r="AB163" s="11">
        <f>'OddsRatio_working_3-way'!X163^(1/3)*COS(('OddsRatio_working_3-way'!Y163+4*PI())/3)</f>
        <v>-0.20318617800288397</v>
      </c>
      <c r="AC163" s="11">
        <f>'OddsRatio_working_3-way'!X163^(1/3)*SIN('OddsRatio_working_3-way'!Y163/3)</f>
        <v>6.4228395795869531E-2</v>
      </c>
      <c r="AD163" s="11">
        <f>'OddsRatio_working_3-way'!X163^(1/3)*SIN(('OddsRatio_working_3-way'!Y163+2*PI())/3)</f>
        <v>0.41615717949259812</v>
      </c>
      <c r="AE163" s="11">
        <f>'OddsRatio_working_3-way'!X163^(1/3)*SIN(('OddsRatio_working_3-way'!Y163+4*PI())/3)</f>
        <v>-0.48038557528846748</v>
      </c>
      <c r="AF163" s="11">
        <f>-'OddsRatio_working_3-way'!U163/(3*'OddsRatio_working_3-way'!X163^(1/3))*COS(('OddsRatio_working_3-way'!Y163)/3)</f>
        <v>0.51761920081285673</v>
      </c>
      <c r="AG163" s="11">
        <f>-'OddsRatio_working_3-way'!U163/(3*'OddsRatio_working_3-way'!X163^(1/3))*COS(('OddsRatio_working_3-way'!Y163+2*PI())/3)</f>
        <v>-0.31443302280997298</v>
      </c>
      <c r="AH163" s="11">
        <f>-'OddsRatio_working_3-way'!U163/(3*'OddsRatio_working_3-way'!X163^(1/3))*COS(('OddsRatio_working_3-way'!Y163+4*PI())/3)</f>
        <v>-0.20318617800288394</v>
      </c>
      <c r="AI163" s="11">
        <f>'OddsRatio_working_3-way'!U163/(3*'OddsRatio_working_3-way'!X163^(1/3))*SIN(('OddsRatio_working_3-way'!Y163)/3)</f>
        <v>-6.4228395795869517E-2</v>
      </c>
      <c r="AJ163" s="11">
        <f>'OddsRatio_working_3-way'!U163/(3*'OddsRatio_working_3-way'!X163^(1/3))*SIN(('OddsRatio_working_3-way'!Y163+2*PI())/3)</f>
        <v>-0.41615717949259801</v>
      </c>
      <c r="AK163" s="11">
        <f>'OddsRatio_working_3-way'!U163/(3*'OddsRatio_working_3-way'!X163^(1/3))*SIN(('OddsRatio_working_3-way'!Y163+4*PI())/3)</f>
        <v>0.48038557528846737</v>
      </c>
      <c r="AL163" s="11">
        <f>'OddsRatio_working_3-way'!Z163+'OddsRatio_working_3-way'!AF163</f>
        <v>1.0352384016257137</v>
      </c>
      <c r="AM163" s="11">
        <f>'OddsRatio_working_3-way'!AA163+'OddsRatio_working_3-way'!AG163</f>
        <v>-0.62886604561994597</v>
      </c>
      <c r="AN163" s="11">
        <f>'OddsRatio_working_3-way'!AB163+'OddsRatio_working_3-way'!AH163</f>
        <v>-0.40637235600576793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1.0352384016257137</v>
      </c>
      <c r="AS163" s="11">
        <f>IF(('OddsRatio_working_3-way'!X163=0),IF(Q163&gt;0,-Q163^(1/3),(-Q163)^(1/3)),'OddsRatio_working_3-way'!AM163-'OddsRatio_working_3-way'!R163/3)</f>
        <v>-0.62886604561994597</v>
      </c>
      <c r="AT163" s="11">
        <f>IF(('OddsRatio_working_3-way'!X163=0),IF(Q163&gt;0,-Q163^(1/3),(-Q163)^(1/3)),'OddsRatio_working_3-way'!AN163-'OddsRatio_working_3-way'!R163/3)</f>
        <v>-0.40637235600576793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4.53</v>
      </c>
      <c r="B164" s="4">
        <f>IF('True_Odds_Calculator_3-way'!B165="","",'True_Odds_Calculator_3-way'!B165)</f>
        <v>4.9000000000000004</v>
      </c>
      <c r="C164" s="4">
        <f>IF('True_Odds_Calculator_3-way'!C165="","",'True_Odds_Calculator_3-way'!C165)</f>
        <v>1.67</v>
      </c>
      <c r="D164" s="9">
        <f t="shared" si="39"/>
        <v>0.21372086555398948</v>
      </c>
      <c r="E164" s="9">
        <f t="shared" si="40"/>
        <v>0.19744826058269543</v>
      </c>
      <c r="F164" s="9">
        <f t="shared" si="41"/>
        <v>0.58883087386331501</v>
      </c>
      <c r="G164" s="9">
        <f t="shared" si="42"/>
        <v>1.0422097246093607</v>
      </c>
      <c r="H164" s="9">
        <f t="shared" si="43"/>
        <v>4.6790003278710435</v>
      </c>
      <c r="I164" s="9">
        <f t="shared" si="44"/>
        <v>5.0646179259765081</v>
      </c>
      <c r="J164" s="9">
        <f t="shared" si="45"/>
        <v>1.6982805154882716</v>
      </c>
      <c r="K164" s="11">
        <f t="shared" si="46"/>
        <v>0.22075055187637968</v>
      </c>
      <c r="L164" s="11">
        <f t="shared" si="47"/>
        <v>0.2040816326530612</v>
      </c>
      <c r="M164" s="11">
        <f t="shared" si="48"/>
        <v>0.5988023952095809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-0.24883035658646202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0.21851148358776432</v>
      </c>
      <c r="Q164" s="11">
        <f>2*'OddsRatio_working_3-way'!K164*'OddsRatio_working_3-way'!L164*'OddsRatio_working_3-way'!M164</f>
        <v>5.3953452737719579E-2</v>
      </c>
      <c r="R164" s="11">
        <f t="shared" si="49"/>
        <v>0</v>
      </c>
      <c r="S164" s="11">
        <f t="shared" si="50"/>
        <v>-0.87815444459983849</v>
      </c>
      <c r="T164" s="11">
        <f t="shared" si="51"/>
        <v>-0.21682825792588603</v>
      </c>
      <c r="U164" s="11">
        <f>'OddsRatio_working_3-way'!S164-'OddsRatio_working_3-way'!R164^2/3</f>
        <v>-0.87815444459983849</v>
      </c>
      <c r="V164" s="11">
        <f>'OddsRatio_working_3-way'!S164*'OddsRatio_working_3-way'!R164/3-2*'OddsRatio_working_3-way'!R164^3/27-'OddsRatio_working_3-way'!T164</f>
        <v>0.21682825792588603</v>
      </c>
      <c r="W164" s="11">
        <f>'OddsRatio_working_3-way'!V164^2+4*'OddsRatio_working_3-way'!U164^3/27</f>
        <v>-5.3310453445647034E-2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0.15837056772079022</v>
      </c>
      <c r="Y164" s="11">
        <f>IF('OddsRatio_working_3-way'!W164&gt;=0,IF('OddsRatio_working_3-way'!V164+SQRT('OddsRatio_working_3-way'!W164)&gt;0,0,PI()),ACOS('OddsRatio_working_3-way'!V164/(2*'OddsRatio_working_3-way'!X164)))</f>
        <v>0.81679663448757722</v>
      </c>
      <c r="Z164" s="11">
        <f>'OddsRatio_working_3-way'!X164^(1/3)*COS('OddsRatio_working_3-way'!Y164/3)</f>
        <v>0.52110486230468034</v>
      </c>
      <c r="AA164" s="11">
        <f>'OddsRatio_working_3-way'!X164^(1/3)*COS(('OddsRatio_working_3-way'!Y164+2*PI())/3)</f>
        <v>-0.38655204627784234</v>
      </c>
      <c r="AB164" s="11">
        <f>'OddsRatio_working_3-way'!X164^(1/3)*COS(('OddsRatio_working_3-way'!Y164+4*PI())/3)</f>
        <v>-0.13455281602683825</v>
      </c>
      <c r="AC164" s="11">
        <f>'OddsRatio_working_3-way'!X164^(1/3)*SIN('OddsRatio_working_3-way'!Y164/3)</f>
        <v>0.14549182342099587</v>
      </c>
      <c r="AD164" s="11">
        <f>'OddsRatio_working_3-way'!X164^(1/3)*SIN(('OddsRatio_working_3-way'!Y164+2*PI())/3)</f>
        <v>0.37854413708094731</v>
      </c>
      <c r="AE164" s="11">
        <f>'OddsRatio_working_3-way'!X164^(1/3)*SIN(('OddsRatio_working_3-way'!Y164+4*PI())/3)</f>
        <v>-0.52403596050194301</v>
      </c>
      <c r="AF164" s="11">
        <f>-'OddsRatio_working_3-way'!U164/(3*'OddsRatio_working_3-way'!X164^(1/3))*COS(('OddsRatio_working_3-way'!Y164)/3)</f>
        <v>0.52110486230468034</v>
      </c>
      <c r="AG164" s="11">
        <f>-'OddsRatio_working_3-way'!U164/(3*'OddsRatio_working_3-way'!X164^(1/3))*COS(('OddsRatio_working_3-way'!Y164+2*PI())/3)</f>
        <v>-0.38655204627784234</v>
      </c>
      <c r="AH164" s="11">
        <f>-'OddsRatio_working_3-way'!U164/(3*'OddsRatio_working_3-way'!X164^(1/3))*COS(('OddsRatio_working_3-way'!Y164+4*PI())/3)</f>
        <v>-0.13455281602683825</v>
      </c>
      <c r="AI164" s="11">
        <f>'OddsRatio_working_3-way'!U164/(3*'OddsRatio_working_3-way'!X164^(1/3))*SIN(('OddsRatio_working_3-way'!Y164)/3)</f>
        <v>-0.14549182342099587</v>
      </c>
      <c r="AJ164" s="11">
        <f>'OddsRatio_working_3-way'!U164/(3*'OddsRatio_working_3-way'!X164^(1/3))*SIN(('OddsRatio_working_3-way'!Y164+2*PI())/3)</f>
        <v>-0.37854413708094731</v>
      </c>
      <c r="AK164" s="11">
        <f>'OddsRatio_working_3-way'!U164/(3*'OddsRatio_working_3-way'!X164^(1/3))*SIN(('OddsRatio_working_3-way'!Y164+4*PI())/3)</f>
        <v>0.52403596050194301</v>
      </c>
      <c r="AL164" s="11">
        <f>'OddsRatio_working_3-way'!Z164+'OddsRatio_working_3-way'!AF164</f>
        <v>1.0422097246093607</v>
      </c>
      <c r="AM164" s="11">
        <f>'OddsRatio_working_3-way'!AA164+'OddsRatio_working_3-way'!AG164</f>
        <v>-0.77310409255568469</v>
      </c>
      <c r="AN164" s="11">
        <f>'OddsRatio_working_3-way'!AB164+'OddsRatio_working_3-way'!AH164</f>
        <v>-0.26910563205367649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1.0422097246093607</v>
      </c>
      <c r="AS164" s="11">
        <f>IF(('OddsRatio_working_3-way'!X164=0),IF(Q164&gt;0,-Q164^(1/3),(-Q164)^(1/3)),'OddsRatio_working_3-way'!AM164-'OddsRatio_working_3-way'!R164/3)</f>
        <v>-0.77310409255568469</v>
      </c>
      <c r="AT164" s="11">
        <f>IF(('OddsRatio_working_3-way'!X164=0),IF(Q164&gt;0,-Q164^(1/3),(-Q164)^(1/3)),'OddsRatio_working_3-way'!AN164-'OddsRatio_working_3-way'!R164/3)</f>
        <v>-0.26910563205367649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2.85</v>
      </c>
      <c r="B165" s="4">
        <f>IF('True_Odds_Calculator_3-way'!B166="","",'True_Odds_Calculator_3-way'!B166)</f>
        <v>3.11</v>
      </c>
      <c r="C165" s="4">
        <f>IF('True_Odds_Calculator_3-way'!C166="","",'True_Odds_Calculator_3-way'!C166)</f>
        <v>2.61</v>
      </c>
      <c r="D165" s="9">
        <f t="shared" si="39"/>
        <v>0.33233130804187638</v>
      </c>
      <c r="E165" s="9">
        <f t="shared" si="40"/>
        <v>0.30382228966887909</v>
      </c>
      <c r="F165" s="9">
        <f t="shared" si="41"/>
        <v>0.36384640228924459</v>
      </c>
      <c r="G165" s="9">
        <f t="shared" si="42"/>
        <v>1.0859704966694357</v>
      </c>
      <c r="H165" s="9">
        <f t="shared" si="43"/>
        <v>3.0090454188384563</v>
      </c>
      <c r="I165" s="9">
        <f t="shared" si="44"/>
        <v>3.2913977479725092</v>
      </c>
      <c r="J165" s="9">
        <f t="shared" si="45"/>
        <v>2.7484124996377912</v>
      </c>
      <c r="K165" s="11">
        <f t="shared" si="46"/>
        <v>0.35087719298245612</v>
      </c>
      <c r="L165" s="11">
        <f t="shared" si="47"/>
        <v>0.32154340836012862</v>
      </c>
      <c r="M165" s="11">
        <f t="shared" si="48"/>
        <v>0.38314176245210729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-0.27166538390795947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0.2407739173981201</v>
      </c>
      <c r="Q165" s="11">
        <f>2*'OddsRatio_working_3-way'!K165*'OddsRatio_working_3-way'!L165*'OddsRatio_working_3-way'!M165</f>
        <v>8.6453830304531451E-2</v>
      </c>
      <c r="R165" s="11">
        <f t="shared" si="49"/>
        <v>0</v>
      </c>
      <c r="S165" s="11">
        <f t="shared" si="50"/>
        <v>-0.88628854340785124</v>
      </c>
      <c r="T165" s="11">
        <f t="shared" si="51"/>
        <v>-0.31823646082867185</v>
      </c>
      <c r="U165" s="11">
        <f>'OddsRatio_working_3-way'!S165-'OddsRatio_working_3-way'!R165^2/3</f>
        <v>-0.88628854340785124</v>
      </c>
      <c r="V165" s="11">
        <f>'OddsRatio_working_3-way'!S165*'OddsRatio_working_3-way'!R165/3-2*'OddsRatio_working_3-way'!R165^3/27-'OddsRatio_working_3-way'!T165</f>
        <v>0.31823646082867185</v>
      </c>
      <c r="W165" s="11">
        <f>'OddsRatio_working_3-way'!V165^2+4*'OddsRatio_working_3-way'!U165^3/27</f>
        <v>-1.8642503451509473E-3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0.16057606869168717</v>
      </c>
      <c r="Y165" s="11">
        <f>IF('OddsRatio_working_3-way'!W165&gt;=0,IF('OddsRatio_working_3-way'!V165+SQRT('OddsRatio_working_3-way'!W165)&gt;0,0,PI()),ACOS('OddsRatio_working_3-way'!V165/(2*'OddsRatio_working_3-way'!X165)))</f>
        <v>0.13485230769673051</v>
      </c>
      <c r="Z165" s="11">
        <f>'OddsRatio_working_3-way'!X165^(1/3)*COS('OddsRatio_working_3-way'!Y165/3)</f>
        <v>0.54298524833471784</v>
      </c>
      <c r="AA165" s="11">
        <f>'OddsRatio_working_3-way'!X165^(1/3)*COS(('OddsRatio_working_3-way'!Y165+2*PI())/3)</f>
        <v>-0.29264447798981019</v>
      </c>
      <c r="AB165" s="11">
        <f>'OddsRatio_working_3-way'!X165^(1/3)*COS(('OddsRatio_working_3-way'!Y165+4*PI())/3)</f>
        <v>-0.25034077034490759</v>
      </c>
      <c r="AC165" s="11">
        <f>'OddsRatio_working_3-way'!X165^(1/3)*SIN('OddsRatio_working_3-way'!Y165/3)</f>
        <v>2.4424056996503695E-2</v>
      </c>
      <c r="AD165" s="11">
        <f>'OddsRatio_working_3-way'!X165^(1/3)*SIN(('OddsRatio_working_3-way'!Y165+2*PI())/3)</f>
        <v>0.45802699043981593</v>
      </c>
      <c r="AE165" s="11">
        <f>'OddsRatio_working_3-way'!X165^(1/3)*SIN(('OddsRatio_working_3-way'!Y165+4*PI())/3)</f>
        <v>-0.48245104743631967</v>
      </c>
      <c r="AF165" s="11">
        <f>-'OddsRatio_working_3-way'!U165/(3*'OddsRatio_working_3-way'!X165^(1/3))*COS(('OddsRatio_working_3-way'!Y165)/3)</f>
        <v>0.54298524833471784</v>
      </c>
      <c r="AG165" s="11">
        <f>-'OddsRatio_working_3-way'!U165/(3*'OddsRatio_working_3-way'!X165^(1/3))*COS(('OddsRatio_working_3-way'!Y165+2*PI())/3)</f>
        <v>-0.29264447798981019</v>
      </c>
      <c r="AH165" s="11">
        <f>-'OddsRatio_working_3-way'!U165/(3*'OddsRatio_working_3-way'!X165^(1/3))*COS(('OddsRatio_working_3-way'!Y165+4*PI())/3)</f>
        <v>-0.25034077034490759</v>
      </c>
      <c r="AI165" s="11">
        <f>'OddsRatio_working_3-way'!U165/(3*'OddsRatio_working_3-way'!X165^(1/3))*SIN(('OddsRatio_working_3-way'!Y165)/3)</f>
        <v>-2.4424056996503695E-2</v>
      </c>
      <c r="AJ165" s="11">
        <f>'OddsRatio_working_3-way'!U165/(3*'OddsRatio_working_3-way'!X165^(1/3))*SIN(('OddsRatio_working_3-way'!Y165+2*PI())/3)</f>
        <v>-0.45802699043981593</v>
      </c>
      <c r="AK165" s="11">
        <f>'OddsRatio_working_3-way'!U165/(3*'OddsRatio_working_3-way'!X165^(1/3))*SIN(('OddsRatio_working_3-way'!Y165+4*PI())/3)</f>
        <v>0.48245104743631967</v>
      </c>
      <c r="AL165" s="11">
        <f>'OddsRatio_working_3-way'!Z165+'OddsRatio_working_3-way'!AF165</f>
        <v>1.0859704966694357</v>
      </c>
      <c r="AM165" s="11">
        <f>'OddsRatio_working_3-way'!AA165+'OddsRatio_working_3-way'!AG165</f>
        <v>-0.58528895597962038</v>
      </c>
      <c r="AN165" s="11">
        <f>'OddsRatio_working_3-way'!AB165+'OddsRatio_working_3-way'!AH165</f>
        <v>-0.50068154068981519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1.0859704966694357</v>
      </c>
      <c r="AS165" s="11">
        <f>IF(('OddsRatio_working_3-way'!X165=0),IF(Q165&gt;0,-Q165^(1/3),(-Q165)^(1/3)),'OddsRatio_working_3-way'!AM165-'OddsRatio_working_3-way'!R165/3)</f>
        <v>-0.58528895597962038</v>
      </c>
      <c r="AT165" s="11">
        <f>IF(('OddsRatio_working_3-way'!X165=0),IF(Q165&gt;0,-Q165^(1/3),(-Q165)^(1/3)),'OddsRatio_working_3-way'!AN165-'OddsRatio_working_3-way'!R165/3)</f>
        <v>-0.50068154068981519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4.26</v>
      </c>
      <c r="B166" s="4">
        <f>IF('True_Odds_Calculator_3-way'!B167="","",'True_Odds_Calculator_3-way'!B167)</f>
        <v>3.51</v>
      </c>
      <c r="C166" s="4">
        <f>IF('True_Odds_Calculator_3-way'!C167="","",'True_Odds_Calculator_3-way'!C167)</f>
        <v>1.85</v>
      </c>
      <c r="D166" s="9">
        <f t="shared" si="39"/>
        <v>0.217850638431412</v>
      </c>
      <c r="E166" s="9">
        <f t="shared" si="40"/>
        <v>0.26565282963489945</v>
      </c>
      <c r="F166" s="9">
        <f t="shared" si="41"/>
        <v>0.5164965319336885</v>
      </c>
      <c r="G166" s="9">
        <f t="shared" si="42"/>
        <v>1.1013193203063136</v>
      </c>
      <c r="H166" s="9">
        <f t="shared" si="43"/>
        <v>4.5903009841985822</v>
      </c>
      <c r="I166" s="9">
        <f t="shared" si="44"/>
        <v>3.7643114939688473</v>
      </c>
      <c r="J166" s="9">
        <f t="shared" si="45"/>
        <v>1.9361214222603669</v>
      </c>
      <c r="K166" s="11">
        <f t="shared" si="46"/>
        <v>0.23474178403755869</v>
      </c>
      <c r="L166" s="11">
        <f t="shared" si="47"/>
        <v>0.28490028490028491</v>
      </c>
      <c r="M166" s="11">
        <f t="shared" si="48"/>
        <v>0.54054054054054046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-0.2514327256111295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0.23931479330540359</v>
      </c>
      <c r="Q166" s="11">
        <f>2*'OddsRatio_working_3-way'!K166*'OddsRatio_working_3-way'!L166*'OddsRatio_working_3-way'!M166</f>
        <v>7.2300541784109856E-2</v>
      </c>
      <c r="R166" s="11">
        <f t="shared" si="49"/>
        <v>0</v>
      </c>
      <c r="S166" s="11">
        <f t="shared" si="50"/>
        <v>-0.95180447463124696</v>
      </c>
      <c r="T166" s="11">
        <f t="shared" si="51"/>
        <v>-0.28755422194297497</v>
      </c>
      <c r="U166" s="11">
        <f>'OddsRatio_working_3-way'!S166-'OddsRatio_working_3-way'!R166^2/3</f>
        <v>-0.95180447463124696</v>
      </c>
      <c r="V166" s="11">
        <f>'OddsRatio_working_3-way'!S166*'OddsRatio_working_3-way'!R166/3-2*'OddsRatio_working_3-way'!R166^3/27-'OddsRatio_working_3-way'!T166</f>
        <v>0.28755422194297497</v>
      </c>
      <c r="W166" s="11">
        <f>'OddsRatio_working_3-way'!V166^2+4*'OddsRatio_working_3-way'!U166^3/27</f>
        <v>-4.5056258465952931E-2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0.17870624571009169</v>
      </c>
      <c r="Y166" s="11">
        <f>IF('OddsRatio_working_3-way'!W166&gt;=0,IF('OddsRatio_working_3-way'!V166+SQRT('OddsRatio_working_3-way'!W166)&gt;0,0,PI()),ACOS('OddsRatio_working_3-way'!V166/(2*'OddsRatio_working_3-way'!X166)))</f>
        <v>0.6358883834934056</v>
      </c>
      <c r="Z166" s="11">
        <f>'OddsRatio_working_3-way'!X166^(1/3)*COS('OddsRatio_working_3-way'!Y166/3)</f>
        <v>0.5506596601531567</v>
      </c>
      <c r="AA166" s="11">
        <f>'OddsRatio_working_3-way'!X166^(1/3)*COS(('OddsRatio_working_3-way'!Y166+2*PI())/3)</f>
        <v>-0.37795328094342073</v>
      </c>
      <c r="AB166" s="11">
        <f>'OddsRatio_working_3-way'!X166^(1/3)*COS(('OddsRatio_working_3-way'!Y166+4*PI())/3)</f>
        <v>-0.17270637920973581</v>
      </c>
      <c r="AC166" s="11">
        <f>'OddsRatio_working_3-way'!X166^(1/3)*SIN('OddsRatio_working_3-way'!Y166/3)</f>
        <v>0.11849935396627967</v>
      </c>
      <c r="AD166" s="11">
        <f>'OddsRatio_working_3-way'!X166^(1/3)*SIN(('OddsRatio_working_3-way'!Y166+2*PI())/3)</f>
        <v>0.41763557754879943</v>
      </c>
      <c r="AE166" s="11">
        <f>'OddsRatio_working_3-way'!X166^(1/3)*SIN(('OddsRatio_working_3-way'!Y166+4*PI())/3)</f>
        <v>-0.53613493151507907</v>
      </c>
      <c r="AF166" s="11">
        <f>-'OddsRatio_working_3-way'!U166/(3*'OddsRatio_working_3-way'!X166^(1/3))*COS(('OddsRatio_working_3-way'!Y166)/3)</f>
        <v>0.55065966015315682</v>
      </c>
      <c r="AG166" s="11">
        <f>-'OddsRatio_working_3-way'!U166/(3*'OddsRatio_working_3-way'!X166^(1/3))*COS(('OddsRatio_working_3-way'!Y166+2*PI())/3)</f>
        <v>-0.37795328094342084</v>
      </c>
      <c r="AH166" s="11">
        <f>-'OddsRatio_working_3-way'!U166/(3*'OddsRatio_working_3-way'!X166^(1/3))*COS(('OddsRatio_working_3-way'!Y166+4*PI())/3)</f>
        <v>-0.17270637920973586</v>
      </c>
      <c r="AI166" s="11">
        <f>'OddsRatio_working_3-way'!U166/(3*'OddsRatio_working_3-way'!X166^(1/3))*SIN(('OddsRatio_working_3-way'!Y166)/3)</f>
        <v>-0.1184993539662797</v>
      </c>
      <c r="AJ166" s="11">
        <f>'OddsRatio_working_3-way'!U166/(3*'OddsRatio_working_3-way'!X166^(1/3))*SIN(('OddsRatio_working_3-way'!Y166+2*PI())/3)</f>
        <v>-0.41763557754879954</v>
      </c>
      <c r="AK166" s="11">
        <f>'OddsRatio_working_3-way'!U166/(3*'OddsRatio_working_3-way'!X166^(1/3))*SIN(('OddsRatio_working_3-way'!Y166+4*PI())/3)</f>
        <v>0.53613493151507918</v>
      </c>
      <c r="AL166" s="11">
        <f>'OddsRatio_working_3-way'!Z166+'OddsRatio_working_3-way'!AF166</f>
        <v>1.1013193203063136</v>
      </c>
      <c r="AM166" s="11">
        <f>'OddsRatio_working_3-way'!AA166+'OddsRatio_working_3-way'!AG166</f>
        <v>-0.75590656188684158</v>
      </c>
      <c r="AN166" s="11">
        <f>'OddsRatio_working_3-way'!AB166+'OddsRatio_working_3-way'!AH166</f>
        <v>-0.34541275841947167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1.1013193203063136</v>
      </c>
      <c r="AS166" s="11">
        <f>IF(('OddsRatio_working_3-way'!X166=0),IF(Q166&gt;0,-Q166^(1/3),(-Q166)^(1/3)),'OddsRatio_working_3-way'!AM166-'OddsRatio_working_3-way'!R166/3)</f>
        <v>-0.75590656188684158</v>
      </c>
      <c r="AT166" s="11">
        <f>IF(('OddsRatio_working_3-way'!X166=0),IF(Q166&gt;0,-Q166^(1/3),(-Q166)^(1/3)),'OddsRatio_working_3-way'!AN166-'OddsRatio_working_3-way'!R166/3)</f>
        <v>-0.34541275841947167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3.79</v>
      </c>
      <c r="B167" s="4">
        <f>IF('True_Odds_Calculator_3-way'!B168="","",'True_Odds_Calculator_3-way'!B168)</f>
        <v>3.28</v>
      </c>
      <c r="C167" s="4">
        <f>IF('True_Odds_Calculator_3-way'!C168="","",'True_Odds_Calculator_3-way'!C168)</f>
        <v>2.0499999999999998</v>
      </c>
      <c r="D167" s="9">
        <f t="shared" si="39"/>
        <v>0.24725532913800327</v>
      </c>
      <c r="E167" s="9">
        <f t="shared" si="40"/>
        <v>0.28670558407100327</v>
      </c>
      <c r="F167" s="9">
        <f t="shared" si="41"/>
        <v>0.46603908679099354</v>
      </c>
      <c r="G167" s="9">
        <f t="shared" si="42"/>
        <v>1.0911835883934371</v>
      </c>
      <c r="H167" s="9">
        <f t="shared" si="43"/>
        <v>4.0444022116176885</v>
      </c>
      <c r="I167" s="9">
        <f t="shared" si="44"/>
        <v>3.4878985815370371</v>
      </c>
      <c r="J167" s="9">
        <f t="shared" si="45"/>
        <v>2.1457427678131085</v>
      </c>
      <c r="K167" s="11">
        <f t="shared" si="46"/>
        <v>0.26385224274406333</v>
      </c>
      <c r="L167" s="11">
        <f t="shared" si="47"/>
        <v>0.3048780487804878</v>
      </c>
      <c r="M167" s="11">
        <f t="shared" si="48"/>
        <v>0.48780487804878053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-0.26209662862443672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0.24015105972541162</v>
      </c>
      <c r="Q167" s="11">
        <f>2*'OddsRatio_working_3-way'!K167*'OddsRatio_working_3-way'!L167*'OddsRatio_working_3-way'!M167</f>
        <v>7.8480738472356745E-2</v>
      </c>
      <c r="R167" s="11">
        <f t="shared" si="49"/>
        <v>0</v>
      </c>
      <c r="S167" s="11">
        <f t="shared" si="50"/>
        <v>-0.9162691675425122</v>
      </c>
      <c r="T167" s="11">
        <f t="shared" si="51"/>
        <v>-0.29943436847794519</v>
      </c>
      <c r="U167" s="11">
        <f>'OddsRatio_working_3-way'!S167-'OddsRatio_working_3-way'!R167^2/3</f>
        <v>-0.9162691675425122</v>
      </c>
      <c r="V167" s="11">
        <f>'OddsRatio_working_3-way'!S167*'OddsRatio_working_3-way'!R167/3-2*'OddsRatio_working_3-way'!R167^3/27-'OddsRatio_working_3-way'!T167</f>
        <v>0.29943436847794519</v>
      </c>
      <c r="W167" s="11">
        <f>'OddsRatio_working_3-way'!V167^2+4*'OddsRatio_working_3-way'!U167^3/27</f>
        <v>-2.4302471572726109E-2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0.16879233735459673</v>
      </c>
      <c r="Y167" s="11">
        <f>IF('OddsRatio_working_3-way'!W167&gt;=0,IF('OddsRatio_working_3-way'!V167+SQRT('OddsRatio_working_3-way'!W167)&gt;0,0,PI()),ACOS('OddsRatio_working_3-way'!V167/(2*'OddsRatio_working_3-way'!X167)))</f>
        <v>0.48000977604127049</v>
      </c>
      <c r="Z167" s="11">
        <f>'OddsRatio_working_3-way'!X167^(1/3)*COS('OddsRatio_working_3-way'!Y167/3)</f>
        <v>0.54559179419671855</v>
      </c>
      <c r="AA167" s="11">
        <f>'OddsRatio_working_3-way'!X167^(1/3)*COS(('OddsRatio_working_3-way'!Y167+2*PI())/3)</f>
        <v>-0.34904868370011022</v>
      </c>
      <c r="AB167" s="11">
        <f>'OddsRatio_working_3-way'!X167^(1/3)*COS(('OddsRatio_working_3-way'!Y167+4*PI())/3)</f>
        <v>-0.196543110496608</v>
      </c>
      <c r="AC167" s="11">
        <f>'OddsRatio_working_3-way'!X167^(1/3)*SIN('OddsRatio_working_3-way'!Y167/3)</f>
        <v>8.8049133741960134E-2</v>
      </c>
      <c r="AD167" s="11">
        <f>'OddsRatio_working_3-way'!X167^(1/3)*SIN(('OddsRatio_working_3-way'!Y167+2*PI())/3)</f>
        <v>0.42847178699970956</v>
      </c>
      <c r="AE167" s="11">
        <f>'OddsRatio_working_3-way'!X167^(1/3)*SIN(('OddsRatio_working_3-way'!Y167+4*PI())/3)</f>
        <v>-0.51652092074166966</v>
      </c>
      <c r="AF167" s="11">
        <f>-'OddsRatio_working_3-way'!U167/(3*'OddsRatio_working_3-way'!X167^(1/3))*COS(('OddsRatio_working_3-way'!Y167)/3)</f>
        <v>0.54559179419671855</v>
      </c>
      <c r="AG167" s="11">
        <f>-'OddsRatio_working_3-way'!U167/(3*'OddsRatio_working_3-way'!X167^(1/3))*COS(('OddsRatio_working_3-way'!Y167+2*PI())/3)</f>
        <v>-0.34904868370011022</v>
      </c>
      <c r="AH167" s="11">
        <f>-'OddsRatio_working_3-way'!U167/(3*'OddsRatio_working_3-way'!X167^(1/3))*COS(('OddsRatio_working_3-way'!Y167+4*PI())/3)</f>
        <v>-0.196543110496608</v>
      </c>
      <c r="AI167" s="11">
        <f>'OddsRatio_working_3-way'!U167/(3*'OddsRatio_working_3-way'!X167^(1/3))*SIN(('OddsRatio_working_3-way'!Y167)/3)</f>
        <v>-8.8049133741960134E-2</v>
      </c>
      <c r="AJ167" s="11">
        <f>'OddsRatio_working_3-way'!U167/(3*'OddsRatio_working_3-way'!X167^(1/3))*SIN(('OddsRatio_working_3-way'!Y167+2*PI())/3)</f>
        <v>-0.42847178699970956</v>
      </c>
      <c r="AK167" s="11">
        <f>'OddsRatio_working_3-way'!U167/(3*'OddsRatio_working_3-way'!X167^(1/3))*SIN(('OddsRatio_working_3-way'!Y167+4*PI())/3)</f>
        <v>0.51652092074166966</v>
      </c>
      <c r="AL167" s="11">
        <f>'OddsRatio_working_3-way'!Z167+'OddsRatio_working_3-way'!AF167</f>
        <v>1.0911835883934371</v>
      </c>
      <c r="AM167" s="11">
        <f>'OddsRatio_working_3-way'!AA167+'OddsRatio_working_3-way'!AG167</f>
        <v>-0.69809736740022044</v>
      </c>
      <c r="AN167" s="11">
        <f>'OddsRatio_working_3-way'!AB167+'OddsRatio_working_3-way'!AH167</f>
        <v>-0.393086220993216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1.0911835883934371</v>
      </c>
      <c r="AS167" s="11">
        <f>IF(('OddsRatio_working_3-way'!X167=0),IF(Q167&gt;0,-Q167^(1/3),(-Q167)^(1/3)),'OddsRatio_working_3-way'!AM167-'OddsRatio_working_3-way'!R167/3)</f>
        <v>-0.69809736740022044</v>
      </c>
      <c r="AT167" s="11">
        <f>IF(('OddsRatio_working_3-way'!X167=0),IF(Q167&gt;0,-Q167^(1/3),(-Q167)^(1/3)),'OddsRatio_working_3-way'!AN167-'OddsRatio_working_3-way'!R167/3)</f>
        <v>-0.393086220993216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1.99</v>
      </c>
      <c r="B168" s="4">
        <f>IF('True_Odds_Calculator_3-way'!B169="","",'True_Odds_Calculator_3-way'!B169)</f>
        <v>3.35</v>
      </c>
      <c r="C168" s="4">
        <f>IF('True_Odds_Calculator_3-way'!C169="","",'True_Odds_Calculator_3-way'!C169)</f>
        <v>3.89</v>
      </c>
      <c r="D168" s="9">
        <f t="shared" si="39"/>
        <v>0.47990812995974241</v>
      </c>
      <c r="E168" s="9">
        <f t="shared" si="40"/>
        <v>0.27991637697204114</v>
      </c>
      <c r="F168" s="9">
        <f t="shared" si="41"/>
        <v>0.2401754930682167</v>
      </c>
      <c r="G168" s="9">
        <f t="shared" si="42"/>
        <v>1.094678940565263</v>
      </c>
      <c r="H168" s="9">
        <f t="shared" si="43"/>
        <v>2.0837321511596105</v>
      </c>
      <c r="I168" s="9">
        <f t="shared" si="44"/>
        <v>3.5724955103283684</v>
      </c>
      <c r="J168" s="9">
        <f t="shared" si="45"/>
        <v>4.1636221382336096</v>
      </c>
      <c r="K168" s="11">
        <f t="shared" si="46"/>
        <v>0.50251256281407031</v>
      </c>
      <c r="L168" s="11">
        <f t="shared" si="47"/>
        <v>0.29850746268656714</v>
      </c>
      <c r="M168" s="11">
        <f t="shared" si="48"/>
        <v>0.25706940874035988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-0.25927068485195448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0.24023736840207638</v>
      </c>
      <c r="Q168" s="11">
        <f>2*'OddsRatio_working_3-way'!K168*'OddsRatio_working_3-way'!L168*'OddsRatio_working_3-way'!M168</f>
        <v>7.7122750690875236E-2</v>
      </c>
      <c r="R168" s="11">
        <f t="shared" si="49"/>
        <v>0</v>
      </c>
      <c r="S168" s="11">
        <f t="shared" si="50"/>
        <v>-0.92658901464025423</v>
      </c>
      <c r="T168" s="11">
        <f t="shared" si="51"/>
        <v>-0.29746035782993713</v>
      </c>
      <c r="U168" s="11">
        <f>'OddsRatio_working_3-way'!S168-'OddsRatio_working_3-way'!R168^2/3</f>
        <v>-0.92658901464025423</v>
      </c>
      <c r="V168" s="11">
        <f>'OddsRatio_working_3-way'!S168*'OddsRatio_working_3-way'!R168/3-2*'OddsRatio_working_3-way'!R168^3/27-'OddsRatio_working_3-way'!T168</f>
        <v>0.29746035782993713</v>
      </c>
      <c r="W168" s="11">
        <f>'OddsRatio_working_3-way'!V168^2+4*'OddsRatio_working_3-way'!U168^3/27</f>
        <v>-2.9374955927359864E-2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0.17165198834245562</v>
      </c>
      <c r="Y168" s="11">
        <f>IF('OddsRatio_working_3-way'!W168&gt;=0,IF('OddsRatio_working_3-way'!V168+SQRT('OddsRatio_working_3-way'!W168)&gt;0,0,PI()),ACOS('OddsRatio_working_3-way'!V168/(2*'OddsRatio_working_3-way'!X168)))</f>
        <v>0.5227219601996278</v>
      </c>
      <c r="Z168" s="11">
        <f>'OddsRatio_working_3-way'!X168^(1/3)*COS('OddsRatio_working_3-way'!Y168/3)</f>
        <v>0.54733947028263141</v>
      </c>
      <c r="AA168" s="11">
        <f>'OddsRatio_working_3-way'!X168^(1/3)*COS(('OddsRatio_working_3-way'!Y168+2*PI())/3)</f>
        <v>-0.35710762739123897</v>
      </c>
      <c r="AB168" s="11">
        <f>'OddsRatio_working_3-way'!X168^(1/3)*COS(('OddsRatio_working_3-way'!Y168+4*PI())/3)</f>
        <v>-0.19023184289139286</v>
      </c>
      <c r="AC168" s="11">
        <f>'OddsRatio_working_3-way'!X168^(1/3)*SIN('OddsRatio_working_3-way'!Y168/3)</f>
        <v>9.6345779102216367E-2</v>
      </c>
      <c r="AD168" s="11">
        <f>'OddsRatio_working_3-way'!X168^(1/3)*SIN(('OddsRatio_working_3-way'!Y168+2*PI())/3)</f>
        <v>0.42583699620756854</v>
      </c>
      <c r="AE168" s="11">
        <f>'OddsRatio_working_3-way'!X168^(1/3)*SIN(('OddsRatio_working_3-way'!Y168+4*PI())/3)</f>
        <v>-0.52218277530978474</v>
      </c>
      <c r="AF168" s="11">
        <f>-'OddsRatio_working_3-way'!U168/(3*'OddsRatio_working_3-way'!X168^(1/3))*COS(('OddsRatio_working_3-way'!Y168)/3)</f>
        <v>0.54733947028263152</v>
      </c>
      <c r="AG168" s="11">
        <f>-'OddsRatio_working_3-way'!U168/(3*'OddsRatio_working_3-way'!X168^(1/3))*COS(('OddsRatio_working_3-way'!Y168+2*PI())/3)</f>
        <v>-0.35710762739123902</v>
      </c>
      <c r="AH168" s="11">
        <f>-'OddsRatio_working_3-way'!U168/(3*'OddsRatio_working_3-way'!X168^(1/3))*COS(('OddsRatio_working_3-way'!Y168+4*PI())/3)</f>
        <v>-0.19023184289139289</v>
      </c>
      <c r="AI168" s="11">
        <f>'OddsRatio_working_3-way'!U168/(3*'OddsRatio_working_3-way'!X168^(1/3))*SIN(('OddsRatio_working_3-way'!Y168)/3)</f>
        <v>-9.6345779102216395E-2</v>
      </c>
      <c r="AJ168" s="11">
        <f>'OddsRatio_working_3-way'!U168/(3*'OddsRatio_working_3-way'!X168^(1/3))*SIN(('OddsRatio_working_3-way'!Y168+2*PI())/3)</f>
        <v>-0.4258369962075686</v>
      </c>
      <c r="AK168" s="11">
        <f>'OddsRatio_working_3-way'!U168/(3*'OddsRatio_working_3-way'!X168^(1/3))*SIN(('OddsRatio_working_3-way'!Y168+4*PI())/3)</f>
        <v>0.52218277530978485</v>
      </c>
      <c r="AL168" s="11">
        <f>'OddsRatio_working_3-way'!Z168+'OddsRatio_working_3-way'!AF168</f>
        <v>1.094678940565263</v>
      </c>
      <c r="AM168" s="11">
        <f>'OddsRatio_working_3-way'!AA168+'OddsRatio_working_3-way'!AG168</f>
        <v>-0.71421525478247805</v>
      </c>
      <c r="AN168" s="11">
        <f>'OddsRatio_working_3-way'!AB168+'OddsRatio_working_3-way'!AH168</f>
        <v>-0.38046368578278578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1.094678940565263</v>
      </c>
      <c r="AS168" s="11">
        <f>IF(('OddsRatio_working_3-way'!X168=0),IF(Q168&gt;0,-Q168^(1/3),(-Q168)^(1/3)),'OddsRatio_working_3-way'!AM168-'OddsRatio_working_3-way'!R168/3)</f>
        <v>-0.71421525478247805</v>
      </c>
      <c r="AT168" s="11">
        <f>IF(('OddsRatio_working_3-way'!X168=0),IF(Q168&gt;0,-Q168^(1/3),(-Q168)^(1/3)),'OddsRatio_working_3-way'!AN168-'OddsRatio_working_3-way'!R168/3)</f>
        <v>-0.38046368578278578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4.07</v>
      </c>
      <c r="B169" s="4">
        <f>IF('True_Odds_Calculator_3-way'!B170="","",'True_Odds_Calculator_3-way'!B170)</f>
        <v>3.89</v>
      </c>
      <c r="C169" s="4">
        <f>IF('True_Odds_Calculator_3-way'!C170="","",'True_Odds_Calculator_3-way'!C170)</f>
        <v>1.92</v>
      </c>
      <c r="D169" s="9">
        <f t="shared" si="39"/>
        <v>0.23874097930222007</v>
      </c>
      <c r="E169" s="9">
        <f t="shared" si="40"/>
        <v>0.24989480381469531</v>
      </c>
      <c r="F169" s="9">
        <f t="shared" si="41"/>
        <v>0.51136421688308453</v>
      </c>
      <c r="G169" s="9">
        <f t="shared" si="42"/>
        <v>1.0386449299315605</v>
      </c>
      <c r="H169" s="9">
        <f t="shared" si="43"/>
        <v>4.1886399348898911</v>
      </c>
      <c r="I169" s="9">
        <f t="shared" si="44"/>
        <v>4.0016838475022105</v>
      </c>
      <c r="J169" s="9">
        <f t="shared" si="45"/>
        <v>1.9555533355370356</v>
      </c>
      <c r="K169" s="11">
        <f t="shared" si="46"/>
        <v>0.24570024570024568</v>
      </c>
      <c r="L169" s="11">
        <f t="shared" si="47"/>
        <v>0.25706940874035988</v>
      </c>
      <c r="M169" s="11">
        <f t="shared" si="48"/>
        <v>0.52083333333333337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-0.26852134034010622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0.22633056052079184</v>
      </c>
      <c r="Q169" s="11">
        <f>2*'OddsRatio_working_3-way'!K169*'OddsRatio_working_3-way'!L169*'OddsRatio_working_3-way'!M169</f>
        <v>6.5793767593253449E-2</v>
      </c>
      <c r="R169" s="11">
        <f t="shared" si="49"/>
        <v>0</v>
      </c>
      <c r="S169" s="11">
        <f t="shared" si="50"/>
        <v>-0.8428773677135829</v>
      </c>
      <c r="T169" s="11">
        <f t="shared" si="51"/>
        <v>-0.24502249061441364</v>
      </c>
      <c r="U169" s="11">
        <f>'OddsRatio_working_3-way'!S169-'OddsRatio_working_3-way'!R169^2/3</f>
        <v>-0.8428773677135829</v>
      </c>
      <c r="V169" s="11">
        <f>'OddsRatio_working_3-way'!S169*'OddsRatio_working_3-way'!R169/3-2*'OddsRatio_working_3-way'!R169^3/27-'OddsRatio_working_3-way'!T169</f>
        <v>0.24502249061441364</v>
      </c>
      <c r="W169" s="11">
        <f>'OddsRatio_working_3-way'!V169^2+4*'OddsRatio_working_3-way'!U169^3/27</f>
        <v>-2.8677416055456484E-2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0.1489240049172286</v>
      </c>
      <c r="Y169" s="11">
        <f>IF('OddsRatio_working_3-way'!W169&gt;=0,IF('OddsRatio_working_3-way'!V169+SQRT('OddsRatio_working_3-way'!W169)&gt;0,0,PI()),ACOS('OddsRatio_working_3-way'!V169/(2*'OddsRatio_working_3-way'!X169)))</f>
        <v>0.60475275036499965</v>
      </c>
      <c r="Z169" s="11">
        <f>'OddsRatio_working_3-way'!X169^(1/3)*COS('OddsRatio_working_3-way'!Y169/3)</f>
        <v>0.51932246496578027</v>
      </c>
      <c r="AA169" s="11">
        <f>'OddsRatio_working_3-way'!X169^(1/3)*COS(('OddsRatio_working_3-way'!Y169+2*PI())/3)</f>
        <v>-0.35157137863006549</v>
      </c>
      <c r="AB169" s="11">
        <f>'OddsRatio_working_3-way'!X169^(1/3)*COS(('OddsRatio_working_3-way'!Y169+4*PI())/3)</f>
        <v>-0.16775108633571498</v>
      </c>
      <c r="AC169" s="11">
        <f>'OddsRatio_working_3-way'!X169^(1/3)*SIN('OddsRatio_working_3-way'!Y169/3)</f>
        <v>0.10612869523865895</v>
      </c>
      <c r="AD169" s="11">
        <f>'OddsRatio_working_3-way'!X169^(1/3)*SIN(('OddsRatio_working_3-way'!Y169+2*PI())/3)</f>
        <v>0.39668209979699037</v>
      </c>
      <c r="AE169" s="11">
        <f>'OddsRatio_working_3-way'!X169^(1/3)*SIN(('OddsRatio_working_3-way'!Y169+4*PI())/3)</f>
        <v>-0.5028107950356494</v>
      </c>
      <c r="AF169" s="11">
        <f>-'OddsRatio_working_3-way'!U169/(3*'OddsRatio_working_3-way'!X169^(1/3))*COS(('OddsRatio_working_3-way'!Y169)/3)</f>
        <v>0.51932246496578027</v>
      </c>
      <c r="AG169" s="11">
        <f>-'OddsRatio_working_3-way'!U169/(3*'OddsRatio_working_3-way'!X169^(1/3))*COS(('OddsRatio_working_3-way'!Y169+2*PI())/3)</f>
        <v>-0.35157137863006549</v>
      </c>
      <c r="AH169" s="11">
        <f>-'OddsRatio_working_3-way'!U169/(3*'OddsRatio_working_3-way'!X169^(1/3))*COS(('OddsRatio_working_3-way'!Y169+4*PI())/3)</f>
        <v>-0.16775108633571498</v>
      </c>
      <c r="AI169" s="11">
        <f>'OddsRatio_working_3-way'!U169/(3*'OddsRatio_working_3-way'!X169^(1/3))*SIN(('OddsRatio_working_3-way'!Y169)/3)</f>
        <v>-0.10612869523865895</v>
      </c>
      <c r="AJ169" s="11">
        <f>'OddsRatio_working_3-way'!U169/(3*'OddsRatio_working_3-way'!X169^(1/3))*SIN(('OddsRatio_working_3-way'!Y169+2*PI())/3)</f>
        <v>-0.39668209979699037</v>
      </c>
      <c r="AK169" s="11">
        <f>'OddsRatio_working_3-way'!U169/(3*'OddsRatio_working_3-way'!X169^(1/3))*SIN(('OddsRatio_working_3-way'!Y169+4*PI())/3)</f>
        <v>0.5028107950356494</v>
      </c>
      <c r="AL169" s="11">
        <f>'OddsRatio_working_3-way'!Z169+'OddsRatio_working_3-way'!AF169</f>
        <v>1.0386449299315605</v>
      </c>
      <c r="AM169" s="11">
        <f>'OddsRatio_working_3-way'!AA169+'OddsRatio_working_3-way'!AG169</f>
        <v>-0.70314275726013098</v>
      </c>
      <c r="AN169" s="11">
        <f>'OddsRatio_working_3-way'!AB169+'OddsRatio_working_3-way'!AH169</f>
        <v>-0.33550217267142995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1.0386449299315605</v>
      </c>
      <c r="AS169" s="11">
        <f>IF(('OddsRatio_working_3-way'!X169=0),IF(Q169&gt;0,-Q169^(1/3),(-Q169)^(1/3)),'OddsRatio_working_3-way'!AM169-'OddsRatio_working_3-way'!R169/3)</f>
        <v>-0.70314275726013098</v>
      </c>
      <c r="AT169" s="11">
        <f>IF(('OddsRatio_working_3-way'!X169=0),IF(Q169&gt;0,-Q169^(1/3),(-Q169)^(1/3)),'OddsRatio_working_3-way'!AN169-'OddsRatio_working_3-way'!R169/3)</f>
        <v>-0.33550217267142995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4.25</v>
      </c>
      <c r="B170" s="4">
        <f>IF('True_Odds_Calculator_3-way'!B171="","",'True_Odds_Calculator_3-way'!B171)</f>
        <v>4.01</v>
      </c>
      <c r="C170" s="4">
        <f>IF('True_Odds_Calculator_3-way'!C171="","",'True_Odds_Calculator_3-way'!C171)</f>
        <v>1.85</v>
      </c>
      <c r="D170" s="9">
        <f t="shared" si="39"/>
        <v>0.22796229879955013</v>
      </c>
      <c r="E170" s="9">
        <f t="shared" si="40"/>
        <v>0.24174464827904812</v>
      </c>
      <c r="F170" s="9">
        <f t="shared" si="41"/>
        <v>0.53029305292140205</v>
      </c>
      <c r="G170" s="9">
        <f t="shared" si="42"/>
        <v>1.0420585472192978</v>
      </c>
      <c r="H170" s="9">
        <f t="shared" si="43"/>
        <v>4.3866902784627184</v>
      </c>
      <c r="I170" s="9">
        <f t="shared" si="44"/>
        <v>4.1365962271300853</v>
      </c>
      <c r="J170" s="9">
        <f t="shared" si="45"/>
        <v>1.8857497651364028</v>
      </c>
      <c r="K170" s="11">
        <f t="shared" si="46"/>
        <v>0.23529411764705882</v>
      </c>
      <c r="L170" s="11">
        <f t="shared" si="47"/>
        <v>0.24937655860349128</v>
      </c>
      <c r="M170" s="11">
        <f t="shared" si="48"/>
        <v>0.54054054054054046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-0.2637325604906654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0.22550935855908716</v>
      </c>
      <c r="Q170" s="11">
        <f>2*'OddsRatio_working_3-way'!K170*'OddsRatio_working_3-way'!L170*'OddsRatio_working_3-way'!M170</f>
        <v>6.3434418722668681E-2</v>
      </c>
      <c r="R170" s="11">
        <f t="shared" si="49"/>
        <v>0</v>
      </c>
      <c r="S170" s="11">
        <f t="shared" si="50"/>
        <v>-0.85506832428856994</v>
      </c>
      <c r="T170" s="11">
        <f t="shared" si="51"/>
        <v>-0.24052554832308576</v>
      </c>
      <c r="U170" s="11">
        <f>'OddsRatio_working_3-way'!S170-'OddsRatio_working_3-way'!R170^2/3</f>
        <v>-0.85506832428856994</v>
      </c>
      <c r="V170" s="11">
        <f>'OddsRatio_working_3-way'!S170*'OddsRatio_working_3-way'!R170/3-2*'OddsRatio_working_3-way'!R170^3/27-'OddsRatio_working_3-way'!T170</f>
        <v>0.24052554832308576</v>
      </c>
      <c r="W170" s="11">
        <f>'OddsRatio_working_3-way'!V170^2+4*'OddsRatio_working_3-way'!U170^3/27</f>
        <v>-3.4766160939201762E-2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0.15216660305017887</v>
      </c>
      <c r="Y170" s="11">
        <f>IF('OddsRatio_working_3-way'!W170&gt;=0,IF('OddsRatio_working_3-way'!V170+SQRT('OddsRatio_working_3-way'!W170)&gt;0,0,PI()),ACOS('OddsRatio_working_3-way'!V170/(2*'OddsRatio_working_3-way'!X170)))</f>
        <v>0.65943878790880928</v>
      </c>
      <c r="Z170" s="11">
        <f>'OddsRatio_working_3-way'!X170^(1/3)*COS('OddsRatio_working_3-way'!Y170/3)</f>
        <v>0.5210292736096489</v>
      </c>
      <c r="AA170" s="11">
        <f>'OddsRatio_working_3-way'!X170^(1/3)*COS(('OddsRatio_working_3-way'!Y170+2*PI())/3)</f>
        <v>-0.36132858972550735</v>
      </c>
      <c r="AB170" s="11">
        <f>'OddsRatio_working_3-way'!X170^(1/3)*COS(('OddsRatio_working_3-way'!Y170+4*PI())/3)</f>
        <v>-0.15970068388414146</v>
      </c>
      <c r="AC170" s="11">
        <f>'OddsRatio_working_3-way'!X170^(1/3)*SIN('OddsRatio_working_3-way'!Y170/3)</f>
        <v>0.11640992571365312</v>
      </c>
      <c r="AD170" s="11">
        <f>'OddsRatio_working_3-way'!X170^(1/3)*SIN(('OddsRatio_working_3-way'!Y170+2*PI())/3)</f>
        <v>0.39301962420448244</v>
      </c>
      <c r="AE170" s="11">
        <f>'OddsRatio_working_3-way'!X170^(1/3)*SIN(('OddsRatio_working_3-way'!Y170+4*PI())/3)</f>
        <v>-0.50942954991813549</v>
      </c>
      <c r="AF170" s="11">
        <f>-'OddsRatio_working_3-way'!U170/(3*'OddsRatio_working_3-way'!X170^(1/3))*COS(('OddsRatio_working_3-way'!Y170)/3)</f>
        <v>0.52102927360964901</v>
      </c>
      <c r="AG170" s="11">
        <f>-'OddsRatio_working_3-way'!U170/(3*'OddsRatio_working_3-way'!X170^(1/3))*COS(('OddsRatio_working_3-way'!Y170+2*PI())/3)</f>
        <v>-0.36132858972550741</v>
      </c>
      <c r="AH170" s="11">
        <f>-'OddsRatio_working_3-way'!U170/(3*'OddsRatio_working_3-way'!X170^(1/3))*COS(('OddsRatio_working_3-way'!Y170+4*PI())/3)</f>
        <v>-0.15970068388414152</v>
      </c>
      <c r="AI170" s="11">
        <f>'OddsRatio_working_3-way'!U170/(3*'OddsRatio_working_3-way'!X170^(1/3))*SIN(('OddsRatio_working_3-way'!Y170)/3)</f>
        <v>-0.11640992571365313</v>
      </c>
      <c r="AJ170" s="11">
        <f>'OddsRatio_working_3-way'!U170/(3*'OddsRatio_working_3-way'!X170^(1/3))*SIN(('OddsRatio_working_3-way'!Y170+2*PI())/3)</f>
        <v>-0.39301962420448255</v>
      </c>
      <c r="AK170" s="11">
        <f>'OddsRatio_working_3-way'!U170/(3*'OddsRatio_working_3-way'!X170^(1/3))*SIN(('OddsRatio_working_3-way'!Y170+4*PI())/3)</f>
        <v>0.5094295499181356</v>
      </c>
      <c r="AL170" s="11">
        <f>'OddsRatio_working_3-way'!Z170+'OddsRatio_working_3-way'!AF170</f>
        <v>1.0420585472192978</v>
      </c>
      <c r="AM170" s="11">
        <f>'OddsRatio_working_3-way'!AA170+'OddsRatio_working_3-way'!AG170</f>
        <v>-0.72265717945101482</v>
      </c>
      <c r="AN170" s="11">
        <f>'OddsRatio_working_3-way'!AB170+'OddsRatio_working_3-way'!AH170</f>
        <v>-0.31940136776828298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1.0420585472192978</v>
      </c>
      <c r="AS170" s="11">
        <f>IF(('OddsRatio_working_3-way'!X170=0),IF(Q170&gt;0,-Q170^(1/3),(-Q170)^(1/3)),'OddsRatio_working_3-way'!AM170-'OddsRatio_working_3-way'!R170/3)</f>
        <v>-0.72265717945101482</v>
      </c>
      <c r="AT170" s="11">
        <f>IF(('OddsRatio_working_3-way'!X170=0),IF(Q170&gt;0,-Q170^(1/3),(-Q170)^(1/3)),'OddsRatio_working_3-way'!AN170-'OddsRatio_working_3-way'!R170/3)</f>
        <v>-0.31940136776828298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1.84</v>
      </c>
      <c r="B171" s="4">
        <f>IF('True_Odds_Calculator_3-way'!B172="","",'True_Odds_Calculator_3-way'!B172)</f>
        <v>3.86</v>
      </c>
      <c r="C171" s="4">
        <f>IF('True_Odds_Calculator_3-way'!C172="","",'True_Odds_Calculator_3-way'!C172)</f>
        <v>4.53</v>
      </c>
      <c r="D171" s="9">
        <f t="shared" si="39"/>
        <v>0.53397026467332109</v>
      </c>
      <c r="E171" s="9">
        <f t="shared" si="40"/>
        <v>0.25179074979430199</v>
      </c>
      <c r="F171" s="9">
        <f t="shared" si="41"/>
        <v>0.2142389855323768</v>
      </c>
      <c r="G171" s="9">
        <f t="shared" si="42"/>
        <v>1.0390041181408345</v>
      </c>
      <c r="H171" s="9">
        <f t="shared" si="43"/>
        <v>1.8727634592383011</v>
      </c>
      <c r="I171" s="9">
        <f t="shared" si="44"/>
        <v>3.9715517778827869</v>
      </c>
      <c r="J171" s="9">
        <f t="shared" si="45"/>
        <v>4.6676845370371458</v>
      </c>
      <c r="K171" s="11">
        <f t="shared" si="46"/>
        <v>0.54347826086956519</v>
      </c>
      <c r="L171" s="11">
        <f t="shared" si="47"/>
        <v>0.2590673575129534</v>
      </c>
      <c r="M171" s="11">
        <f t="shared" si="48"/>
        <v>0.22075055187637968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-0.2635825740837161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0.22471650288159287</v>
      </c>
      <c r="Q171" s="11">
        <f>2*'OddsRatio_working_3-way'!K171*'OddsRatio_working_3-way'!L171*'OddsRatio_working_3-way'!M171</f>
        <v>6.216224146102154E-2</v>
      </c>
      <c r="R171" s="11">
        <f t="shared" si="49"/>
        <v>0</v>
      </c>
      <c r="S171" s="11">
        <f t="shared" si="50"/>
        <v>-0.85254688654122091</v>
      </c>
      <c r="T171" s="11">
        <f t="shared" si="51"/>
        <v>-0.23583592988692142</v>
      </c>
      <c r="U171" s="11">
        <f>'OddsRatio_working_3-way'!S171-'OddsRatio_working_3-way'!R171^2/3</f>
        <v>-0.85254688654122091</v>
      </c>
      <c r="V171" s="11">
        <f>'OddsRatio_working_3-way'!S171*'OddsRatio_working_3-way'!R171/3-2*'OddsRatio_working_3-way'!R171^3/27-'OddsRatio_working_3-way'!T171</f>
        <v>0.23583592988692142</v>
      </c>
      <c r="W171" s="11">
        <f>'OddsRatio_working_3-way'!V171^2+4*'OddsRatio_working_3-way'!U171^3/27</f>
        <v>-3.6183182175555821E-2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0.15149403288676483</v>
      </c>
      <c r="Y171" s="11">
        <f>IF('OddsRatio_working_3-way'!W171&gt;=0,IF('OddsRatio_working_3-way'!V171+SQRT('OddsRatio_working_3-way'!W171)&gt;0,0,PI()),ACOS('OddsRatio_working_3-way'!V171/(2*'OddsRatio_working_3-way'!X171)))</f>
        <v>0.67873573246277707</v>
      </c>
      <c r="Z171" s="11">
        <f>'OddsRatio_working_3-way'!X171^(1/3)*COS('OddsRatio_working_3-way'!Y171/3)</f>
        <v>0.51950205907041724</v>
      </c>
      <c r="AA171" s="11">
        <f>'OddsRatio_working_3-way'!X171^(1/3)*COS(('OddsRatio_working_3-way'!Y171+2*PI())/3)</f>
        <v>-0.36331226553354329</v>
      </c>
      <c r="AB171" s="11">
        <f>'OddsRatio_working_3-way'!X171^(1/3)*COS(('OddsRatio_working_3-way'!Y171+4*PI())/3)</f>
        <v>-0.15618979353687409</v>
      </c>
      <c r="AC171" s="11">
        <f>'OddsRatio_working_3-way'!X171^(1/3)*SIN('OddsRatio_working_3-way'!Y171/3)</f>
        <v>0.11958221496249787</v>
      </c>
      <c r="AD171" s="11">
        <f>'OddsRatio_working_3-way'!X171^(1/3)*SIN(('OddsRatio_working_3-way'!Y171+2*PI())/3)</f>
        <v>0.39011087299205655</v>
      </c>
      <c r="AE171" s="11">
        <f>'OddsRatio_working_3-way'!X171^(1/3)*SIN(('OddsRatio_working_3-way'!Y171+4*PI())/3)</f>
        <v>-0.50969308795455426</v>
      </c>
      <c r="AF171" s="11">
        <f>-'OddsRatio_working_3-way'!U171/(3*'OddsRatio_working_3-way'!X171^(1/3))*COS(('OddsRatio_working_3-way'!Y171)/3)</f>
        <v>0.51950205907041724</v>
      </c>
      <c r="AG171" s="11">
        <f>-'OddsRatio_working_3-way'!U171/(3*'OddsRatio_working_3-way'!X171^(1/3))*COS(('OddsRatio_working_3-way'!Y171+2*PI())/3)</f>
        <v>-0.36331226553354329</v>
      </c>
      <c r="AH171" s="11">
        <f>-'OddsRatio_working_3-way'!U171/(3*'OddsRatio_working_3-way'!X171^(1/3))*COS(('OddsRatio_working_3-way'!Y171+4*PI())/3)</f>
        <v>-0.15618979353687409</v>
      </c>
      <c r="AI171" s="11">
        <f>'OddsRatio_working_3-way'!U171/(3*'OddsRatio_working_3-way'!X171^(1/3))*SIN(('OddsRatio_working_3-way'!Y171)/3)</f>
        <v>-0.11958221496249787</v>
      </c>
      <c r="AJ171" s="11">
        <f>'OddsRatio_working_3-way'!U171/(3*'OddsRatio_working_3-way'!X171^(1/3))*SIN(('OddsRatio_working_3-way'!Y171+2*PI())/3)</f>
        <v>-0.39011087299205655</v>
      </c>
      <c r="AK171" s="11">
        <f>'OddsRatio_working_3-way'!U171/(3*'OddsRatio_working_3-way'!X171^(1/3))*SIN(('OddsRatio_working_3-way'!Y171+4*PI())/3)</f>
        <v>0.50969308795455426</v>
      </c>
      <c r="AL171" s="11">
        <f>'OddsRatio_working_3-way'!Z171+'OddsRatio_working_3-way'!AF171</f>
        <v>1.0390041181408345</v>
      </c>
      <c r="AM171" s="11">
        <f>'OddsRatio_working_3-way'!AA171+'OddsRatio_working_3-way'!AG171</f>
        <v>-0.72662453106708658</v>
      </c>
      <c r="AN171" s="11">
        <f>'OddsRatio_working_3-way'!AB171+'OddsRatio_working_3-way'!AH171</f>
        <v>-0.31237958707374819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1.0390041181408345</v>
      </c>
      <c r="AS171" s="11">
        <f>IF(('OddsRatio_working_3-way'!X171=0),IF(Q171&gt;0,-Q171^(1/3),(-Q171)^(1/3)),'OddsRatio_working_3-way'!AM171-'OddsRatio_working_3-way'!R171/3)</f>
        <v>-0.72662453106708658</v>
      </c>
      <c r="AT171" s="11">
        <f>IF(('OddsRatio_working_3-way'!X171=0),IF(Q171&gt;0,-Q171^(1/3),(-Q171)^(1/3)),'OddsRatio_working_3-way'!AN171-'OddsRatio_working_3-way'!R171/3)</f>
        <v>-0.31237958707374819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4.62</v>
      </c>
      <c r="B172" s="4">
        <f>IF('True_Odds_Calculator_3-way'!B173="","",'True_Odds_Calculator_3-way'!B173)</f>
        <v>3.73</v>
      </c>
      <c r="C172" s="4">
        <f>IF('True_Odds_Calculator_3-way'!C173="","",'True_Odds_Calculator_3-way'!C173)</f>
        <v>1.85</v>
      </c>
      <c r="D172" s="9">
        <f t="shared" si="39"/>
        <v>0.20956433673287606</v>
      </c>
      <c r="E172" s="9">
        <f t="shared" si="40"/>
        <v>0.26011304991156065</v>
      </c>
      <c r="F172" s="9">
        <f t="shared" si="41"/>
        <v>0.5303226133555633</v>
      </c>
      <c r="G172" s="9">
        <f t="shared" si="42"/>
        <v>1.041934885352366</v>
      </c>
      <c r="H172" s="9">
        <f t="shared" si="43"/>
        <v>4.7718042849755644</v>
      </c>
      <c r="I172" s="9">
        <f t="shared" si="44"/>
        <v>3.8444822370119591</v>
      </c>
      <c r="J172" s="9">
        <f t="shared" si="45"/>
        <v>1.8856446525495114</v>
      </c>
      <c r="K172" s="11">
        <f t="shared" si="46"/>
        <v>0.21645021645021645</v>
      </c>
      <c r="L172" s="11">
        <f t="shared" si="47"/>
        <v>0.26809651474530832</v>
      </c>
      <c r="M172" s="11">
        <f t="shared" si="48"/>
        <v>0.54054054054054046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-0.26349210531516154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0.22584472986617754</v>
      </c>
      <c r="Q172" s="11">
        <f>2*'OddsRatio_working_3-way'!K172*'OddsRatio_working_3-way'!L172*'OddsRatio_working_3-way'!M172</f>
        <v>6.2734647185049328E-2</v>
      </c>
      <c r="R172" s="11">
        <f t="shared" si="49"/>
        <v>0</v>
      </c>
      <c r="S172" s="11">
        <f t="shared" si="50"/>
        <v>-0.85712142910712952</v>
      </c>
      <c r="T172" s="11">
        <f t="shared" si="51"/>
        <v>-0.23808928586309158</v>
      </c>
      <c r="U172" s="11">
        <f>'OddsRatio_working_3-way'!S172-'OddsRatio_working_3-way'!R172^2/3</f>
        <v>-0.85712142910712952</v>
      </c>
      <c r="V172" s="11">
        <f>'OddsRatio_working_3-way'!S172*'OddsRatio_working_3-way'!R172/3-2*'OddsRatio_working_3-way'!R172^3/27-'OddsRatio_working_3-way'!T172</f>
        <v>0.23808928586309158</v>
      </c>
      <c r="W172" s="11">
        <f>'OddsRatio_working_3-way'!V172^2+4*'OddsRatio_working_3-way'!U172^3/27</f>
        <v>-3.660095586389403E-2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0.15271498281659446</v>
      </c>
      <c r="Y172" s="11">
        <f>IF('OddsRatio_working_3-way'!W172&gt;=0,IF('OddsRatio_working_3-way'!V172+SQRT('OddsRatio_working_3-way'!W172)&gt;0,0,PI()),ACOS('OddsRatio_working_3-way'!V172/(2*'OddsRatio_working_3-way'!X172)))</f>
        <v>0.67689447354394605</v>
      </c>
      <c r="Z172" s="11">
        <f>'OddsRatio_working_3-way'!X172^(1/3)*COS('OddsRatio_working_3-way'!Y172/3)</f>
        <v>0.520967442676183</v>
      </c>
      <c r="AA172" s="11">
        <f>'OddsRatio_working_3-way'!X172^(1/3)*COS(('OddsRatio_working_3-way'!Y172+2*PI())/3)</f>
        <v>-0.36404553877270796</v>
      </c>
      <c r="AB172" s="11">
        <f>'OddsRatio_working_3-way'!X172^(1/3)*COS(('OddsRatio_working_3-way'!Y172+4*PI())/3)</f>
        <v>-0.15692190390347499</v>
      </c>
      <c r="AC172" s="11">
        <f>'OddsRatio_working_3-way'!X172^(1/3)*SIN('OddsRatio_working_3-way'!Y172/3)</f>
        <v>0.11958288634728534</v>
      </c>
      <c r="AD172" s="11">
        <f>'OddsRatio_working_3-way'!X172^(1/3)*SIN(('OddsRatio_working_3-way'!Y172+2*PI())/3)</f>
        <v>0.39137959672854511</v>
      </c>
      <c r="AE172" s="11">
        <f>'OddsRatio_working_3-way'!X172^(1/3)*SIN(('OddsRatio_working_3-way'!Y172+4*PI())/3)</f>
        <v>-0.51096248307583048</v>
      </c>
      <c r="AF172" s="11">
        <f>-'OddsRatio_working_3-way'!U172/(3*'OddsRatio_working_3-way'!X172^(1/3))*COS(('OddsRatio_working_3-way'!Y172)/3)</f>
        <v>0.52096744267618311</v>
      </c>
      <c r="AG172" s="11">
        <f>-'OddsRatio_working_3-way'!U172/(3*'OddsRatio_working_3-way'!X172^(1/3))*COS(('OddsRatio_working_3-way'!Y172+2*PI())/3)</f>
        <v>-0.36404553877270801</v>
      </c>
      <c r="AH172" s="11">
        <f>-'OddsRatio_working_3-way'!U172/(3*'OddsRatio_working_3-way'!X172^(1/3))*COS(('OddsRatio_working_3-way'!Y172+4*PI())/3)</f>
        <v>-0.15692190390347502</v>
      </c>
      <c r="AI172" s="11">
        <f>'OddsRatio_working_3-way'!U172/(3*'OddsRatio_working_3-way'!X172^(1/3))*SIN(('OddsRatio_working_3-way'!Y172)/3)</f>
        <v>-0.11958288634728537</v>
      </c>
      <c r="AJ172" s="11">
        <f>'OddsRatio_working_3-way'!U172/(3*'OddsRatio_working_3-way'!X172^(1/3))*SIN(('OddsRatio_working_3-way'!Y172+2*PI())/3)</f>
        <v>-0.39137959672854522</v>
      </c>
      <c r="AK172" s="11">
        <f>'OddsRatio_working_3-way'!U172/(3*'OddsRatio_working_3-way'!X172^(1/3))*SIN(('OddsRatio_working_3-way'!Y172+4*PI())/3)</f>
        <v>0.51096248307583059</v>
      </c>
      <c r="AL172" s="11">
        <f>'OddsRatio_working_3-way'!Z172+'OddsRatio_working_3-way'!AF172</f>
        <v>1.041934885352366</v>
      </c>
      <c r="AM172" s="11">
        <f>'OddsRatio_working_3-way'!AA172+'OddsRatio_working_3-way'!AG172</f>
        <v>-0.72809107754541591</v>
      </c>
      <c r="AN172" s="11">
        <f>'OddsRatio_working_3-way'!AB172+'OddsRatio_working_3-way'!AH172</f>
        <v>-0.31384380780694998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1.041934885352366</v>
      </c>
      <c r="AS172" s="11">
        <f>IF(('OddsRatio_working_3-way'!X172=0),IF(Q172&gt;0,-Q172^(1/3),(-Q172)^(1/3)),'OddsRatio_working_3-way'!AM172-'OddsRatio_working_3-way'!R172/3)</f>
        <v>-0.72809107754541591</v>
      </c>
      <c r="AT172" s="11">
        <f>IF(('OddsRatio_working_3-way'!X172=0),IF(Q172&gt;0,-Q172^(1/3),(-Q172)^(1/3)),'OddsRatio_working_3-way'!AN172-'OddsRatio_working_3-way'!R172/3)</f>
        <v>-0.31384380780694998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2.12</v>
      </c>
      <c r="B173" s="4">
        <f>IF('True_Odds_Calculator_3-way'!B174="","",'True_Odds_Calculator_3-way'!B174)</f>
        <v>3.56</v>
      </c>
      <c r="C173" s="4">
        <f>IF('True_Odds_Calculator_3-way'!C174="","",'True_Odds_Calculator_3-way'!C174)</f>
        <v>3.71</v>
      </c>
      <c r="D173" s="9">
        <f t="shared" si="39"/>
        <v>0.46315016716763824</v>
      </c>
      <c r="E173" s="9">
        <f t="shared" si="40"/>
        <v>0.27401516968737977</v>
      </c>
      <c r="F173" s="9">
        <f t="shared" si="41"/>
        <v>0.26283466314498216</v>
      </c>
      <c r="G173" s="9">
        <f t="shared" si="42"/>
        <v>1.0349347616937006</v>
      </c>
      <c r="H173" s="9">
        <f t="shared" si="43"/>
        <v>2.1591269330969447</v>
      </c>
      <c r="I173" s="9">
        <f t="shared" si="44"/>
        <v>3.6494329899358733</v>
      </c>
      <c r="J173" s="9">
        <f t="shared" si="45"/>
        <v>3.8046732041899292</v>
      </c>
      <c r="K173" s="11">
        <f t="shared" si="46"/>
        <v>0.47169811320754712</v>
      </c>
      <c r="L173" s="11">
        <f t="shared" si="47"/>
        <v>0.2808988764044944</v>
      </c>
      <c r="M173" s="11">
        <f t="shared" si="48"/>
        <v>0.26954177897574122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-0.27750288998844019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0.22821337286079421</v>
      </c>
      <c r="Q173" s="11">
        <f>2*'OddsRatio_working_3-way'!K173*'OddsRatio_working_3-way'!L173*'OddsRatio_working_3-way'!M173</f>
        <v>7.1428285715428558E-2</v>
      </c>
      <c r="R173" s="11">
        <f t="shared" si="49"/>
        <v>0</v>
      </c>
      <c r="S173" s="11">
        <f t="shared" si="50"/>
        <v>-0.82238196823932463</v>
      </c>
      <c r="T173" s="11">
        <f t="shared" si="51"/>
        <v>-0.25739654717975735</v>
      </c>
      <c r="U173" s="11">
        <f>'OddsRatio_working_3-way'!S173-'OddsRatio_working_3-way'!R173^2/3</f>
        <v>-0.82238196823932463</v>
      </c>
      <c r="V173" s="11">
        <f>'OddsRatio_working_3-way'!S173*'OddsRatio_working_3-way'!R173/3-2*'OddsRatio_working_3-way'!R173^3/27-'OddsRatio_working_3-way'!T173</f>
        <v>0.25739654717975735</v>
      </c>
      <c r="W173" s="11">
        <f>'OddsRatio_working_3-way'!V173^2+4*'OddsRatio_working_3-way'!U173^3/27</f>
        <v>-1.6145073400374077E-2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0.14352530778614891</v>
      </c>
      <c r="Y173" s="11">
        <f>IF('OddsRatio_working_3-way'!W173&gt;=0,IF('OddsRatio_working_3-way'!V173+SQRT('OddsRatio_working_3-way'!W173)&gt;0,0,PI()),ACOS('OddsRatio_working_3-way'!V173/(2*'OddsRatio_working_3-way'!X173)))</f>
        <v>0.45855302958663602</v>
      </c>
      <c r="Z173" s="11">
        <f>'OddsRatio_working_3-way'!X173^(1/3)*COS('OddsRatio_working_3-way'!Y173/3)</f>
        <v>0.51746738084685029</v>
      </c>
      <c r="AA173" s="11">
        <f>'OddsRatio_working_3-way'!X173^(1/3)*COS(('OddsRatio_working_3-way'!Y173+2*PI())/3)</f>
        <v>-0.32777081362143173</v>
      </c>
      <c r="AB173" s="11">
        <f>'OddsRatio_working_3-way'!X173^(1/3)*COS(('OddsRatio_working_3-way'!Y173+4*PI())/3)</f>
        <v>-0.1896965672254185</v>
      </c>
      <c r="AC173" s="11">
        <f>'OddsRatio_working_3-way'!X173^(1/3)*SIN('OddsRatio_working_3-way'!Y173/3)</f>
        <v>7.9717203324893002E-2</v>
      </c>
      <c r="AD173" s="11">
        <f>'OddsRatio_working_3-way'!X173^(1/3)*SIN(('OddsRatio_working_3-way'!Y173+2*PI())/3)</f>
        <v>0.40828129578072297</v>
      </c>
      <c r="AE173" s="11">
        <f>'OddsRatio_working_3-way'!X173^(1/3)*SIN(('OddsRatio_working_3-way'!Y173+4*PI())/3)</f>
        <v>-0.48799849910561599</v>
      </c>
      <c r="AF173" s="11">
        <f>-'OddsRatio_working_3-way'!U173/(3*'OddsRatio_working_3-way'!X173^(1/3))*COS(('OddsRatio_working_3-way'!Y173)/3)</f>
        <v>0.51746738084685029</v>
      </c>
      <c r="AG173" s="11">
        <f>-'OddsRatio_working_3-way'!U173/(3*'OddsRatio_working_3-way'!X173^(1/3))*COS(('OddsRatio_working_3-way'!Y173+2*PI())/3)</f>
        <v>-0.32777081362143173</v>
      </c>
      <c r="AH173" s="11">
        <f>-'OddsRatio_working_3-way'!U173/(3*'OddsRatio_working_3-way'!X173^(1/3))*COS(('OddsRatio_working_3-way'!Y173+4*PI())/3)</f>
        <v>-0.1896965672254185</v>
      </c>
      <c r="AI173" s="11">
        <f>'OddsRatio_working_3-way'!U173/(3*'OddsRatio_working_3-way'!X173^(1/3))*SIN(('OddsRatio_working_3-way'!Y173)/3)</f>
        <v>-7.9717203324893002E-2</v>
      </c>
      <c r="AJ173" s="11">
        <f>'OddsRatio_working_3-way'!U173/(3*'OddsRatio_working_3-way'!X173^(1/3))*SIN(('OddsRatio_working_3-way'!Y173+2*PI())/3)</f>
        <v>-0.40828129578072297</v>
      </c>
      <c r="AK173" s="11">
        <f>'OddsRatio_working_3-way'!U173/(3*'OddsRatio_working_3-way'!X173^(1/3))*SIN(('OddsRatio_working_3-way'!Y173+4*PI())/3)</f>
        <v>0.48799849910561599</v>
      </c>
      <c r="AL173" s="11">
        <f>'OddsRatio_working_3-way'!Z173+'OddsRatio_working_3-way'!AF173</f>
        <v>1.0349347616937006</v>
      </c>
      <c r="AM173" s="11">
        <f>'OddsRatio_working_3-way'!AA173+'OddsRatio_working_3-way'!AG173</f>
        <v>-0.65554162724286347</v>
      </c>
      <c r="AN173" s="11">
        <f>'OddsRatio_working_3-way'!AB173+'OddsRatio_working_3-way'!AH173</f>
        <v>-0.379393134450837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1.0349347616937006</v>
      </c>
      <c r="AS173" s="11">
        <f>IF(('OddsRatio_working_3-way'!X173=0),IF(Q173&gt;0,-Q173^(1/3),(-Q173)^(1/3)),'OddsRatio_working_3-way'!AM173-'OddsRatio_working_3-way'!R173/3)</f>
        <v>-0.65554162724286347</v>
      </c>
      <c r="AT173" s="11">
        <f>IF(('OddsRatio_working_3-way'!X173=0),IF(Q173&gt;0,-Q173^(1/3),(-Q173)^(1/3)),'OddsRatio_working_3-way'!AN173-'OddsRatio_working_3-way'!R173/3)</f>
        <v>-0.379393134450837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2.1800000000000002</v>
      </c>
      <c r="B174" s="4">
        <f>IF('True_Odds_Calculator_3-way'!B175="","",'True_Odds_Calculator_3-way'!B175)</f>
        <v>3.57</v>
      </c>
      <c r="C174" s="4">
        <f>IF('True_Odds_Calculator_3-way'!C175="","",'True_Odds_Calculator_3-way'!C175)</f>
        <v>3.54</v>
      </c>
      <c r="D174" s="9">
        <f t="shared" si="39"/>
        <v>0.45057767013268496</v>
      </c>
      <c r="E174" s="9">
        <f t="shared" si="40"/>
        <v>0.27354142143603921</v>
      </c>
      <c r="F174" s="9">
        <f t="shared" si="41"/>
        <v>0.27588090843127566</v>
      </c>
      <c r="G174" s="9">
        <f t="shared" si="42"/>
        <v>1.0333671080909077</v>
      </c>
      <c r="H174" s="9">
        <f t="shared" si="43"/>
        <v>2.2193731875472715</v>
      </c>
      <c r="I174" s="9">
        <f t="shared" si="44"/>
        <v>3.655753467793633</v>
      </c>
      <c r="J174" s="9">
        <f t="shared" si="45"/>
        <v>3.6247524545509053</v>
      </c>
      <c r="K174" s="11">
        <f t="shared" si="46"/>
        <v>0.4587155963302752</v>
      </c>
      <c r="L174" s="11">
        <f t="shared" si="47"/>
        <v>0.28011204481792717</v>
      </c>
      <c r="M174" s="11">
        <f t="shared" si="48"/>
        <v>0.2824858757062147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-0.27958951164563672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0.22830881173285156</v>
      </c>
      <c r="Q174" s="11">
        <f>2*'OddsRatio_working_3-way'!K174*'OddsRatio_working_3-way'!L174*'OddsRatio_working_3-way'!M174</f>
        <v>7.2594216767202388E-2</v>
      </c>
      <c r="R174" s="11">
        <f t="shared" si="49"/>
        <v>0</v>
      </c>
      <c r="S174" s="11">
        <f t="shared" si="50"/>
        <v>-0.81658575240912312</v>
      </c>
      <c r="T174" s="11">
        <f t="shared" si="51"/>
        <v>-0.25964570823819488</v>
      </c>
      <c r="U174" s="11">
        <f>'OddsRatio_working_3-way'!S174-'OddsRatio_working_3-way'!R174^2/3</f>
        <v>-0.81658575240912312</v>
      </c>
      <c r="V174" s="11">
        <f>'OddsRatio_working_3-way'!S174*'OddsRatio_working_3-way'!R174/3-2*'OddsRatio_working_3-way'!R174^3/27-'OddsRatio_working_3-way'!T174</f>
        <v>0.25964570823819488</v>
      </c>
      <c r="W174" s="11">
        <f>'OddsRatio_working_3-way'!V174^2+4*'OddsRatio_working_3-way'!U174^3/27</f>
        <v>-1.3252167881274077E-2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0.14201061728598666</v>
      </c>
      <c r="Y174" s="11">
        <f>IF('OddsRatio_working_3-way'!W174&gt;=0,IF('OddsRatio_working_3-way'!V174+SQRT('OddsRatio_working_3-way'!W174)&gt;0,0,PI()),ACOS('OddsRatio_working_3-way'!V174/(2*'OddsRatio_working_3-way'!X174)))</f>
        <v>0.41732335312421043</v>
      </c>
      <c r="Z174" s="11">
        <f>'OddsRatio_working_3-way'!X174^(1/3)*COS('OddsRatio_working_3-way'!Y174/3)</f>
        <v>0.51668355404545385</v>
      </c>
      <c r="AA174" s="11">
        <f>'OddsRatio_working_3-way'!X174^(1/3)*COS(('OddsRatio_working_3-way'!Y174+2*PI())/3)</f>
        <v>-0.32099173182318685</v>
      </c>
      <c r="AB174" s="11">
        <f>'OddsRatio_working_3-way'!X174^(1/3)*COS(('OddsRatio_working_3-way'!Y174+4*PI())/3)</f>
        <v>-0.19569182222226716</v>
      </c>
      <c r="AC174" s="11">
        <f>'OddsRatio_working_3-way'!X174^(1/3)*SIN('OddsRatio_working_3-way'!Y174/3)</f>
        <v>7.2341936537526963E-2</v>
      </c>
      <c r="AD174" s="11">
        <f>'OddsRatio_working_3-way'!X174^(1/3)*SIN(('OddsRatio_working_3-way'!Y174+2*PI())/3)</f>
        <v>0.41129011525222964</v>
      </c>
      <c r="AE174" s="11">
        <f>'OddsRatio_working_3-way'!X174^(1/3)*SIN(('OddsRatio_working_3-way'!Y174+4*PI())/3)</f>
        <v>-0.48363205178975643</v>
      </c>
      <c r="AF174" s="11">
        <f>-'OddsRatio_working_3-way'!U174/(3*'OddsRatio_working_3-way'!X174^(1/3))*COS(('OddsRatio_working_3-way'!Y174)/3)</f>
        <v>0.51668355404545385</v>
      </c>
      <c r="AG174" s="11">
        <f>-'OddsRatio_working_3-way'!U174/(3*'OddsRatio_working_3-way'!X174^(1/3))*COS(('OddsRatio_working_3-way'!Y174+2*PI())/3)</f>
        <v>-0.32099173182318685</v>
      </c>
      <c r="AH174" s="11">
        <f>-'OddsRatio_working_3-way'!U174/(3*'OddsRatio_working_3-way'!X174^(1/3))*COS(('OddsRatio_working_3-way'!Y174+4*PI())/3)</f>
        <v>-0.19569182222226716</v>
      </c>
      <c r="AI174" s="11">
        <f>'OddsRatio_working_3-way'!U174/(3*'OddsRatio_working_3-way'!X174^(1/3))*SIN(('OddsRatio_working_3-way'!Y174)/3)</f>
        <v>-7.2341936537526963E-2</v>
      </c>
      <c r="AJ174" s="11">
        <f>'OddsRatio_working_3-way'!U174/(3*'OddsRatio_working_3-way'!X174^(1/3))*SIN(('OddsRatio_working_3-way'!Y174+2*PI())/3)</f>
        <v>-0.41129011525222964</v>
      </c>
      <c r="AK174" s="11">
        <f>'OddsRatio_working_3-way'!U174/(3*'OddsRatio_working_3-way'!X174^(1/3))*SIN(('OddsRatio_working_3-way'!Y174+4*PI())/3)</f>
        <v>0.48363205178975643</v>
      </c>
      <c r="AL174" s="11">
        <f>'OddsRatio_working_3-way'!Z174+'OddsRatio_working_3-way'!AF174</f>
        <v>1.0333671080909077</v>
      </c>
      <c r="AM174" s="11">
        <f>'OddsRatio_working_3-way'!AA174+'OddsRatio_working_3-way'!AG174</f>
        <v>-0.64198346364637371</v>
      </c>
      <c r="AN174" s="11">
        <f>'OddsRatio_working_3-way'!AB174+'OddsRatio_working_3-way'!AH174</f>
        <v>-0.39138364444453433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1.0333671080909077</v>
      </c>
      <c r="AS174" s="11">
        <f>IF(('OddsRatio_working_3-way'!X174=0),IF(Q174&gt;0,-Q174^(1/3),(-Q174)^(1/3)),'OddsRatio_working_3-way'!AM174-'OddsRatio_working_3-way'!R174/3)</f>
        <v>-0.64198346364637371</v>
      </c>
      <c r="AT174" s="11">
        <f>IF(('OddsRatio_working_3-way'!X174=0),IF(Q174&gt;0,-Q174^(1/3),(-Q174)^(1/3)),'OddsRatio_working_3-way'!AN174-'OddsRatio_working_3-way'!R174/3)</f>
        <v>-0.39138364444453433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2.59</v>
      </c>
      <c r="B175" s="4">
        <f>IF('True_Odds_Calculator_3-way'!B176="","",'True_Odds_Calculator_3-way'!B176)</f>
        <v>3.21</v>
      </c>
      <c r="C175" s="4">
        <f>IF('True_Odds_Calculator_3-way'!C176="","",'True_Odds_Calculator_3-way'!C176)</f>
        <v>2.98</v>
      </c>
      <c r="D175" s="9">
        <f t="shared" si="39"/>
        <v>0.37441068034895436</v>
      </c>
      <c r="E175" s="9">
        <f t="shared" si="40"/>
        <v>0.30098761438533128</v>
      </c>
      <c r="F175" s="9">
        <f t="shared" si="41"/>
        <v>0.32460170526571447</v>
      </c>
      <c r="G175" s="9">
        <f t="shared" si="42"/>
        <v>1.0508578492727656</v>
      </c>
      <c r="H175" s="9">
        <f t="shared" si="43"/>
        <v>2.6708639803436975</v>
      </c>
      <c r="I175" s="9">
        <f t="shared" si="44"/>
        <v>3.3223958468928125</v>
      </c>
      <c r="J175" s="9">
        <f t="shared" si="45"/>
        <v>3.0806985415600754</v>
      </c>
      <c r="K175" s="11">
        <f t="shared" si="46"/>
        <v>0.38610038610038611</v>
      </c>
      <c r="L175" s="11">
        <f t="shared" si="47"/>
        <v>0.3115264797507788</v>
      </c>
      <c r="M175" s="11">
        <f t="shared" si="48"/>
        <v>0.33557046979865773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-0.28082355166341877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0.23329572347950325</v>
      </c>
      <c r="Q175" s="11">
        <f>2*'OddsRatio_working_3-way'!K175*'OddsRatio_working_3-way'!L175*'OddsRatio_working_3-way'!M175</f>
        <v>8.0725163833738123E-2</v>
      </c>
      <c r="R175" s="11">
        <f t="shared" si="49"/>
        <v>0</v>
      </c>
      <c r="S175" s="11">
        <f t="shared" si="50"/>
        <v>-0.83075554773667981</v>
      </c>
      <c r="T175" s="11">
        <f t="shared" si="51"/>
        <v>-0.28745866703691331</v>
      </c>
      <c r="U175" s="11">
        <f>'OddsRatio_working_3-way'!S175-'OddsRatio_working_3-way'!R175^2/3</f>
        <v>-0.83075554773667981</v>
      </c>
      <c r="V175" s="11">
        <f>'OddsRatio_working_3-way'!S175*'OddsRatio_working_3-way'!R175/3-2*'OddsRatio_working_3-way'!R175^3/27-'OddsRatio_working_3-way'!T175</f>
        <v>0.28745866703691331</v>
      </c>
      <c r="W175" s="11">
        <f>'OddsRatio_working_3-way'!V175^2+4*'OddsRatio_working_3-way'!U175^3/27</f>
        <v>-2.3082425025661296E-3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0.1457229629787333</v>
      </c>
      <c r="Y175" s="11">
        <f>IF('OddsRatio_working_3-way'!W175&gt;=0,IF('OddsRatio_working_3-way'!V175+SQRT('OddsRatio_working_3-way'!W175)&gt;0,0,PI()),ACOS('OddsRatio_working_3-way'!V175/(2*'OddsRatio_working_3-way'!X175)))</f>
        <v>0.16560353363514668</v>
      </c>
      <c r="Z175" s="11">
        <f>'OddsRatio_working_3-way'!X175^(1/3)*COS('OddsRatio_working_3-way'!Y175/3)</f>
        <v>0.5254289246363828</v>
      </c>
      <c r="AA175" s="11">
        <f>'OddsRatio_working_3-way'!X175^(1/3)*COS(('OddsRatio_working_3-way'!Y175+2*PI())/3)</f>
        <v>-0.2878584636059871</v>
      </c>
      <c r="AB175" s="11">
        <f>'OddsRatio_working_3-way'!X175^(1/3)*COS(('OddsRatio_working_3-way'!Y175+4*PI())/3)</f>
        <v>-0.23757046103039584</v>
      </c>
      <c r="AC175" s="11">
        <f>'OddsRatio_working_3-way'!X175^(1/3)*SIN('OddsRatio_working_3-way'!Y175/3)</f>
        <v>2.9033791824026239E-2</v>
      </c>
      <c r="AD175" s="11">
        <f>'OddsRatio_working_3-way'!X175^(1/3)*SIN(('OddsRatio_working_3-way'!Y175+2*PI())/3)</f>
        <v>0.4405179007062337</v>
      </c>
      <c r="AE175" s="11">
        <f>'OddsRatio_working_3-way'!X175^(1/3)*SIN(('OddsRatio_working_3-way'!Y175+4*PI())/3)</f>
        <v>-0.46955169253025991</v>
      </c>
      <c r="AF175" s="11">
        <f>-'OddsRatio_working_3-way'!U175/(3*'OddsRatio_working_3-way'!X175^(1/3))*COS(('OddsRatio_working_3-way'!Y175)/3)</f>
        <v>0.52542892463638291</v>
      </c>
      <c r="AG175" s="11">
        <f>-'OddsRatio_working_3-way'!U175/(3*'OddsRatio_working_3-way'!X175^(1/3))*COS(('OddsRatio_working_3-way'!Y175+2*PI())/3)</f>
        <v>-0.28785846360598716</v>
      </c>
      <c r="AH175" s="11">
        <f>-'OddsRatio_working_3-way'!U175/(3*'OddsRatio_working_3-way'!X175^(1/3))*COS(('OddsRatio_working_3-way'!Y175+4*PI())/3)</f>
        <v>-0.23757046103039589</v>
      </c>
      <c r="AI175" s="11">
        <f>'OddsRatio_working_3-way'!U175/(3*'OddsRatio_working_3-way'!X175^(1/3))*SIN(('OddsRatio_working_3-way'!Y175)/3)</f>
        <v>-2.9033791824026243E-2</v>
      </c>
      <c r="AJ175" s="11">
        <f>'OddsRatio_working_3-way'!U175/(3*'OddsRatio_working_3-way'!X175^(1/3))*SIN(('OddsRatio_working_3-way'!Y175+2*PI())/3)</f>
        <v>-0.44051790070623381</v>
      </c>
      <c r="AK175" s="11">
        <f>'OddsRatio_working_3-way'!U175/(3*'OddsRatio_working_3-way'!X175^(1/3))*SIN(('OddsRatio_working_3-way'!Y175+4*PI())/3)</f>
        <v>0.46955169253026002</v>
      </c>
      <c r="AL175" s="11">
        <f>'OddsRatio_working_3-way'!Z175+'OddsRatio_working_3-way'!AF175</f>
        <v>1.0508578492727656</v>
      </c>
      <c r="AM175" s="11">
        <f>'OddsRatio_working_3-way'!AA175+'OddsRatio_working_3-way'!AG175</f>
        <v>-0.57571692721197421</v>
      </c>
      <c r="AN175" s="11">
        <f>'OddsRatio_working_3-way'!AB175+'OddsRatio_working_3-way'!AH175</f>
        <v>-0.47514092206079173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1.0508578492727656</v>
      </c>
      <c r="AS175" s="11">
        <f>IF(('OddsRatio_working_3-way'!X175=0),IF(Q175&gt;0,-Q175^(1/3),(-Q175)^(1/3)),'OddsRatio_working_3-way'!AM175-'OddsRatio_working_3-way'!R175/3)</f>
        <v>-0.57571692721197421</v>
      </c>
      <c r="AT175" s="11">
        <f>IF(('OddsRatio_working_3-way'!X175=0),IF(Q175&gt;0,-Q175^(1/3),(-Q175)^(1/3)),'OddsRatio_working_3-way'!AN175-'OddsRatio_working_3-way'!R175/3)</f>
        <v>-0.47514092206079173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2.52</v>
      </c>
      <c r="B176" s="4">
        <f>IF('True_Odds_Calculator_3-way'!B177="","",'True_Odds_Calculator_3-way'!B177)</f>
        <v>3.44</v>
      </c>
      <c r="C176" s="4">
        <f>IF('True_Odds_Calculator_3-way'!C177="","",'True_Odds_Calculator_3-way'!C177)</f>
        <v>2.94</v>
      </c>
      <c r="D176" s="9">
        <f t="shared" si="39"/>
        <v>0.38692306197537357</v>
      </c>
      <c r="E176" s="9">
        <f t="shared" si="40"/>
        <v>0.28220459074066484</v>
      </c>
      <c r="F176" s="9">
        <f t="shared" si="41"/>
        <v>0.33087234728396164</v>
      </c>
      <c r="G176" s="9">
        <f t="shared" si="42"/>
        <v>1.0424296984172696</v>
      </c>
      <c r="H176" s="9">
        <f t="shared" si="43"/>
        <v>2.5844931415942503</v>
      </c>
      <c r="I176" s="9">
        <f t="shared" si="44"/>
        <v>3.5435284641381384</v>
      </c>
      <c r="J176" s="9">
        <f t="shared" si="45"/>
        <v>3.0223136149295029</v>
      </c>
      <c r="K176" s="11">
        <f t="shared" si="46"/>
        <v>0.3968253968253968</v>
      </c>
      <c r="L176" s="11">
        <f t="shared" si="47"/>
        <v>0.29069767441860467</v>
      </c>
      <c r="M176" s="11">
        <f t="shared" si="48"/>
        <v>0.3401360544217687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-0.28231166959216325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0.23149717620529195</v>
      </c>
      <c r="Q176" s="11">
        <f>2*'OddsRatio_working_3-way'!K176*'OddsRatio_working_3-way'!L176*'OddsRatio_working_3-way'!M176</f>
        <v>7.8473619052641358E-2</v>
      </c>
      <c r="R176" s="11">
        <f t="shared" si="49"/>
        <v>0</v>
      </c>
      <c r="S176" s="11">
        <f t="shared" si="50"/>
        <v>-0.82000569278528379</v>
      </c>
      <c r="T176" s="11">
        <f t="shared" si="51"/>
        <v>-0.27796803145263865</v>
      </c>
      <c r="U176" s="11">
        <f>'OddsRatio_working_3-way'!S176-'OddsRatio_working_3-way'!R176^2/3</f>
        <v>-0.82000569278528379</v>
      </c>
      <c r="V176" s="11">
        <f>'OddsRatio_working_3-way'!S176*'OddsRatio_working_3-way'!R176/3-2*'OddsRatio_working_3-way'!R176^3/27-'OddsRatio_working_3-way'!T176</f>
        <v>0.27796803145263865</v>
      </c>
      <c r="W176" s="11">
        <f>'OddsRatio_working_3-way'!V176^2+4*'OddsRatio_working_3-way'!U176^3/27</f>
        <v>-4.4196229075593729E-3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0.14290368208798407</v>
      </c>
      <c r="Y176" s="11">
        <f>IF('OddsRatio_working_3-way'!W176&gt;=0,IF('OddsRatio_working_3-way'!V176+SQRT('OddsRatio_working_3-way'!W176)&gt;0,0,PI()),ACOS('OddsRatio_working_3-way'!V176/(2*'OddsRatio_working_3-way'!X176)))</f>
        <v>0.23475537670725677</v>
      </c>
      <c r="Z176" s="11">
        <f>'OddsRatio_working_3-way'!X176^(1/3)*COS('OddsRatio_working_3-way'!Y176/3)</f>
        <v>0.52121484920863481</v>
      </c>
      <c r="AA176" s="11">
        <f>'OddsRatio_working_3-way'!X176^(1/3)*COS(('OddsRatio_working_3-way'!Y176+2*PI())/3)</f>
        <v>-0.2960014060084486</v>
      </c>
      <c r="AB176" s="11">
        <f>'OddsRatio_working_3-way'!X176^(1/3)*COS(('OddsRatio_working_3-way'!Y176+4*PI())/3)</f>
        <v>-0.22521344320018633</v>
      </c>
      <c r="AC176" s="11">
        <f>'OddsRatio_working_3-way'!X176^(1/3)*SIN('OddsRatio_working_3-way'!Y176/3)</f>
        <v>4.0869449382735519E-2</v>
      </c>
      <c r="AD176" s="11">
        <f>'OddsRatio_working_3-way'!X176^(1/3)*SIN(('OddsRatio_working_3-way'!Y176+2*PI())/3)</f>
        <v>0.43095057555298549</v>
      </c>
      <c r="AE176" s="11">
        <f>'OddsRatio_working_3-way'!X176^(1/3)*SIN(('OddsRatio_working_3-way'!Y176+4*PI())/3)</f>
        <v>-0.47182002493572089</v>
      </c>
      <c r="AF176" s="11">
        <f>-'OddsRatio_working_3-way'!U176/(3*'OddsRatio_working_3-way'!X176^(1/3))*COS(('OddsRatio_working_3-way'!Y176)/3)</f>
        <v>0.52121484920863492</v>
      </c>
      <c r="AG176" s="11">
        <f>-'OddsRatio_working_3-way'!U176/(3*'OddsRatio_working_3-way'!X176^(1/3))*COS(('OddsRatio_working_3-way'!Y176+2*PI())/3)</f>
        <v>-0.29600140600844865</v>
      </c>
      <c r="AH176" s="11">
        <f>-'OddsRatio_working_3-way'!U176/(3*'OddsRatio_working_3-way'!X176^(1/3))*COS(('OddsRatio_working_3-way'!Y176+4*PI())/3)</f>
        <v>-0.22521344320018638</v>
      </c>
      <c r="AI176" s="11">
        <f>'OddsRatio_working_3-way'!U176/(3*'OddsRatio_working_3-way'!X176^(1/3))*SIN(('OddsRatio_working_3-way'!Y176)/3)</f>
        <v>-4.0869449382735533E-2</v>
      </c>
      <c r="AJ176" s="11">
        <f>'OddsRatio_working_3-way'!U176/(3*'OddsRatio_working_3-way'!X176^(1/3))*SIN(('OddsRatio_working_3-way'!Y176+2*PI())/3)</f>
        <v>-0.4309505755529856</v>
      </c>
      <c r="AK176" s="11">
        <f>'OddsRatio_working_3-way'!U176/(3*'OddsRatio_working_3-way'!X176^(1/3))*SIN(('OddsRatio_working_3-way'!Y176+4*PI())/3)</f>
        <v>0.47182002493572101</v>
      </c>
      <c r="AL176" s="11">
        <f>'OddsRatio_working_3-way'!Z176+'OddsRatio_working_3-way'!AF176</f>
        <v>1.0424296984172696</v>
      </c>
      <c r="AM176" s="11">
        <f>'OddsRatio_working_3-way'!AA176+'OddsRatio_working_3-way'!AG176</f>
        <v>-0.5920028120168972</v>
      </c>
      <c r="AN176" s="11">
        <f>'OddsRatio_working_3-way'!AB176+'OddsRatio_working_3-way'!AH176</f>
        <v>-0.45042688640037271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1.0424296984172696</v>
      </c>
      <c r="AS176" s="11">
        <f>IF(('OddsRatio_working_3-way'!X176=0),IF(Q176&gt;0,-Q176^(1/3),(-Q176)^(1/3)),'OddsRatio_working_3-way'!AM176-'OddsRatio_working_3-way'!R176/3)</f>
        <v>-0.5920028120168972</v>
      </c>
      <c r="AT176" s="11">
        <f>IF(('OddsRatio_working_3-way'!X176=0),IF(Q176&gt;0,-Q176^(1/3),(-Q176)^(1/3)),'OddsRatio_working_3-way'!AN176-'OddsRatio_working_3-way'!R176/3)</f>
        <v>-0.45042688640037271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2.96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2.5099999999999998</v>
      </c>
      <c r="D177" s="9">
        <f t="shared" si="39"/>
        <v>0.32883923525927361</v>
      </c>
      <c r="E177" s="9">
        <f t="shared" si="40"/>
        <v>0.28241915605404927</v>
      </c>
      <c r="F177" s="9">
        <f t="shared" si="41"/>
        <v>0.38874160868667712</v>
      </c>
      <c r="G177" s="9">
        <f t="shared" si="42"/>
        <v>1.0413263530807779</v>
      </c>
      <c r="H177" s="9">
        <f t="shared" si="43"/>
        <v>3.0409996520383253</v>
      </c>
      <c r="I177" s="9">
        <f t="shared" si="44"/>
        <v>3.5408363015170981</v>
      </c>
      <c r="J177" s="9">
        <f t="shared" si="45"/>
        <v>2.5724027931519742</v>
      </c>
      <c r="K177" s="11">
        <f t="shared" si="46"/>
        <v>0.33783783783783783</v>
      </c>
      <c r="L177" s="11">
        <f t="shared" si="47"/>
        <v>0.29069767441860467</v>
      </c>
      <c r="M177" s="11">
        <f t="shared" si="48"/>
        <v>0.39840637450199207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-0.28255238004612604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0.23124034346586003</v>
      </c>
      <c r="Q177" s="11">
        <f>2*'OddsRatio_working_3-way'!K177*'OddsRatio_working_3-way'!L177*'OddsRatio_working_3-way'!M177</f>
        <v>7.8253923338700515E-2</v>
      </c>
      <c r="R177" s="11">
        <f t="shared" si="49"/>
        <v>0</v>
      </c>
      <c r="S177" s="11">
        <f t="shared" si="50"/>
        <v>-0.81839814418873613</v>
      </c>
      <c r="T177" s="11">
        <f t="shared" si="51"/>
        <v>-0.27695368669669579</v>
      </c>
      <c r="U177" s="11">
        <f>'OddsRatio_working_3-way'!S177-'OddsRatio_working_3-way'!R177^2/3</f>
        <v>-0.81839814418873613</v>
      </c>
      <c r="V177" s="11">
        <f>'OddsRatio_working_3-way'!S177*'OddsRatio_working_3-way'!R177/3-2*'OddsRatio_working_3-way'!R177^3/27-'OddsRatio_working_3-way'!T177</f>
        <v>0.27695368669669579</v>
      </c>
      <c r="W177" s="11">
        <f>'OddsRatio_working_3-way'!V177^2+4*'OddsRatio_working_3-way'!U177^3/27</f>
        <v>-4.5030323976518738E-3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0.14248366307452884</v>
      </c>
      <c r="Y177" s="11">
        <f>IF('OddsRatio_working_3-way'!W177&gt;=0,IF('OddsRatio_working_3-way'!V177+SQRT('OddsRatio_working_3-way'!W177)&gt;0,0,PI()),ACOS('OddsRatio_working_3-way'!V177/(2*'OddsRatio_working_3-way'!X177)))</f>
        <v>0.23771434697850991</v>
      </c>
      <c r="Z177" s="11">
        <f>'OddsRatio_working_3-way'!X177^(1/3)*COS('OddsRatio_working_3-way'!Y177/3)</f>
        <v>0.52066317654038896</v>
      </c>
      <c r="AA177" s="11">
        <f>'OddsRatio_working_3-way'!X177^(1/3)*COS(('OddsRatio_working_3-way'!Y177+2*PI())/3)</f>
        <v>-0.29613561728004012</v>
      </c>
      <c r="AB177" s="11">
        <f>'OddsRatio_working_3-way'!X177^(1/3)*COS(('OddsRatio_working_3-way'!Y177+4*PI())/3)</f>
        <v>-0.2245275592603489</v>
      </c>
      <c r="AC177" s="11">
        <f>'OddsRatio_working_3-way'!X177^(1/3)*SIN('OddsRatio_working_3-way'!Y177/3)</f>
        <v>4.1342931573815203E-2</v>
      </c>
      <c r="AD177" s="11">
        <f>'OddsRatio_working_3-way'!X177^(1/3)*SIN(('OddsRatio_working_3-way'!Y177+2*PI())/3)</f>
        <v>0.43023607191217123</v>
      </c>
      <c r="AE177" s="11">
        <f>'OddsRatio_working_3-way'!X177^(1/3)*SIN(('OddsRatio_working_3-way'!Y177+4*PI())/3)</f>
        <v>-0.4715790034859863</v>
      </c>
      <c r="AF177" s="11">
        <f>-'OddsRatio_working_3-way'!U177/(3*'OddsRatio_working_3-way'!X177^(1/3))*COS(('OddsRatio_working_3-way'!Y177)/3)</f>
        <v>0.52066317654038896</v>
      </c>
      <c r="AG177" s="11">
        <f>-'OddsRatio_working_3-way'!U177/(3*'OddsRatio_working_3-way'!X177^(1/3))*COS(('OddsRatio_working_3-way'!Y177+2*PI())/3)</f>
        <v>-0.29613561728004012</v>
      </c>
      <c r="AH177" s="11">
        <f>-'OddsRatio_working_3-way'!U177/(3*'OddsRatio_working_3-way'!X177^(1/3))*COS(('OddsRatio_working_3-way'!Y177+4*PI())/3)</f>
        <v>-0.2245275592603489</v>
      </c>
      <c r="AI177" s="11">
        <f>'OddsRatio_working_3-way'!U177/(3*'OddsRatio_working_3-way'!X177^(1/3))*SIN(('OddsRatio_working_3-way'!Y177)/3)</f>
        <v>-4.1342931573815203E-2</v>
      </c>
      <c r="AJ177" s="11">
        <f>'OddsRatio_working_3-way'!U177/(3*'OddsRatio_working_3-way'!X177^(1/3))*SIN(('OddsRatio_working_3-way'!Y177+2*PI())/3)</f>
        <v>-0.43023607191217123</v>
      </c>
      <c r="AK177" s="11">
        <f>'OddsRatio_working_3-way'!U177/(3*'OddsRatio_working_3-way'!X177^(1/3))*SIN(('OddsRatio_working_3-way'!Y177+4*PI())/3)</f>
        <v>0.4715790034859863</v>
      </c>
      <c r="AL177" s="11">
        <f>'OddsRatio_working_3-way'!Z177+'OddsRatio_working_3-way'!AF177</f>
        <v>1.0413263530807779</v>
      </c>
      <c r="AM177" s="11">
        <f>'OddsRatio_working_3-way'!AA177+'OddsRatio_working_3-way'!AG177</f>
        <v>-0.59227123456008024</v>
      </c>
      <c r="AN177" s="11">
        <f>'OddsRatio_working_3-way'!AB177+'OddsRatio_working_3-way'!AH177</f>
        <v>-0.44905511852069779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1.0413263530807779</v>
      </c>
      <c r="AS177" s="11">
        <f>IF(('OddsRatio_working_3-way'!X177=0),IF(Q177&gt;0,-Q177^(1/3),(-Q177)^(1/3)),'OddsRatio_working_3-way'!AM177-'OddsRatio_working_3-way'!R177/3)</f>
        <v>-0.59227123456008024</v>
      </c>
      <c r="AT177" s="11">
        <f>IF(('OddsRatio_working_3-way'!X177=0),IF(Q177&gt;0,-Q177^(1/3),(-Q177)^(1/3)),'OddsRatio_working_3-way'!AN177-'OddsRatio_working_3-way'!R177/3)</f>
        <v>-0.44905511852069779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1.89</v>
      </c>
      <c r="B178" s="4">
        <f>IF('True_Odds_Calculator_3-way'!B179="","",'True_Odds_Calculator_3-way'!B179)</f>
        <v>4.07</v>
      </c>
      <c r="C178" s="4">
        <f>IF('True_Odds_Calculator_3-way'!C179="","",'True_Odds_Calculator_3-way'!C179)</f>
        <v>3.92</v>
      </c>
      <c r="D178" s="9">
        <f t="shared" si="39"/>
        <v>0.51707464134226111</v>
      </c>
      <c r="E178" s="9">
        <f t="shared" si="40"/>
        <v>0.23687554671770616</v>
      </c>
      <c r="F178" s="9">
        <f t="shared" si="41"/>
        <v>0.2460498119400327</v>
      </c>
      <c r="G178" s="9">
        <f t="shared" si="42"/>
        <v>1.0493896222182362</v>
      </c>
      <c r="H178" s="9">
        <f t="shared" si="43"/>
        <v>1.9339567637742301</v>
      </c>
      <c r="I178" s="9">
        <f t="shared" si="44"/>
        <v>4.2216261402099855</v>
      </c>
      <c r="J178" s="9">
        <f t="shared" si="45"/>
        <v>4.0642176968772494</v>
      </c>
      <c r="K178" s="11">
        <f t="shared" si="46"/>
        <v>0.52910052910052918</v>
      </c>
      <c r="L178" s="11">
        <f t="shared" si="47"/>
        <v>0.24570024570024568</v>
      </c>
      <c r="M178" s="11">
        <f t="shared" si="48"/>
        <v>0.25510204081632654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-0.26458727479135646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0.22816349346961595</v>
      </c>
      <c r="Q178" s="11">
        <f>2*'OddsRatio_working_3-way'!K178*'OddsRatio_working_3-way'!L178*'OddsRatio_working_3-way'!M178</f>
        <v>6.6326596938841839E-2</v>
      </c>
      <c r="R178" s="11">
        <f t="shared" si="49"/>
        <v>0</v>
      </c>
      <c r="S178" s="11">
        <f t="shared" si="50"/>
        <v>-0.86233736542899531</v>
      </c>
      <c r="T178" s="11">
        <f t="shared" si="51"/>
        <v>-0.25067946669447533</v>
      </c>
      <c r="U178" s="11">
        <f>'OddsRatio_working_3-way'!S178-'OddsRatio_working_3-way'!R178^2/3</f>
        <v>-0.86233736542899531</v>
      </c>
      <c r="V178" s="11">
        <f>'OddsRatio_working_3-way'!S178*'OddsRatio_working_3-way'!R178/3-2*'OddsRatio_working_3-way'!R178^3/27-'OddsRatio_working_3-way'!T178</f>
        <v>0.25067946669447533</v>
      </c>
      <c r="W178" s="11">
        <f>'OddsRatio_working_3-way'!V178^2+4*'OddsRatio_working_3-way'!U178^3/27</f>
        <v>-3.2160731561265796E-2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0.15411110163084649</v>
      </c>
      <c r="Y178" s="11">
        <f>IF('OddsRatio_working_3-way'!W178&gt;=0,IF('OddsRatio_working_3-way'!V178+SQRT('OddsRatio_working_3-way'!W178)&gt;0,0,PI()),ACOS('OddsRatio_working_3-way'!V178/(2*'OddsRatio_working_3-way'!X178)))</f>
        <v>0.62098177207981342</v>
      </c>
      <c r="Z178" s="11">
        <f>'OddsRatio_working_3-way'!X178^(1/3)*COS('OddsRatio_working_3-way'!Y178/3)</f>
        <v>0.52469481110911809</v>
      </c>
      <c r="AA178" s="11">
        <f>'OddsRatio_working_3-way'!X178^(1/3)*COS(('OddsRatio_working_3-way'!Y178+2*PI())/3)</f>
        <v>-0.35777202372840367</v>
      </c>
      <c r="AB178" s="11">
        <f>'OddsRatio_working_3-way'!X178^(1/3)*COS(('OddsRatio_working_3-way'!Y178+4*PI())/3)</f>
        <v>-0.16692278738071423</v>
      </c>
      <c r="AC178" s="11">
        <f>'OddsRatio_working_3-way'!X178^(1/3)*SIN('OddsRatio_working_3-way'!Y178/3)</f>
        <v>0.11018685797997289</v>
      </c>
      <c r="AD178" s="11">
        <f>'OddsRatio_working_3-way'!X178^(1/3)*SIN(('OddsRatio_working_3-way'!Y178+2*PI())/3)</f>
        <v>0.39930560666438725</v>
      </c>
      <c r="AE178" s="11">
        <f>'OddsRatio_working_3-way'!X178^(1/3)*SIN(('OddsRatio_working_3-way'!Y178+4*PI())/3)</f>
        <v>-0.50949246464436027</v>
      </c>
      <c r="AF178" s="11">
        <f>-'OddsRatio_working_3-way'!U178/(3*'OddsRatio_working_3-way'!X178^(1/3))*COS(('OddsRatio_working_3-way'!Y178)/3)</f>
        <v>0.52469481110911809</v>
      </c>
      <c r="AG178" s="11">
        <f>-'OddsRatio_working_3-way'!U178/(3*'OddsRatio_working_3-way'!X178^(1/3))*COS(('OddsRatio_working_3-way'!Y178+2*PI())/3)</f>
        <v>-0.35777202372840367</v>
      </c>
      <c r="AH178" s="11">
        <f>-'OddsRatio_working_3-way'!U178/(3*'OddsRatio_working_3-way'!X178^(1/3))*COS(('OddsRatio_working_3-way'!Y178+4*PI())/3)</f>
        <v>-0.16692278738071423</v>
      </c>
      <c r="AI178" s="11">
        <f>'OddsRatio_working_3-way'!U178/(3*'OddsRatio_working_3-way'!X178^(1/3))*SIN(('OddsRatio_working_3-way'!Y178)/3)</f>
        <v>-0.11018685797997289</v>
      </c>
      <c r="AJ178" s="11">
        <f>'OddsRatio_working_3-way'!U178/(3*'OddsRatio_working_3-way'!X178^(1/3))*SIN(('OddsRatio_working_3-way'!Y178+2*PI())/3)</f>
        <v>-0.39930560666438725</v>
      </c>
      <c r="AK178" s="11">
        <f>'OddsRatio_working_3-way'!U178/(3*'OddsRatio_working_3-way'!X178^(1/3))*SIN(('OddsRatio_working_3-way'!Y178+4*PI())/3)</f>
        <v>0.50949246464436027</v>
      </c>
      <c r="AL178" s="11">
        <f>'OddsRatio_working_3-way'!Z178+'OddsRatio_working_3-way'!AF178</f>
        <v>1.0493896222182362</v>
      </c>
      <c r="AM178" s="11">
        <f>'OddsRatio_working_3-way'!AA178+'OddsRatio_working_3-way'!AG178</f>
        <v>-0.71554404745680733</v>
      </c>
      <c r="AN178" s="11">
        <f>'OddsRatio_working_3-way'!AB178+'OddsRatio_working_3-way'!AH178</f>
        <v>-0.33384557476142845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1.0493896222182362</v>
      </c>
      <c r="AS178" s="11">
        <f>IF(('OddsRatio_working_3-way'!X178=0),IF(Q178&gt;0,-Q178^(1/3),(-Q178)^(1/3)),'OddsRatio_working_3-way'!AM178-'OddsRatio_working_3-way'!R178/3)</f>
        <v>-0.71554404745680733</v>
      </c>
      <c r="AT178" s="11">
        <f>IF(('OddsRatio_working_3-way'!X178=0),IF(Q178&gt;0,-Q178^(1/3),(-Q178)^(1/3)),'OddsRatio_working_3-way'!AN178-'OddsRatio_working_3-way'!R178/3)</f>
        <v>-0.33384557476142845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5</v>
      </c>
      <c r="B179" s="4">
        <f>IF('True_Odds_Calculator_3-way'!B180="","",'True_Odds_Calculator_3-way'!B180)</f>
        <v>4.28</v>
      </c>
      <c r="C179" s="4">
        <f>IF('True_Odds_Calculator_3-way'!C180="","",'True_Odds_Calculator_3-way'!C180)</f>
        <v>1.68</v>
      </c>
      <c r="D179" s="9">
        <f t="shared" si="39"/>
        <v>0.1921014272580914</v>
      </c>
      <c r="E179" s="9">
        <f t="shared" si="40"/>
        <v>0.22479091377013485</v>
      </c>
      <c r="F179" s="9">
        <f t="shared" si="41"/>
        <v>0.58310765897177386</v>
      </c>
      <c r="G179" s="9">
        <f t="shared" si="42"/>
        <v>1.0513958488924757</v>
      </c>
      <c r="H179" s="9">
        <f t="shared" si="43"/>
        <v>5.205583395569902</v>
      </c>
      <c r="I179" s="9">
        <f t="shared" si="44"/>
        <v>4.4485783843673197</v>
      </c>
      <c r="J179" s="9">
        <f t="shared" si="45"/>
        <v>1.7149491772468837</v>
      </c>
      <c r="K179" s="11">
        <f t="shared" si="46"/>
        <v>0.2</v>
      </c>
      <c r="L179" s="11">
        <f t="shared" si="47"/>
        <v>0.23364485981308411</v>
      </c>
      <c r="M179" s="11">
        <f t="shared" si="48"/>
        <v>0.59523809523809523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-0.24815309301290622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0.22140631953716072</v>
      </c>
      <c r="Q179" s="11">
        <f>2*'OddsRatio_working_3-way'!K179*'OddsRatio_working_3-way'!L179*'OddsRatio_working_3-way'!M179</f>
        <v>5.5629728526924792E-2</v>
      </c>
      <c r="R179" s="11">
        <f t="shared" si="49"/>
        <v>0</v>
      </c>
      <c r="S179" s="11">
        <f t="shared" si="50"/>
        <v>-0.89221664275466261</v>
      </c>
      <c r="T179" s="11">
        <f t="shared" si="51"/>
        <v>-0.22417503586800563</v>
      </c>
      <c r="U179" s="11">
        <f>'OddsRatio_working_3-way'!S179-'OddsRatio_working_3-way'!R179^2/3</f>
        <v>-0.89221664275466261</v>
      </c>
      <c r="V179" s="11">
        <f>'OddsRatio_working_3-way'!S179*'OddsRatio_working_3-way'!R179/3-2*'OddsRatio_working_3-way'!R179^3/27-'OddsRatio_working_3-way'!T179</f>
        <v>0.22417503586800563</v>
      </c>
      <c r="W179" s="11">
        <f>'OddsRatio_working_3-way'!V179^2+4*'OddsRatio_working_3-way'!U179^3/27</f>
        <v>-5.4967707090320922E-2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0.16218982227373466</v>
      </c>
      <c r="Y179" s="11">
        <f>IF('OddsRatio_working_3-way'!W179&gt;=0,IF('OddsRatio_working_3-way'!V179+SQRT('OddsRatio_working_3-way'!W179)&gt;0,0,PI()),ACOS('OddsRatio_working_3-way'!V179/(2*'OddsRatio_working_3-way'!X179)))</f>
        <v>0.80780237103188202</v>
      </c>
      <c r="Z179" s="11">
        <f>'OddsRatio_working_3-way'!X179^(1/3)*COS('OddsRatio_working_3-way'!Y179/3)</f>
        <v>0.52569792444623797</v>
      </c>
      <c r="AA179" s="11">
        <f>'OddsRatio_working_3-way'!X179^(1/3)*COS(('OddsRatio_working_3-way'!Y179+2*PI())/3)</f>
        <v>-0.3884890428636289</v>
      </c>
      <c r="AB179" s="11">
        <f>'OddsRatio_working_3-way'!X179^(1/3)*COS(('OddsRatio_working_3-way'!Y179+4*PI())/3)</f>
        <v>-0.13720888158260916</v>
      </c>
      <c r="AC179" s="11">
        <f>'OddsRatio_working_3-way'!X179^(1/3)*SIN('OddsRatio_working_3-way'!Y179/3)</f>
        <v>0.1450766687576093</v>
      </c>
      <c r="AD179" s="11">
        <f>'OddsRatio_working_3-way'!X179^(1/3)*SIN(('OddsRatio_working_3-way'!Y179+2*PI())/3)</f>
        <v>0.38272942290838985</v>
      </c>
      <c r="AE179" s="11">
        <f>'OddsRatio_working_3-way'!X179^(1/3)*SIN(('OddsRatio_working_3-way'!Y179+4*PI())/3)</f>
        <v>-0.52780609166599912</v>
      </c>
      <c r="AF179" s="11">
        <f>-'OddsRatio_working_3-way'!U179/(3*'OddsRatio_working_3-way'!X179^(1/3))*COS(('OddsRatio_working_3-way'!Y179)/3)</f>
        <v>0.52569792444623786</v>
      </c>
      <c r="AG179" s="11">
        <f>-'OddsRatio_working_3-way'!U179/(3*'OddsRatio_working_3-way'!X179^(1/3))*COS(('OddsRatio_working_3-way'!Y179+2*PI())/3)</f>
        <v>-0.38848904286362879</v>
      </c>
      <c r="AH179" s="11">
        <f>-'OddsRatio_working_3-way'!U179/(3*'OddsRatio_working_3-way'!X179^(1/3))*COS(('OddsRatio_working_3-way'!Y179+4*PI())/3)</f>
        <v>-0.13720888158260913</v>
      </c>
      <c r="AI179" s="11">
        <f>'OddsRatio_working_3-way'!U179/(3*'OddsRatio_working_3-way'!X179^(1/3))*SIN(('OddsRatio_working_3-way'!Y179)/3)</f>
        <v>-0.14507666875760927</v>
      </c>
      <c r="AJ179" s="11">
        <f>'OddsRatio_working_3-way'!U179/(3*'OddsRatio_working_3-way'!X179^(1/3))*SIN(('OddsRatio_working_3-way'!Y179+2*PI())/3)</f>
        <v>-0.38272942290838974</v>
      </c>
      <c r="AK179" s="11">
        <f>'OddsRatio_working_3-way'!U179/(3*'OddsRatio_working_3-way'!X179^(1/3))*SIN(('OddsRatio_working_3-way'!Y179+4*PI())/3)</f>
        <v>0.52780609166599901</v>
      </c>
      <c r="AL179" s="11">
        <f>'OddsRatio_working_3-way'!Z179+'OddsRatio_working_3-way'!AF179</f>
        <v>1.0513958488924757</v>
      </c>
      <c r="AM179" s="11">
        <f>'OddsRatio_working_3-way'!AA179+'OddsRatio_working_3-way'!AG179</f>
        <v>-0.77697808572725768</v>
      </c>
      <c r="AN179" s="11">
        <f>'OddsRatio_working_3-way'!AB179+'OddsRatio_working_3-way'!AH179</f>
        <v>-0.27441776316521826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1.0513958488924757</v>
      </c>
      <c r="AS179" s="11">
        <f>IF(('OddsRatio_working_3-way'!X179=0),IF(Q179&gt;0,-Q179^(1/3),(-Q179)^(1/3)),'OddsRatio_working_3-way'!AM179-'OddsRatio_working_3-way'!R179/3)</f>
        <v>-0.77697808572725768</v>
      </c>
      <c r="AT179" s="11">
        <f>IF(('OddsRatio_working_3-way'!X179=0),IF(Q179&gt;0,-Q179^(1/3),(-Q179)^(1/3)),'OddsRatio_working_3-way'!AN179-'OddsRatio_working_3-way'!R179/3)</f>
        <v>-0.27441776316521826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3.1</v>
      </c>
      <c r="B180" s="4">
        <f>IF('True_Odds_Calculator_3-way'!B181="","",'True_Odds_Calculator_3-way'!B181)</f>
        <v>3.34</v>
      </c>
      <c r="C180" s="4">
        <f>IF('True_Odds_Calculator_3-way'!C181="","",'True_Odds_Calculator_3-way'!C181)</f>
        <v>2.4700000000000002</v>
      </c>
      <c r="D180" s="9">
        <f t="shared" si="39"/>
        <v>0.31382447396572788</v>
      </c>
      <c r="E180" s="9">
        <f t="shared" si="40"/>
        <v>0.29100392840553302</v>
      </c>
      <c r="F180" s="9">
        <f t="shared" si="41"/>
        <v>0.39517159762873905</v>
      </c>
      <c r="G180" s="9">
        <f t="shared" si="42"/>
        <v>1.0411879174477456</v>
      </c>
      <c r="H180" s="9">
        <f t="shared" si="43"/>
        <v>3.1864946266402661</v>
      </c>
      <c r="I180" s="9">
        <f t="shared" si="44"/>
        <v>3.4363797268277234</v>
      </c>
      <c r="J180" s="9">
        <f t="shared" si="45"/>
        <v>2.5305462386481858</v>
      </c>
      <c r="K180" s="11">
        <f t="shared" si="46"/>
        <v>0.32258064516129031</v>
      </c>
      <c r="L180" s="11">
        <f t="shared" si="47"/>
        <v>0.29940119760479045</v>
      </c>
      <c r="M180" s="11">
        <f t="shared" si="48"/>
        <v>0.40485829959514169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-0.28245376818519152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0.23109064618575306</v>
      </c>
      <c r="Q180" s="11">
        <f>2*'OddsRatio_working_3-way'!K180*'OddsRatio_working_3-way'!L180*'OddsRatio_working_3-way'!M180</f>
        <v>7.8203264360660954E-2</v>
      </c>
      <c r="R180" s="11">
        <f t="shared" si="49"/>
        <v>0</v>
      </c>
      <c r="S180" s="11">
        <f t="shared" si="50"/>
        <v>-0.81815387937836925</v>
      </c>
      <c r="T180" s="11">
        <f t="shared" si="51"/>
        <v>-0.27687102517034501</v>
      </c>
      <c r="U180" s="11">
        <f>'OddsRatio_working_3-way'!S180-'OddsRatio_working_3-way'!R180^2/3</f>
        <v>-0.81815387937836925</v>
      </c>
      <c r="V180" s="11">
        <f>'OddsRatio_working_3-way'!S180*'OddsRatio_working_3-way'!R180/3-2*'OddsRatio_working_3-way'!R180^3/27-'OddsRatio_working_3-way'!T180</f>
        <v>0.27687102517034501</v>
      </c>
      <c r="W180" s="11">
        <f>'OddsRatio_working_3-way'!V180^2+4*'OddsRatio_working_3-way'!U180^3/27</f>
        <v>-4.4761218310613721E-3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0.1424198778348191</v>
      </c>
      <c r="Y180" s="11">
        <f>IF('OddsRatio_working_3-way'!W180&gt;=0,IF('OddsRatio_working_3-way'!V180+SQRT('OddsRatio_working_3-way'!W180)&gt;0,0,PI()),ACOS('OddsRatio_working_3-way'!V180/(2*'OddsRatio_working_3-way'!X180)))</f>
        <v>0.23709750870303958</v>
      </c>
      <c r="Z180" s="11">
        <f>'OddsRatio_working_3-way'!X180^(1/3)*COS('OddsRatio_working_3-way'!Y180/3)</f>
        <v>0.52059395872387282</v>
      </c>
      <c r="AA180" s="11">
        <f>'OddsRatio_working_3-way'!X180^(1/3)*COS(('OddsRatio_working_3-way'!Y180+2*PI())/3)</f>
        <v>-0.29600296555119193</v>
      </c>
      <c r="AB180" s="11">
        <f>'OddsRatio_working_3-way'!X180^(1/3)*COS(('OddsRatio_working_3-way'!Y180+4*PI())/3)</f>
        <v>-0.224590993172681</v>
      </c>
      <c r="AC180" s="11">
        <f>'OddsRatio_working_3-way'!X180^(1/3)*SIN('OddsRatio_working_3-way'!Y180/3)</f>
        <v>4.1229721476095674E-2</v>
      </c>
      <c r="AD180" s="11">
        <f>'OddsRatio_working_3-way'!X180^(1/3)*SIN(('OddsRatio_working_3-way'!Y180+2*PI())/3)</f>
        <v>0.43023273257353362</v>
      </c>
      <c r="AE180" s="11">
        <f>'OddsRatio_working_3-way'!X180^(1/3)*SIN(('OddsRatio_working_3-way'!Y180+4*PI())/3)</f>
        <v>-0.47146245404962905</v>
      </c>
      <c r="AF180" s="11">
        <f>-'OddsRatio_working_3-way'!U180/(3*'OddsRatio_working_3-way'!X180^(1/3))*COS(('OddsRatio_working_3-way'!Y180)/3)</f>
        <v>0.52059395872387271</v>
      </c>
      <c r="AG180" s="11">
        <f>-'OddsRatio_working_3-way'!U180/(3*'OddsRatio_working_3-way'!X180^(1/3))*COS(('OddsRatio_working_3-way'!Y180+2*PI())/3)</f>
        <v>-0.29600296555119188</v>
      </c>
      <c r="AH180" s="11">
        <f>-'OddsRatio_working_3-way'!U180/(3*'OddsRatio_working_3-way'!X180^(1/3))*COS(('OddsRatio_working_3-way'!Y180+4*PI())/3)</f>
        <v>-0.22459099317268094</v>
      </c>
      <c r="AI180" s="11">
        <f>'OddsRatio_working_3-way'!U180/(3*'OddsRatio_working_3-way'!X180^(1/3))*SIN(('OddsRatio_working_3-way'!Y180)/3)</f>
        <v>-4.1229721476095667E-2</v>
      </c>
      <c r="AJ180" s="11">
        <f>'OddsRatio_working_3-way'!U180/(3*'OddsRatio_working_3-way'!X180^(1/3))*SIN(('OddsRatio_working_3-way'!Y180+2*PI())/3)</f>
        <v>-0.43023273257353351</v>
      </c>
      <c r="AK180" s="11">
        <f>'OddsRatio_working_3-way'!U180/(3*'OddsRatio_working_3-way'!X180^(1/3))*SIN(('OddsRatio_working_3-way'!Y180+4*PI())/3)</f>
        <v>0.47146245404962894</v>
      </c>
      <c r="AL180" s="11">
        <f>'OddsRatio_working_3-way'!Z180+'OddsRatio_working_3-way'!AF180</f>
        <v>1.0411879174477456</v>
      </c>
      <c r="AM180" s="11">
        <f>'OddsRatio_working_3-way'!AA180+'OddsRatio_working_3-way'!AG180</f>
        <v>-0.59200593110238375</v>
      </c>
      <c r="AN180" s="11">
        <f>'OddsRatio_working_3-way'!AB180+'OddsRatio_working_3-way'!AH180</f>
        <v>-0.44918198634536194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1.0411879174477456</v>
      </c>
      <c r="AS180" s="11">
        <f>IF(('OddsRatio_working_3-way'!X180=0),IF(Q180&gt;0,-Q180^(1/3),(-Q180)^(1/3)),'OddsRatio_working_3-way'!AM180-'OddsRatio_working_3-way'!R180/3)</f>
        <v>-0.59200593110238375</v>
      </c>
      <c r="AT180" s="11">
        <f>IF(('OddsRatio_working_3-way'!X180=0),IF(Q180&gt;0,-Q180^(1/3),(-Q180)^(1/3)),'OddsRatio_working_3-way'!AN180-'OddsRatio_working_3-way'!R180/3)</f>
        <v>-0.44918198634536194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1.1200000000000001</v>
      </c>
      <c r="B181" s="4">
        <f>IF('True_Odds_Calculator_3-way'!B182="","",'True_Odds_Calculator_3-way'!B182)</f>
        <v>10.02</v>
      </c>
      <c r="C181" s="4">
        <f>IF('True_Odds_Calculator_3-way'!C182="","",'True_Odds_Calculator_3-way'!C182)</f>
        <v>26.07</v>
      </c>
      <c r="D181" s="9">
        <f t="shared" si="39"/>
        <v>0.87864468340236745</v>
      </c>
      <c r="E181" s="9">
        <f t="shared" si="40"/>
        <v>8.7859905649482248E-2</v>
      </c>
      <c r="F181" s="9">
        <f t="shared" si="41"/>
        <v>3.3495410948150443E-2</v>
      </c>
      <c r="G181" s="9">
        <f t="shared" si="42"/>
        <v>1.1509707212524698</v>
      </c>
      <c r="H181" s="9">
        <f t="shared" si="43"/>
        <v>1.1381164865502964</v>
      </c>
      <c r="I181" s="9">
        <f t="shared" si="44"/>
        <v>11.381755905697275</v>
      </c>
      <c r="J181" s="9">
        <f t="shared" si="45"/>
        <v>29.854835981799418</v>
      </c>
      <c r="K181" s="11">
        <f t="shared" si="46"/>
        <v>0.89285714285714279</v>
      </c>
      <c r="L181" s="11">
        <f t="shared" si="47"/>
        <v>9.9800399201596807E-2</v>
      </c>
      <c r="M181" s="11">
        <f t="shared" si="48"/>
        <v>3.8358266206367474E-2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-9.2750304093440761E-2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0.11693009400126811</v>
      </c>
      <c r="Q181" s="11">
        <f>2*'OddsRatio_working_3-way'!K181*'OddsRatio_working_3-way'!L181*'OddsRatio_working_3-way'!M181</f>
        <v>6.8360183572796322E-3</v>
      </c>
      <c r="R181" s="11">
        <f t="shared" si="49"/>
        <v>0</v>
      </c>
      <c r="S181" s="11">
        <f t="shared" si="50"/>
        <v>-1.2606976887479264</v>
      </c>
      <c r="T181" s="11">
        <f t="shared" si="51"/>
        <v>-7.3703460318499059E-2</v>
      </c>
      <c r="U181" s="11">
        <f>'OddsRatio_working_3-way'!S181-'OddsRatio_working_3-way'!R181^2/3</f>
        <v>-1.2606976887479264</v>
      </c>
      <c r="V181" s="11">
        <f>'OddsRatio_working_3-way'!S181*'OddsRatio_working_3-way'!R181/3-2*'OddsRatio_working_3-way'!R181^3/27-'OddsRatio_working_3-way'!T181</f>
        <v>7.3703460318499059E-2</v>
      </c>
      <c r="W181" s="11">
        <f>'OddsRatio_working_3-way'!V181^2+4*'OddsRatio_working_3-way'!U181^3/27</f>
        <v>-0.29141236175889929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0.27241721761932552</v>
      </c>
      <c r="Y181" s="11">
        <f>IF('OddsRatio_working_3-way'!W181&gt;=0,IF('OddsRatio_working_3-way'!V181+SQRT('OddsRatio_working_3-way'!W181)&gt;0,0,PI()),ACOS('OddsRatio_working_3-way'!V181/(2*'OddsRatio_working_3-way'!X181)))</f>
        <v>1.4351034990845783</v>
      </c>
      <c r="Z181" s="11">
        <f>'OddsRatio_working_3-way'!X181^(1/3)*COS('OddsRatio_working_3-way'!Y181/3)</f>
        <v>0.5754853606262349</v>
      </c>
      <c r="AA181" s="11">
        <f>'OddsRatio_working_3-way'!X181^(1/3)*COS(('OddsRatio_working_3-way'!Y181+2*PI())/3)</f>
        <v>-0.54617424178665497</v>
      </c>
      <c r="AB181" s="11">
        <f>'OddsRatio_working_3-way'!X181^(1/3)*COS(('OddsRatio_working_3-way'!Y181+4*PI())/3)</f>
        <v>-2.9311118839580132E-2</v>
      </c>
      <c r="AC181" s="11">
        <f>'OddsRatio_working_3-way'!X181^(1/3)*SIN('OddsRatio_working_3-way'!Y181/3)</f>
        <v>0.29841106316768462</v>
      </c>
      <c r="AD181" s="11">
        <f>'OddsRatio_working_3-way'!X181^(1/3)*SIN(('OddsRatio_working_3-way'!Y181+2*PI())/3)</f>
        <v>0.34917941022452625</v>
      </c>
      <c r="AE181" s="11">
        <f>'OddsRatio_working_3-way'!X181^(1/3)*SIN(('OddsRatio_working_3-way'!Y181+4*PI())/3)</f>
        <v>-0.64759047339221065</v>
      </c>
      <c r="AF181" s="11">
        <f>-'OddsRatio_working_3-way'!U181/(3*'OddsRatio_working_3-way'!X181^(1/3))*COS(('OddsRatio_working_3-way'!Y181)/3)</f>
        <v>0.57548536062623501</v>
      </c>
      <c r="AG181" s="11">
        <f>-'OddsRatio_working_3-way'!U181/(3*'OddsRatio_working_3-way'!X181^(1/3))*COS(('OddsRatio_working_3-way'!Y181+2*PI())/3)</f>
        <v>-0.54617424178665508</v>
      </c>
      <c r="AH181" s="11">
        <f>-'OddsRatio_working_3-way'!U181/(3*'OddsRatio_working_3-way'!X181^(1/3))*COS(('OddsRatio_working_3-way'!Y181+4*PI())/3)</f>
        <v>-2.9311118839580135E-2</v>
      </c>
      <c r="AI181" s="11">
        <f>'OddsRatio_working_3-way'!U181/(3*'OddsRatio_working_3-way'!X181^(1/3))*SIN(('OddsRatio_working_3-way'!Y181)/3)</f>
        <v>-0.29841106316768468</v>
      </c>
      <c r="AJ181" s="11">
        <f>'OddsRatio_working_3-way'!U181/(3*'OddsRatio_working_3-way'!X181^(1/3))*SIN(('OddsRatio_working_3-way'!Y181+2*PI())/3)</f>
        <v>-0.34917941022452631</v>
      </c>
      <c r="AK181" s="11">
        <f>'OddsRatio_working_3-way'!U181/(3*'OddsRatio_working_3-way'!X181^(1/3))*SIN(('OddsRatio_working_3-way'!Y181+4*PI())/3)</f>
        <v>0.64759047339221076</v>
      </c>
      <c r="AL181" s="11">
        <f>'OddsRatio_working_3-way'!Z181+'OddsRatio_working_3-way'!AF181</f>
        <v>1.1509707212524698</v>
      </c>
      <c r="AM181" s="11">
        <f>'OddsRatio_working_3-way'!AA181+'OddsRatio_working_3-way'!AG181</f>
        <v>-1.0923484835733102</v>
      </c>
      <c r="AN181" s="11">
        <f>'OddsRatio_working_3-way'!AB181+'OddsRatio_working_3-way'!AH181</f>
        <v>-5.8622237679160263E-2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1.1509707212524698</v>
      </c>
      <c r="AS181" s="11">
        <f>IF(('OddsRatio_working_3-way'!X181=0),IF(Q181&gt;0,-Q181^(1/3),(-Q181)^(1/3)),'OddsRatio_working_3-way'!AM181-'OddsRatio_working_3-way'!R181/3)</f>
        <v>-1.0923484835733102</v>
      </c>
      <c r="AT181" s="11">
        <f>IF(('OddsRatio_working_3-way'!X181=0),IF(Q181&gt;0,-Q181^(1/3),(-Q181)^(1/3)),'OddsRatio_working_3-way'!AN181-'OddsRatio_working_3-way'!R181/3)</f>
        <v>-5.8622237679160263E-2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2.4700000000000002</v>
      </c>
      <c r="B182" s="4">
        <f>IF('True_Odds_Calculator_3-way'!B183="","",'True_Odds_Calculator_3-way'!B183)</f>
        <v>3.05</v>
      </c>
      <c r="C182" s="4">
        <f>IF('True_Odds_Calculator_3-way'!C183="","",'True_Odds_Calculator_3-way'!C183)</f>
        <v>3.4</v>
      </c>
      <c r="D182" s="9">
        <f t="shared" si="39"/>
        <v>0.39516564370046081</v>
      </c>
      <c r="E182" s="9">
        <f t="shared" si="40"/>
        <v>0.31903132881926599</v>
      </c>
      <c r="F182" s="9">
        <f t="shared" si="41"/>
        <v>0.28580302748027303</v>
      </c>
      <c r="G182" s="9">
        <f t="shared" si="42"/>
        <v>1.0412138545444889</v>
      </c>
      <c r="H182" s="9">
        <f t="shared" si="43"/>
        <v>2.5305843661803991</v>
      </c>
      <c r="I182" s="9">
        <f t="shared" si="44"/>
        <v>3.1344884018162009</v>
      </c>
      <c r="J182" s="9">
        <f t="shared" si="45"/>
        <v>3.4989132509067735</v>
      </c>
      <c r="K182" s="11">
        <f t="shared" si="46"/>
        <v>0.40485829959514169</v>
      </c>
      <c r="L182" s="11">
        <f t="shared" si="47"/>
        <v>0.32786885245901642</v>
      </c>
      <c r="M182" s="11">
        <f t="shared" si="48"/>
        <v>0.29411764705882354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-0.28236231108890086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0.23112450661554865</v>
      </c>
      <c r="Q182" s="11">
        <f>2*'OddsRatio_working_3-way'!K182*'OddsRatio_working_3-way'!L182*'OddsRatio_working_3-way'!M182</f>
        <v>7.8082603586333996E-2</v>
      </c>
      <c r="R182" s="11">
        <f t="shared" si="49"/>
        <v>0</v>
      </c>
      <c r="S182" s="11">
        <f t="shared" si="50"/>
        <v>-0.81853879763287474</v>
      </c>
      <c r="T182" s="11">
        <f t="shared" si="51"/>
        <v>-0.27653337757867386</v>
      </c>
      <c r="U182" s="11">
        <f>'OddsRatio_working_3-way'!S182-'OddsRatio_working_3-way'!R182^2/3</f>
        <v>-0.81853879763287474</v>
      </c>
      <c r="V182" s="11">
        <f>'OddsRatio_working_3-way'!S182*'OddsRatio_working_3-way'!R182/3-2*'OddsRatio_working_3-way'!R182^3/27-'OddsRatio_working_3-way'!T182</f>
        <v>0.27653337757867386</v>
      </c>
      <c r="W182" s="11">
        <f>'OddsRatio_working_3-way'!V182^2+4*'OddsRatio_working_3-way'!U182^3/27</f>
        <v>-4.7775446910941072E-3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0.14252039644044243</v>
      </c>
      <c r="Y182" s="11">
        <f>IF('OddsRatio_working_3-way'!W182&gt;=0,IF('OddsRatio_working_3-way'!V182+SQRT('OddsRatio_working_3-way'!W182)&gt;0,0,PI()),ACOS('OddsRatio_working_3-way'!V182/(2*'OddsRatio_working_3-way'!X182)))</f>
        <v>0.24493251374538394</v>
      </c>
      <c r="Z182" s="11">
        <f>'OddsRatio_working_3-way'!X182^(1/3)*COS('OddsRatio_working_3-way'!Y182/3)</f>
        <v>0.52060692727224445</v>
      </c>
      <c r="AA182" s="11">
        <f>'OddsRatio_working_3-way'!X182^(1/3)*COS(('OddsRatio_working_3-way'!Y182+2*PI())/3)</f>
        <v>-0.29719546636479927</v>
      </c>
      <c r="AB182" s="11">
        <f>'OddsRatio_working_3-way'!X182^(1/3)*COS(('OddsRatio_working_3-way'!Y182+4*PI())/3)</f>
        <v>-0.22341146090744524</v>
      </c>
      <c r="AC182" s="11">
        <f>'OddsRatio_working_3-way'!X182^(1/3)*SIN('OddsRatio_working_3-way'!Y182/3)</f>
        <v>4.2599215412692265E-2</v>
      </c>
      <c r="AD182" s="11">
        <f>'OddsRatio_working_3-way'!X182^(1/3)*SIN(('OddsRatio_working_3-way'!Y182+2*PI())/3)</f>
        <v>0.42955921669757524</v>
      </c>
      <c r="AE182" s="11">
        <f>'OddsRatio_working_3-way'!X182^(1/3)*SIN(('OddsRatio_working_3-way'!Y182+4*PI())/3)</f>
        <v>-0.47215843211026737</v>
      </c>
      <c r="AF182" s="11">
        <f>-'OddsRatio_working_3-way'!U182/(3*'OddsRatio_working_3-way'!X182^(1/3))*COS(('OddsRatio_working_3-way'!Y182)/3)</f>
        <v>0.52060692727224445</v>
      </c>
      <c r="AG182" s="11">
        <f>-'OddsRatio_working_3-way'!U182/(3*'OddsRatio_working_3-way'!X182^(1/3))*COS(('OddsRatio_working_3-way'!Y182+2*PI())/3)</f>
        <v>-0.29719546636479927</v>
      </c>
      <c r="AH182" s="11">
        <f>-'OddsRatio_working_3-way'!U182/(3*'OddsRatio_working_3-way'!X182^(1/3))*COS(('OddsRatio_working_3-way'!Y182+4*PI())/3)</f>
        <v>-0.22341146090744524</v>
      </c>
      <c r="AI182" s="11">
        <f>'OddsRatio_working_3-way'!U182/(3*'OddsRatio_working_3-way'!X182^(1/3))*SIN(('OddsRatio_working_3-way'!Y182)/3)</f>
        <v>-4.2599215412692265E-2</v>
      </c>
      <c r="AJ182" s="11">
        <f>'OddsRatio_working_3-way'!U182/(3*'OddsRatio_working_3-way'!X182^(1/3))*SIN(('OddsRatio_working_3-way'!Y182+2*PI())/3)</f>
        <v>-0.42955921669757524</v>
      </c>
      <c r="AK182" s="11">
        <f>'OddsRatio_working_3-way'!U182/(3*'OddsRatio_working_3-way'!X182^(1/3))*SIN(('OddsRatio_working_3-way'!Y182+4*PI())/3)</f>
        <v>0.47215843211026737</v>
      </c>
      <c r="AL182" s="11">
        <f>'OddsRatio_working_3-way'!Z182+'OddsRatio_working_3-way'!AF182</f>
        <v>1.0412138545444889</v>
      </c>
      <c r="AM182" s="11">
        <f>'OddsRatio_working_3-way'!AA182+'OddsRatio_working_3-way'!AG182</f>
        <v>-0.59439093272959853</v>
      </c>
      <c r="AN182" s="11">
        <f>'OddsRatio_working_3-way'!AB182+'OddsRatio_working_3-way'!AH182</f>
        <v>-0.44682292181489047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1.0412138545444889</v>
      </c>
      <c r="AS182" s="11">
        <f>IF(('OddsRatio_working_3-way'!X182=0),IF(Q182&gt;0,-Q182^(1/3),(-Q182)^(1/3)),'OddsRatio_working_3-way'!AM182-'OddsRatio_working_3-way'!R182/3)</f>
        <v>-0.59439093272959853</v>
      </c>
      <c r="AT182" s="11">
        <f>IF(('OddsRatio_working_3-way'!X182=0),IF(Q182&gt;0,-Q182^(1/3),(-Q182)^(1/3)),'OddsRatio_working_3-way'!AN182-'OddsRatio_working_3-way'!R182/3)</f>
        <v>-0.44682292181489047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1.33</v>
      </c>
      <c r="B183" s="4">
        <f>IF('True_Odds_Calculator_3-way'!B184="","",'True_Odds_Calculator_3-way'!B184)</f>
        <v>5.59</v>
      </c>
      <c r="C183" s="4">
        <f>IF('True_Odds_Calculator_3-way'!C184="","",'True_Odds_Calculator_3-way'!C184)</f>
        <v>10</v>
      </c>
      <c r="D183" s="9">
        <f t="shared" si="39"/>
        <v>0.73798934706892183</v>
      </c>
      <c r="E183" s="9">
        <f t="shared" si="40"/>
        <v>0.16840154497574364</v>
      </c>
      <c r="F183" s="9">
        <f t="shared" si="41"/>
        <v>9.3609107955334184E-2</v>
      </c>
      <c r="G183" s="9">
        <f t="shared" si="42"/>
        <v>1.0758579086570084</v>
      </c>
      <c r="H183" s="9">
        <f t="shared" si="43"/>
        <v>1.3550331098568129</v>
      </c>
      <c r="I183" s="9">
        <f t="shared" si="44"/>
        <v>5.938187800735669</v>
      </c>
      <c r="J183" s="9">
        <f t="shared" si="45"/>
        <v>10.682721177913077</v>
      </c>
      <c r="K183" s="11">
        <f t="shared" si="46"/>
        <v>0.75187969924812026</v>
      </c>
      <c r="L183" s="11">
        <f t="shared" si="47"/>
        <v>0.17889087656529518</v>
      </c>
      <c r="M183" s="11">
        <f t="shared" si="48"/>
        <v>0.1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-0.18336045839105797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0.18723015051044428</v>
      </c>
      <c r="Q183" s="11">
        <f>2*'OddsRatio_working_3-way'!K183*'OddsRatio_working_3-way'!L183*'OddsRatio_working_3-way'!M183</f>
        <v>2.6900883694029348E-2</v>
      </c>
      <c r="R183" s="11">
        <f t="shared" si="49"/>
        <v>0</v>
      </c>
      <c r="S183" s="11">
        <f t="shared" si="50"/>
        <v>-1.0211042890781463</v>
      </c>
      <c r="T183" s="11">
        <f t="shared" si="51"/>
        <v>-0.14671038636180261</v>
      </c>
      <c r="U183" s="11">
        <f>'OddsRatio_working_3-way'!S183-'OddsRatio_working_3-way'!R183^2/3</f>
        <v>-1.0211042890781463</v>
      </c>
      <c r="V183" s="11">
        <f>'OddsRatio_working_3-way'!S183*'OddsRatio_working_3-way'!R183/3-2*'OddsRatio_working_3-way'!R183^3/27-'OddsRatio_working_3-way'!T183</f>
        <v>0.14671038636180261</v>
      </c>
      <c r="W183" s="11">
        <f>'OddsRatio_working_3-way'!V183^2+4*'OddsRatio_working_3-way'!U183^3/27</f>
        <v>-0.13620323882211977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0.19857440437311474</v>
      </c>
      <c r="Y183" s="11">
        <f>IF('OddsRatio_working_3-way'!W183&gt;=0,IF('OddsRatio_working_3-way'!V183+SQRT('OddsRatio_working_3-way'!W183)&gt;0,0,PI()),ACOS('OddsRatio_working_3-way'!V183/(2*'OddsRatio_working_3-way'!X183)))</f>
        <v>1.1924232577578791</v>
      </c>
      <c r="Z183" s="11">
        <f>'OddsRatio_working_3-way'!X183^(1/3)*COS('OddsRatio_working_3-way'!Y183/3)</f>
        <v>0.53792895432850407</v>
      </c>
      <c r="AA183" s="11">
        <f>'OddsRatio_working_3-way'!X183^(1/3)*COS(('OddsRatio_working_3-way'!Y183+2*PI())/3)</f>
        <v>-0.46454157792203016</v>
      </c>
      <c r="AB183" s="11">
        <f>'OddsRatio_working_3-way'!X183^(1/3)*COS(('OddsRatio_working_3-way'!Y183+4*PI())/3)</f>
        <v>-7.3387376406474136E-2</v>
      </c>
      <c r="AC183" s="11">
        <f>'OddsRatio_working_3-way'!X183^(1/3)*SIN('OddsRatio_working_3-way'!Y183/3)</f>
        <v>0.22583298353965964</v>
      </c>
      <c r="AD183" s="11">
        <f>'OddsRatio_working_3-way'!X183^(1/3)*SIN(('OddsRatio_working_3-way'!Y183+2*PI())/3)</f>
        <v>0.35294364810985396</v>
      </c>
      <c r="AE183" s="11">
        <f>'OddsRatio_working_3-way'!X183^(1/3)*SIN(('OddsRatio_working_3-way'!Y183+4*PI())/3)</f>
        <v>-0.57877663164951343</v>
      </c>
      <c r="AF183" s="11">
        <f>-'OddsRatio_working_3-way'!U183/(3*'OddsRatio_working_3-way'!X183^(1/3))*COS(('OddsRatio_working_3-way'!Y183)/3)</f>
        <v>0.53792895432850418</v>
      </c>
      <c r="AG183" s="11">
        <f>-'OddsRatio_working_3-way'!U183/(3*'OddsRatio_working_3-way'!X183^(1/3))*COS(('OddsRatio_working_3-way'!Y183+2*PI())/3)</f>
        <v>-0.46454157792203027</v>
      </c>
      <c r="AH183" s="11">
        <f>-'OddsRatio_working_3-way'!U183/(3*'OddsRatio_working_3-way'!X183^(1/3))*COS(('OddsRatio_working_3-way'!Y183+4*PI())/3)</f>
        <v>-7.338737640647415E-2</v>
      </c>
      <c r="AI183" s="11">
        <f>'OddsRatio_working_3-way'!U183/(3*'OddsRatio_working_3-way'!X183^(1/3))*SIN(('OddsRatio_working_3-way'!Y183)/3)</f>
        <v>-0.22583298353965969</v>
      </c>
      <c r="AJ183" s="11">
        <f>'OddsRatio_working_3-way'!U183/(3*'OddsRatio_working_3-way'!X183^(1/3))*SIN(('OddsRatio_working_3-way'!Y183+2*PI())/3)</f>
        <v>-0.35294364810985401</v>
      </c>
      <c r="AK183" s="11">
        <f>'OddsRatio_working_3-way'!U183/(3*'OddsRatio_working_3-way'!X183^(1/3))*SIN(('OddsRatio_working_3-way'!Y183+4*PI())/3)</f>
        <v>0.57877663164951354</v>
      </c>
      <c r="AL183" s="11">
        <f>'OddsRatio_working_3-way'!Z183+'OddsRatio_working_3-way'!AF183</f>
        <v>1.0758579086570084</v>
      </c>
      <c r="AM183" s="11">
        <f>'OddsRatio_working_3-way'!AA183+'OddsRatio_working_3-way'!AG183</f>
        <v>-0.92908315584406043</v>
      </c>
      <c r="AN183" s="11">
        <f>'OddsRatio_working_3-way'!AB183+'OddsRatio_working_3-way'!AH183</f>
        <v>-0.14677475281294827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1.0758579086570084</v>
      </c>
      <c r="AS183" s="11">
        <f>IF(('OddsRatio_working_3-way'!X183=0),IF(Q183&gt;0,-Q183^(1/3),(-Q183)^(1/3)),'OddsRatio_working_3-way'!AM183-'OddsRatio_working_3-way'!R183/3)</f>
        <v>-0.92908315584406043</v>
      </c>
      <c r="AT183" s="11">
        <f>IF(('OddsRatio_working_3-way'!X183=0),IF(Q183&gt;0,-Q183^(1/3),(-Q183)^(1/3)),'OddsRatio_working_3-way'!AN183-'OddsRatio_working_3-way'!R183/3)</f>
        <v>-0.14677475281294827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17.420000000000002</v>
      </c>
      <c r="B184" s="4">
        <f>IF('True_Odds_Calculator_3-way'!B185="","",'True_Odds_Calculator_3-way'!B185)</f>
        <v>7.24</v>
      </c>
      <c r="C184" s="4">
        <f>IF('True_Odds_Calculator_3-way'!C185="","",'True_Odds_Calculator_3-way'!C185)</f>
        <v>1.19</v>
      </c>
      <c r="D184" s="9">
        <f t="shared" si="39"/>
        <v>5.1364823558157933E-2</v>
      </c>
      <c r="E184" s="9">
        <f t="shared" si="40"/>
        <v>0.1247114644735592</v>
      </c>
      <c r="F184" s="9">
        <f t="shared" si="41"/>
        <v>0.8239237119682824</v>
      </c>
      <c r="G184" s="9">
        <f t="shared" si="42"/>
        <v>1.1247610573268298</v>
      </c>
      <c r="H184" s="9">
        <f t="shared" si="43"/>
        <v>19.468576561306548</v>
      </c>
      <c r="I184" s="9">
        <f t="shared" si="44"/>
        <v>8.0185089977194188</v>
      </c>
      <c r="J184" s="9">
        <f t="shared" si="45"/>
        <v>1.213704600892098</v>
      </c>
      <c r="K184" s="11">
        <f t="shared" si="46"/>
        <v>5.7405281285878296E-2</v>
      </c>
      <c r="L184" s="11">
        <f t="shared" si="47"/>
        <v>0.13812154696132597</v>
      </c>
      <c r="M184" s="11">
        <f t="shared" si="48"/>
        <v>0.84033613445378152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-0.12971125615249779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0.15224832598801236</v>
      </c>
      <c r="Q184" s="11">
        <f>2*'OddsRatio_working_3-way'!K184*'OddsRatio_working_3-way'!L184*'OddsRatio_working_3-way'!M184</f>
        <v>1.3325892865471541E-2</v>
      </c>
      <c r="R184" s="11">
        <f t="shared" si="49"/>
        <v>0</v>
      </c>
      <c r="S184" s="11">
        <f t="shared" si="50"/>
        <v>-1.1737479884476516</v>
      </c>
      <c r="T184" s="11">
        <f t="shared" si="51"/>
        <v>-0.10273505369344872</v>
      </c>
      <c r="U184" s="11">
        <f>'OddsRatio_working_3-way'!S184-'OddsRatio_working_3-way'!R184^2/3</f>
        <v>-1.1737479884476516</v>
      </c>
      <c r="V184" s="11">
        <f>'OddsRatio_working_3-way'!S184*'OddsRatio_working_3-way'!R184/3-2*'OddsRatio_working_3-way'!R184^3/27-'OddsRatio_working_3-way'!T184</f>
        <v>0.10273505369344872</v>
      </c>
      <c r="W184" s="11">
        <f>'OddsRatio_working_3-way'!V184^2+4*'OddsRatio_working_3-way'!U184^3/27</f>
        <v>-0.22900909737113989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0.24472616770001104</v>
      </c>
      <c r="Y184" s="11">
        <f>IF('OddsRatio_working_3-way'!W184&gt;=0,IF('OddsRatio_working_3-way'!V184+SQRT('OddsRatio_working_3-way'!W184)&gt;0,0,PI()),ACOS('OddsRatio_working_3-way'!V184/(2*'OddsRatio_working_3-way'!X184)))</f>
        <v>1.3593257185352603</v>
      </c>
      <c r="Z184" s="11">
        <f>'OddsRatio_working_3-way'!X184^(1/3)*COS('OddsRatio_working_3-way'!Y184/3)</f>
        <v>0.56238052866341492</v>
      </c>
      <c r="AA184" s="11">
        <f>'OddsRatio_working_3-way'!X184^(1/3)*COS(('OddsRatio_working_3-way'!Y184+2*PI())/3)</f>
        <v>-0.51832546384267475</v>
      </c>
      <c r="AB184" s="11">
        <f>'OddsRatio_working_3-way'!X184^(1/3)*COS(('OddsRatio_working_3-way'!Y184+4*PI())/3)</f>
        <v>-4.4055064820740196E-2</v>
      </c>
      <c r="AC184" s="11">
        <f>'OddsRatio_working_3-way'!X184^(1/3)*SIN('OddsRatio_working_3-way'!Y184/3)</f>
        <v>0.27382014254398518</v>
      </c>
      <c r="AD184" s="11">
        <f>'OddsRatio_working_3-way'!X184^(1/3)*SIN(('OddsRatio_working_3-way'!Y184+2*PI())/3)</f>
        <v>0.35012575314424754</v>
      </c>
      <c r="AE184" s="11">
        <f>'OddsRatio_working_3-way'!X184^(1/3)*SIN(('OddsRatio_working_3-way'!Y184+4*PI())/3)</f>
        <v>-0.62394589568823267</v>
      </c>
      <c r="AF184" s="11">
        <f>-'OddsRatio_working_3-way'!U184/(3*'OddsRatio_working_3-way'!X184^(1/3))*COS(('OddsRatio_working_3-way'!Y184)/3)</f>
        <v>0.56238052866341504</v>
      </c>
      <c r="AG184" s="11">
        <f>-'OddsRatio_working_3-way'!U184/(3*'OddsRatio_working_3-way'!X184^(1/3))*COS(('OddsRatio_working_3-way'!Y184+2*PI())/3)</f>
        <v>-0.51832546384267486</v>
      </c>
      <c r="AH184" s="11">
        <f>-'OddsRatio_working_3-way'!U184/(3*'OddsRatio_working_3-way'!X184^(1/3))*COS(('OddsRatio_working_3-way'!Y184+4*PI())/3)</f>
        <v>-4.405506482074021E-2</v>
      </c>
      <c r="AI184" s="11">
        <f>'OddsRatio_working_3-way'!U184/(3*'OddsRatio_working_3-way'!X184^(1/3))*SIN(('OddsRatio_working_3-way'!Y184)/3)</f>
        <v>-0.27382014254398523</v>
      </c>
      <c r="AJ184" s="11">
        <f>'OddsRatio_working_3-way'!U184/(3*'OddsRatio_working_3-way'!X184^(1/3))*SIN(('OddsRatio_working_3-way'!Y184+2*PI())/3)</f>
        <v>-0.3501257531442476</v>
      </c>
      <c r="AK184" s="11">
        <f>'OddsRatio_working_3-way'!U184/(3*'OddsRatio_working_3-way'!X184^(1/3))*SIN(('OddsRatio_working_3-way'!Y184+4*PI())/3)</f>
        <v>0.62394589568823278</v>
      </c>
      <c r="AL184" s="11">
        <f>'OddsRatio_working_3-way'!Z184+'OddsRatio_working_3-way'!AF184</f>
        <v>1.1247610573268298</v>
      </c>
      <c r="AM184" s="11">
        <f>'OddsRatio_working_3-way'!AA184+'OddsRatio_working_3-way'!AG184</f>
        <v>-1.0366509276853497</v>
      </c>
      <c r="AN184" s="11">
        <f>'OddsRatio_working_3-way'!AB184+'OddsRatio_working_3-way'!AH184</f>
        <v>-8.8110129641480406E-2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1.1247610573268298</v>
      </c>
      <c r="AS184" s="11">
        <f>IF(('OddsRatio_working_3-way'!X184=0),IF(Q184&gt;0,-Q184^(1/3),(-Q184)^(1/3)),'OddsRatio_working_3-way'!AM184-'OddsRatio_working_3-way'!R184/3)</f>
        <v>-1.0366509276853497</v>
      </c>
      <c r="AT184" s="11">
        <f>IF(('OddsRatio_working_3-way'!X184=0),IF(Q184&gt;0,-Q184^(1/3),(-Q184)^(1/3)),'OddsRatio_working_3-way'!AN184-'OddsRatio_working_3-way'!R184/3)</f>
        <v>-8.8110129641480406E-2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2.82</v>
      </c>
      <c r="B185" s="4">
        <f>IF('True_Odds_Calculator_3-way'!B186="","",'True_Odds_Calculator_3-way'!B186)</f>
        <v>3.44</v>
      </c>
      <c r="C185" s="4">
        <f>IF('True_Odds_Calculator_3-way'!C186="","",'True_Odds_Calculator_3-way'!C186)</f>
        <v>2.62</v>
      </c>
      <c r="D185" s="9">
        <f t="shared" si="39"/>
        <v>0.34540234617213761</v>
      </c>
      <c r="E185" s="9">
        <f t="shared" si="40"/>
        <v>0.28242339600921812</v>
      </c>
      <c r="F185" s="9">
        <f t="shared" si="41"/>
        <v>0.37217425781864427</v>
      </c>
      <c r="G185" s="9">
        <f t="shared" si="42"/>
        <v>1.0413045671250647</v>
      </c>
      <c r="H185" s="9">
        <f t="shared" si="43"/>
        <v>2.8951743121676179</v>
      </c>
      <c r="I185" s="9">
        <f t="shared" si="44"/>
        <v>3.5407831437851582</v>
      </c>
      <c r="J185" s="9">
        <f t="shared" si="45"/>
        <v>2.6869133987426048</v>
      </c>
      <c r="K185" s="11">
        <f t="shared" si="46"/>
        <v>0.3546099290780142</v>
      </c>
      <c r="L185" s="11">
        <f t="shared" si="47"/>
        <v>0.29069767441860467</v>
      </c>
      <c r="M185" s="11">
        <f t="shared" si="48"/>
        <v>0.38167938931297707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-0.28305275523038631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0.23134945665927603</v>
      </c>
      <c r="Q185" s="11">
        <f>2*'OddsRatio_working_3-way'!K185*'OddsRatio_working_3-way'!L185*'OddsRatio_working_3-way'!M185</f>
        <v>7.8690291380706157E-2</v>
      </c>
      <c r="R185" s="11">
        <f t="shared" si="49"/>
        <v>0</v>
      </c>
      <c r="S185" s="11">
        <f t="shared" si="50"/>
        <v>-0.81733688291065321</v>
      </c>
      <c r="T185" s="11">
        <f t="shared" si="51"/>
        <v>-0.2780057424866168</v>
      </c>
      <c r="U185" s="11">
        <f>'OddsRatio_working_3-way'!S185-'OddsRatio_working_3-way'!R185^2/3</f>
        <v>-0.81733688291065321</v>
      </c>
      <c r="V185" s="11">
        <f>'OddsRatio_working_3-way'!S185*'OddsRatio_working_3-way'!R185/3-2*'OddsRatio_working_3-way'!R185^3/27-'OddsRatio_working_3-way'!T185</f>
        <v>0.2780057424866168</v>
      </c>
      <c r="W185" s="11">
        <f>'OddsRatio_working_3-way'!V185^2+4*'OddsRatio_working_3-way'!U185^3/27</f>
        <v>-3.6036794576358722E-3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0.14220660349749142</v>
      </c>
      <c r="Y185" s="11">
        <f>IF('OddsRatio_working_3-way'!W185&gt;=0,IF('OddsRatio_working_3-way'!V185+SQRT('OddsRatio_working_3-way'!W185)&gt;0,0,PI()),ACOS('OddsRatio_working_3-way'!V185/(2*'OddsRatio_working_3-way'!X185)))</f>
        <v>0.21266790500046073</v>
      </c>
      <c r="Z185" s="11">
        <f>'OddsRatio_working_3-way'!X185^(1/3)*COS('OddsRatio_working_3-way'!Y185/3)</f>
        <v>0.52065228356253235</v>
      </c>
      <c r="AA185" s="11">
        <f>'OddsRatio_working_3-way'!X185^(1/3)*COS(('OddsRatio_working_3-way'!Y185+2*PI())/3)</f>
        <v>-0.29234364392468143</v>
      </c>
      <c r="AB185" s="11">
        <f>'OddsRatio_working_3-way'!X185^(1/3)*COS(('OddsRatio_working_3-way'!Y185+4*PI())/3)</f>
        <v>-0.22830863963785103</v>
      </c>
      <c r="AC185" s="11">
        <f>'OddsRatio_working_3-way'!X185^(1/3)*SIN('OddsRatio_working_3-way'!Y185/3)</f>
        <v>3.6970626962560343E-2</v>
      </c>
      <c r="AD185" s="11">
        <f>'OddsRatio_working_3-way'!X185^(1/3)*SIN(('OddsRatio_working_3-way'!Y185+2*PI())/3)</f>
        <v>0.43241279062225191</v>
      </c>
      <c r="AE185" s="11">
        <f>'OddsRatio_working_3-way'!X185^(1/3)*SIN(('OddsRatio_working_3-way'!Y185+4*PI())/3)</f>
        <v>-0.46938341758481228</v>
      </c>
      <c r="AF185" s="11">
        <f>-'OddsRatio_working_3-way'!U185/(3*'OddsRatio_working_3-way'!X185^(1/3))*COS(('OddsRatio_working_3-way'!Y185)/3)</f>
        <v>0.52065228356253235</v>
      </c>
      <c r="AG185" s="11">
        <f>-'OddsRatio_working_3-way'!U185/(3*'OddsRatio_working_3-way'!X185^(1/3))*COS(('OddsRatio_working_3-way'!Y185+2*PI())/3)</f>
        <v>-0.29234364392468143</v>
      </c>
      <c r="AH185" s="11">
        <f>-'OddsRatio_working_3-way'!U185/(3*'OddsRatio_working_3-way'!X185^(1/3))*COS(('OddsRatio_working_3-way'!Y185+4*PI())/3)</f>
        <v>-0.22830863963785103</v>
      </c>
      <c r="AI185" s="11">
        <f>'OddsRatio_working_3-way'!U185/(3*'OddsRatio_working_3-way'!X185^(1/3))*SIN(('OddsRatio_working_3-way'!Y185)/3)</f>
        <v>-3.6970626962560343E-2</v>
      </c>
      <c r="AJ185" s="11">
        <f>'OddsRatio_working_3-way'!U185/(3*'OddsRatio_working_3-way'!X185^(1/3))*SIN(('OddsRatio_working_3-way'!Y185+2*PI())/3)</f>
        <v>-0.43241279062225191</v>
      </c>
      <c r="AK185" s="11">
        <f>'OddsRatio_working_3-way'!U185/(3*'OddsRatio_working_3-way'!X185^(1/3))*SIN(('OddsRatio_working_3-way'!Y185+4*PI())/3)</f>
        <v>0.46938341758481228</v>
      </c>
      <c r="AL185" s="11">
        <f>'OddsRatio_working_3-way'!Z185+'OddsRatio_working_3-way'!AF185</f>
        <v>1.0413045671250647</v>
      </c>
      <c r="AM185" s="11">
        <f>'OddsRatio_working_3-way'!AA185+'OddsRatio_working_3-way'!AG185</f>
        <v>-0.58468728784936286</v>
      </c>
      <c r="AN185" s="11">
        <f>'OddsRatio_working_3-way'!AB185+'OddsRatio_working_3-way'!AH185</f>
        <v>-0.45661727927570206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1.0413045671250647</v>
      </c>
      <c r="AS185" s="11">
        <f>IF(('OddsRatio_working_3-way'!X185=0),IF(Q185&gt;0,-Q185^(1/3),(-Q185)^(1/3)),'OddsRatio_working_3-way'!AM185-'OddsRatio_working_3-way'!R185/3)</f>
        <v>-0.58468728784936286</v>
      </c>
      <c r="AT185" s="11">
        <f>IF(('OddsRatio_working_3-way'!X185=0),IF(Q185&gt;0,-Q185^(1/3),(-Q185)^(1/3)),'OddsRatio_working_3-way'!AN185-'OddsRatio_working_3-way'!R185/3)</f>
        <v>-0.45661727927570206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1.88</v>
      </c>
      <c r="B186" s="4">
        <f>IF('True_Odds_Calculator_3-way'!B187="","",'True_Odds_Calculator_3-way'!B187)</f>
        <v>3.25</v>
      </c>
      <c r="C186" s="4">
        <f>IF('True_Odds_Calculator_3-way'!C187="","",'True_Odds_Calculator_3-way'!C187)</f>
        <v>5.45</v>
      </c>
      <c r="D186" s="9">
        <f t="shared" si="39"/>
        <v>0.52245890183411969</v>
      </c>
      <c r="E186" s="9">
        <f t="shared" si="40"/>
        <v>0.29967048141263136</v>
      </c>
      <c r="F186" s="9">
        <f t="shared" si="41"/>
        <v>0.17787061675324886</v>
      </c>
      <c r="G186" s="9">
        <f t="shared" si="42"/>
        <v>1.0386660786519781</v>
      </c>
      <c r="H186" s="9">
        <f t="shared" si="43"/>
        <v>1.9140261492137409</v>
      </c>
      <c r="I186" s="9">
        <f t="shared" si="44"/>
        <v>3.3369986769669504</v>
      </c>
      <c r="J186" s="9">
        <f t="shared" si="45"/>
        <v>5.6220640500013035</v>
      </c>
      <c r="K186" s="11">
        <f t="shared" si="46"/>
        <v>0.53191489361702127</v>
      </c>
      <c r="L186" s="11">
        <f t="shared" si="47"/>
        <v>0.30769230769230771</v>
      </c>
      <c r="M186" s="11">
        <f t="shared" si="48"/>
        <v>0.18348623853211007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-0.26459856754605926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0.22763104551119387</v>
      </c>
      <c r="Q186" s="11">
        <f>2*'OddsRatio_working_3-way'!K186*'OddsRatio_working_3-way'!L186*'OddsRatio_working_3-way'!M186</f>
        <v>6.0060961876304449E-2</v>
      </c>
      <c r="R186" s="11">
        <f t="shared" si="49"/>
        <v>0</v>
      </c>
      <c r="S186" s="11">
        <f t="shared" si="50"/>
        <v>-0.86028827601861313</v>
      </c>
      <c r="T186" s="11">
        <f t="shared" si="51"/>
        <v>-0.22698899103393486</v>
      </c>
      <c r="U186" s="11">
        <f>'OddsRatio_working_3-way'!S186-'OddsRatio_working_3-way'!R186^2/3</f>
        <v>-0.86028827601861313</v>
      </c>
      <c r="V186" s="11">
        <f>'OddsRatio_working_3-way'!S186*'OddsRatio_working_3-way'!R186/3-2*'OddsRatio_working_3-way'!R186^3/27-'OddsRatio_working_3-way'!T186</f>
        <v>0.22698899103393486</v>
      </c>
      <c r="W186" s="11">
        <f>'OddsRatio_working_3-way'!V186^2+4*'OddsRatio_working_3-way'!U186^3/27</f>
        <v>-4.2801307765686275E-2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0.15356212897089083</v>
      </c>
      <c r="Y186" s="11">
        <f>IF('OddsRatio_working_3-way'!W186&gt;=0,IF('OddsRatio_working_3-way'!V186+SQRT('OddsRatio_working_3-way'!W186)&gt;0,0,PI()),ACOS('OddsRatio_working_3-way'!V186/(2*'OddsRatio_working_3-way'!X186)))</f>
        <v>0.73909471377055047</v>
      </c>
      <c r="Z186" s="11">
        <f>'OddsRatio_working_3-way'!X186^(1/3)*COS('OddsRatio_working_3-way'!Y186/3)</f>
        <v>0.51933303932598907</v>
      </c>
      <c r="AA186" s="11">
        <f>'OddsRatio_working_3-way'!X186^(1/3)*COS(('OddsRatio_working_3-way'!Y186+2*PI())/3)</f>
        <v>-0.37276808774662601</v>
      </c>
      <c r="AB186" s="11">
        <f>'OddsRatio_working_3-way'!X186^(1/3)*COS(('OddsRatio_working_3-way'!Y186+4*PI())/3)</f>
        <v>-0.14656495157936314</v>
      </c>
      <c r="AC186" s="11">
        <f>'OddsRatio_working_3-way'!X186^(1/3)*SIN('OddsRatio_working_3-way'!Y186/3)</f>
        <v>0.13059844155770681</v>
      </c>
      <c r="AD186" s="11">
        <f>'OddsRatio_working_3-way'!X186^(1/3)*SIN(('OddsRatio_working_3-way'!Y186+2*PI())/3)</f>
        <v>0.38445638430203594</v>
      </c>
      <c r="AE186" s="11">
        <f>'OddsRatio_working_3-way'!X186^(1/3)*SIN(('OddsRatio_working_3-way'!Y186+4*PI())/3)</f>
        <v>-0.51505482585974283</v>
      </c>
      <c r="AF186" s="11">
        <f>-'OddsRatio_working_3-way'!U186/(3*'OddsRatio_working_3-way'!X186^(1/3))*COS(('OddsRatio_working_3-way'!Y186)/3)</f>
        <v>0.51933303932598907</v>
      </c>
      <c r="AG186" s="11">
        <f>-'OddsRatio_working_3-way'!U186/(3*'OddsRatio_working_3-way'!X186^(1/3))*COS(('OddsRatio_working_3-way'!Y186+2*PI())/3)</f>
        <v>-0.37276808774662601</v>
      </c>
      <c r="AH186" s="11">
        <f>-'OddsRatio_working_3-way'!U186/(3*'OddsRatio_working_3-way'!X186^(1/3))*COS(('OddsRatio_working_3-way'!Y186+4*PI())/3)</f>
        <v>-0.14656495157936314</v>
      </c>
      <c r="AI186" s="11">
        <f>'OddsRatio_working_3-way'!U186/(3*'OddsRatio_working_3-way'!X186^(1/3))*SIN(('OddsRatio_working_3-way'!Y186)/3)</f>
        <v>-0.13059844155770681</v>
      </c>
      <c r="AJ186" s="11">
        <f>'OddsRatio_working_3-way'!U186/(3*'OddsRatio_working_3-way'!X186^(1/3))*SIN(('OddsRatio_working_3-way'!Y186+2*PI())/3)</f>
        <v>-0.38445638430203594</v>
      </c>
      <c r="AK186" s="11">
        <f>'OddsRatio_working_3-way'!U186/(3*'OddsRatio_working_3-way'!X186^(1/3))*SIN(('OddsRatio_working_3-way'!Y186+4*PI())/3)</f>
        <v>0.51505482585974283</v>
      </c>
      <c r="AL186" s="11">
        <f>'OddsRatio_working_3-way'!Z186+'OddsRatio_working_3-way'!AF186</f>
        <v>1.0386660786519781</v>
      </c>
      <c r="AM186" s="11">
        <f>'OddsRatio_working_3-way'!AA186+'OddsRatio_working_3-way'!AG186</f>
        <v>-0.74553617549325202</v>
      </c>
      <c r="AN186" s="11">
        <f>'OddsRatio_working_3-way'!AB186+'OddsRatio_working_3-way'!AH186</f>
        <v>-0.29312990315872628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1.0386660786519781</v>
      </c>
      <c r="AS186" s="11">
        <f>IF(('OddsRatio_working_3-way'!X186=0),IF(Q186&gt;0,-Q186^(1/3),(-Q186)^(1/3)),'OddsRatio_working_3-way'!AM186-'OddsRatio_working_3-way'!R186/3)</f>
        <v>-0.74553617549325202</v>
      </c>
      <c r="AT186" s="11">
        <f>IF(('OddsRatio_working_3-way'!X186=0),IF(Q186&gt;0,-Q186^(1/3),(-Q186)^(1/3)),'OddsRatio_working_3-way'!AN186-'OddsRatio_working_3-way'!R186/3)</f>
        <v>-0.29312990315872628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1.72</v>
      </c>
      <c r="B187" s="4">
        <f>IF('True_Odds_Calculator_3-way'!B188="","",'True_Odds_Calculator_3-way'!B188)</f>
        <v>3.97</v>
      </c>
      <c r="C187" s="4">
        <f>IF('True_Odds_Calculator_3-way'!C188="","",'True_Odds_Calculator_3-way'!C188)</f>
        <v>5.19</v>
      </c>
      <c r="D187" s="9">
        <f t="shared" si="39"/>
        <v>0.57053828740574886</v>
      </c>
      <c r="E187" s="9">
        <f t="shared" si="40"/>
        <v>0.24360450827817262</v>
      </c>
      <c r="F187" s="9">
        <f t="shared" si="41"/>
        <v>0.18585720431607852</v>
      </c>
      <c r="G187" s="9">
        <f t="shared" si="42"/>
        <v>1.0454593740545142</v>
      </c>
      <c r="H187" s="9">
        <f t="shared" si="43"/>
        <v>1.7527307493192503</v>
      </c>
      <c r="I187" s="9">
        <f t="shared" si="44"/>
        <v>4.1050143409419064</v>
      </c>
      <c r="J187" s="9">
        <f t="shared" si="45"/>
        <v>5.3804747772884145</v>
      </c>
      <c r="K187" s="11">
        <f t="shared" si="46"/>
        <v>0.58139534883720934</v>
      </c>
      <c r="L187" s="11">
        <f t="shared" si="47"/>
        <v>0.25188916876574308</v>
      </c>
      <c r="M187" s="11">
        <f t="shared" si="48"/>
        <v>0.19267822736030826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-0.25282304472683448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0.22235141930748481</v>
      </c>
      <c r="Q187" s="11">
        <f>2*'OddsRatio_working_3-way'!K187*'OddsRatio_working_3-way'!L187*'OddsRatio_working_3-way'!M187</f>
        <v>5.6434370382610351E-2</v>
      </c>
      <c r="R187" s="11">
        <f t="shared" si="49"/>
        <v>0</v>
      </c>
      <c r="S187" s="11">
        <f t="shared" si="50"/>
        <v>-0.87947449390037569</v>
      </c>
      <c r="T187" s="11">
        <f t="shared" si="51"/>
        <v>-0.22321687662446082</v>
      </c>
      <c r="U187" s="11">
        <f>'OddsRatio_working_3-way'!S187-'OddsRatio_working_3-way'!R187^2/3</f>
        <v>-0.87947449390037569</v>
      </c>
      <c r="V187" s="11">
        <f>'OddsRatio_working_3-way'!S187*'OddsRatio_working_3-way'!R187/3-2*'OddsRatio_working_3-way'!R187^3/27-'OddsRatio_working_3-way'!T187</f>
        <v>0.22321687662446082</v>
      </c>
      <c r="W187" s="11">
        <f>'OddsRatio_working_3-way'!V187^2+4*'OddsRatio_working_3-way'!U187^3/27</f>
        <v>-5.0952281269696566E-2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0.15872779788026758</v>
      </c>
      <c r="Y187" s="11">
        <f>IF('OddsRatio_working_3-way'!W187&gt;=0,IF('OddsRatio_working_3-way'!V187+SQRT('OddsRatio_working_3-way'!W187)&gt;0,0,PI()),ACOS('OddsRatio_working_3-way'!V187/(2*'OddsRatio_working_3-way'!X187)))</f>
        <v>0.79098733019279643</v>
      </c>
      <c r="Z187" s="11">
        <f>'OddsRatio_working_3-way'!X187^(1/3)*COS('OddsRatio_working_3-way'!Y187/3)</f>
        <v>0.52272968702725708</v>
      </c>
      <c r="AA187" s="11">
        <f>'OddsRatio_working_3-way'!X187^(1/3)*COS(('OddsRatio_working_3-way'!Y187+2*PI())/3)</f>
        <v>-0.38356909548704909</v>
      </c>
      <c r="AB187" s="11">
        <f>'OddsRatio_working_3-way'!X187^(1/3)*COS(('OddsRatio_working_3-way'!Y187+4*PI())/3)</f>
        <v>-0.13916059154020777</v>
      </c>
      <c r="AC187" s="11">
        <f>'OddsRatio_working_3-way'!X187^(1/3)*SIN('OddsRatio_working_3-way'!Y187/3)</f>
        <v>0.1411093155459425</v>
      </c>
      <c r="AD187" s="11">
        <f>'OddsRatio_working_3-way'!X187^(1/3)*SIN(('OddsRatio_working_3-way'!Y187+2*PI())/3)</f>
        <v>0.38214253050492247</v>
      </c>
      <c r="AE187" s="11">
        <f>'OddsRatio_working_3-way'!X187^(1/3)*SIN(('OddsRatio_working_3-way'!Y187+4*PI())/3)</f>
        <v>-0.52325184605086494</v>
      </c>
      <c r="AF187" s="11">
        <f>-'OddsRatio_working_3-way'!U187/(3*'OddsRatio_working_3-way'!X187^(1/3))*COS(('OddsRatio_working_3-way'!Y187)/3)</f>
        <v>0.52272968702725708</v>
      </c>
      <c r="AG187" s="11">
        <f>-'OddsRatio_working_3-way'!U187/(3*'OddsRatio_working_3-way'!X187^(1/3))*COS(('OddsRatio_working_3-way'!Y187+2*PI())/3)</f>
        <v>-0.38356909548704909</v>
      </c>
      <c r="AH187" s="11">
        <f>-'OddsRatio_working_3-way'!U187/(3*'OddsRatio_working_3-way'!X187^(1/3))*COS(('OddsRatio_working_3-way'!Y187+4*PI())/3)</f>
        <v>-0.13916059154020777</v>
      </c>
      <c r="AI187" s="11">
        <f>'OddsRatio_working_3-way'!U187/(3*'OddsRatio_working_3-way'!X187^(1/3))*SIN(('OddsRatio_working_3-way'!Y187)/3)</f>
        <v>-0.1411093155459425</v>
      </c>
      <c r="AJ187" s="11">
        <f>'OddsRatio_working_3-way'!U187/(3*'OddsRatio_working_3-way'!X187^(1/3))*SIN(('OddsRatio_working_3-way'!Y187+2*PI())/3)</f>
        <v>-0.38214253050492247</v>
      </c>
      <c r="AK187" s="11">
        <f>'OddsRatio_working_3-way'!U187/(3*'OddsRatio_working_3-way'!X187^(1/3))*SIN(('OddsRatio_working_3-way'!Y187+4*PI())/3)</f>
        <v>0.52325184605086494</v>
      </c>
      <c r="AL187" s="11">
        <f>'OddsRatio_working_3-way'!Z187+'OddsRatio_working_3-way'!AF187</f>
        <v>1.0454593740545142</v>
      </c>
      <c r="AM187" s="11">
        <f>'OddsRatio_working_3-way'!AA187+'OddsRatio_working_3-way'!AG187</f>
        <v>-0.76713819097409819</v>
      </c>
      <c r="AN187" s="11">
        <f>'OddsRatio_working_3-way'!AB187+'OddsRatio_working_3-way'!AH187</f>
        <v>-0.27832118308041554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1.0454593740545142</v>
      </c>
      <c r="AS187" s="11">
        <f>IF(('OddsRatio_working_3-way'!X187=0),IF(Q187&gt;0,-Q187^(1/3),(-Q187)^(1/3)),'OddsRatio_working_3-way'!AM187-'OddsRatio_working_3-way'!R187/3)</f>
        <v>-0.76713819097409819</v>
      </c>
      <c r="AT187" s="11">
        <f>IF(('OddsRatio_working_3-way'!X187=0),IF(Q187&gt;0,-Q187^(1/3),(-Q187)^(1/3)),'OddsRatio_working_3-way'!AN187-'OddsRatio_working_3-way'!R187/3)</f>
        <v>-0.27832118308041554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1.78</v>
      </c>
      <c r="B188" s="4">
        <f>IF('True_Odds_Calculator_3-way'!B189="","",'True_Odds_Calculator_3-way'!B189)</f>
        <v>3.63</v>
      </c>
      <c r="C188" s="4">
        <f>IF('True_Odds_Calculator_3-way'!C189="","",'True_Odds_Calculator_3-way'!C189)</f>
        <v>5.4</v>
      </c>
      <c r="D188" s="9">
        <f t="shared" si="39"/>
        <v>0.55246199387450401</v>
      </c>
      <c r="E188" s="9">
        <f t="shared" si="40"/>
        <v>0.26799441012399833</v>
      </c>
      <c r="F188" s="9">
        <f t="shared" si="41"/>
        <v>0.17954359600149772</v>
      </c>
      <c r="G188" s="9">
        <f t="shared" si="42"/>
        <v>1.038563160690837</v>
      </c>
      <c r="H188" s="9">
        <f t="shared" si="43"/>
        <v>1.8100792653388529</v>
      </c>
      <c r="I188" s="9">
        <f t="shared" si="44"/>
        <v>3.7314211126169012</v>
      </c>
      <c r="J188" s="9">
        <f t="shared" si="45"/>
        <v>5.569677907039682</v>
      </c>
      <c r="K188" s="11">
        <f t="shared" si="46"/>
        <v>0.5617977528089888</v>
      </c>
      <c r="L188" s="11">
        <f t="shared" si="47"/>
        <v>0.27548209366391185</v>
      </c>
      <c r="M188" s="11">
        <f t="shared" si="48"/>
        <v>0.18518518518518517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-0.25869178678167437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0.22383636615846353</v>
      </c>
      <c r="Q188" s="11">
        <f>2*'OddsRatio_working_3-way'!K188*'OddsRatio_working_3-way'!L188*'OddsRatio_working_3-way'!M188</f>
        <v>5.7320452281296688E-2</v>
      </c>
      <c r="R188" s="11">
        <f t="shared" si="49"/>
        <v>0</v>
      </c>
      <c r="S188" s="11">
        <f t="shared" si="50"/>
        <v>-0.86526274739202513</v>
      </c>
      <c r="T188" s="11">
        <f t="shared" si="51"/>
        <v>-0.22157816834622926</v>
      </c>
      <c r="U188" s="11">
        <f>'OddsRatio_working_3-way'!S188-'OddsRatio_working_3-way'!R188^2/3</f>
        <v>-0.86526274739202513</v>
      </c>
      <c r="V188" s="11">
        <f>'OddsRatio_working_3-way'!S188*'OddsRatio_working_3-way'!R188/3-2*'OddsRatio_working_3-way'!R188^3/27-'OddsRatio_working_3-way'!T188</f>
        <v>0.22157816834622926</v>
      </c>
      <c r="W188" s="11">
        <f>'OddsRatio_working_3-way'!V188^2+4*'OddsRatio_working_3-way'!U188^3/27</f>
        <v>-4.6874165189256231E-2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0.15489597305686012</v>
      </c>
      <c r="Y188" s="11">
        <f>IF('OddsRatio_working_3-way'!W188&gt;=0,IF('OddsRatio_working_3-way'!V188+SQRT('OddsRatio_working_3-way'!W188)&gt;0,0,PI()),ACOS('OddsRatio_working_3-way'!V188/(2*'OddsRatio_working_3-way'!X188)))</f>
        <v>0.77381697167143193</v>
      </c>
      <c r="Z188" s="11">
        <f>'OddsRatio_working_3-way'!X188^(1/3)*COS('OddsRatio_working_3-way'!Y188/3)</f>
        <v>0.5192815803454186</v>
      </c>
      <c r="AA188" s="11">
        <f>'OddsRatio_working_3-way'!X188^(1/3)*COS(('OddsRatio_working_3-way'!Y188+2*PI())/3)</f>
        <v>-0.37828170673811573</v>
      </c>
      <c r="AB188" s="11">
        <f>'OddsRatio_working_3-way'!X188^(1/3)*COS(('OddsRatio_working_3-way'!Y188+4*PI())/3)</f>
        <v>-0.14099987360730298</v>
      </c>
      <c r="AC188" s="11">
        <f>'OddsRatio_working_3-way'!X188^(1/3)*SIN('OddsRatio_working_3-way'!Y188/3)</f>
        <v>0.13699473023188277</v>
      </c>
      <c r="AD188" s="11">
        <f>'OddsRatio_working_3-way'!X188^(1/3)*SIN(('OddsRatio_working_3-way'!Y188+2*PI())/3)</f>
        <v>0.38121367518052124</v>
      </c>
      <c r="AE188" s="11">
        <f>'OddsRatio_working_3-way'!X188^(1/3)*SIN(('OddsRatio_working_3-way'!Y188+4*PI())/3)</f>
        <v>-0.51820840541240387</v>
      </c>
      <c r="AF188" s="11">
        <f>-'OddsRatio_working_3-way'!U188/(3*'OddsRatio_working_3-way'!X188^(1/3))*COS(('OddsRatio_working_3-way'!Y188)/3)</f>
        <v>0.51928158034541849</v>
      </c>
      <c r="AG188" s="11">
        <f>-'OddsRatio_working_3-way'!U188/(3*'OddsRatio_working_3-way'!X188^(1/3))*COS(('OddsRatio_working_3-way'!Y188+2*PI())/3)</f>
        <v>-0.37828170673811568</v>
      </c>
      <c r="AH188" s="11">
        <f>-'OddsRatio_working_3-way'!U188/(3*'OddsRatio_working_3-way'!X188^(1/3))*COS(('OddsRatio_working_3-way'!Y188+4*PI())/3)</f>
        <v>-0.14099987360730293</v>
      </c>
      <c r="AI188" s="11">
        <f>'OddsRatio_working_3-way'!U188/(3*'OddsRatio_working_3-way'!X188^(1/3))*SIN(('OddsRatio_working_3-way'!Y188)/3)</f>
        <v>-0.13699473023188274</v>
      </c>
      <c r="AJ188" s="11">
        <f>'OddsRatio_working_3-way'!U188/(3*'OddsRatio_working_3-way'!X188^(1/3))*SIN(('OddsRatio_working_3-way'!Y188+2*PI())/3)</f>
        <v>-0.38121367518052118</v>
      </c>
      <c r="AK188" s="11">
        <f>'OddsRatio_working_3-way'!U188/(3*'OddsRatio_working_3-way'!X188^(1/3))*SIN(('OddsRatio_working_3-way'!Y188+4*PI())/3)</f>
        <v>0.51820840541240376</v>
      </c>
      <c r="AL188" s="11">
        <f>'OddsRatio_working_3-way'!Z188+'OddsRatio_working_3-way'!AF188</f>
        <v>1.038563160690837</v>
      </c>
      <c r="AM188" s="11">
        <f>'OddsRatio_working_3-way'!AA188+'OddsRatio_working_3-way'!AG188</f>
        <v>-0.75656341347623135</v>
      </c>
      <c r="AN188" s="11">
        <f>'OddsRatio_working_3-way'!AB188+'OddsRatio_working_3-way'!AH188</f>
        <v>-0.28199974721460591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1.038563160690837</v>
      </c>
      <c r="AS188" s="11">
        <f>IF(('OddsRatio_working_3-way'!X188=0),IF(Q188&gt;0,-Q188^(1/3),(-Q188)^(1/3)),'OddsRatio_working_3-way'!AM188-'OddsRatio_working_3-way'!R188/3)</f>
        <v>-0.75656341347623135</v>
      </c>
      <c r="AT188" s="11">
        <f>IF(('OddsRatio_working_3-way'!X188=0),IF(Q188&gt;0,-Q188^(1/3),(-Q188)^(1/3)),'OddsRatio_working_3-way'!AN188-'OddsRatio_working_3-way'!R188/3)</f>
        <v>-0.28199974721460591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1.76</v>
      </c>
      <c r="B189" s="4">
        <f>IF('True_Odds_Calculator_3-way'!B190="","",'True_Odds_Calculator_3-way'!B190)</f>
        <v>3.87</v>
      </c>
      <c r="C189" s="4">
        <f>IF('True_Odds_Calculator_3-way'!C190="","",'True_Odds_Calculator_3-way'!C190)</f>
        <v>5.1100000000000003</v>
      </c>
      <c r="D189" s="9">
        <f t="shared" si="39"/>
        <v>0.55891867412722773</v>
      </c>
      <c r="E189" s="9">
        <f t="shared" si="40"/>
        <v>0.25124671194257292</v>
      </c>
      <c r="F189" s="9">
        <f t="shared" si="41"/>
        <v>0.18983461393019924</v>
      </c>
      <c r="G189" s="9">
        <f t="shared" si="42"/>
        <v>1.0383803449193003</v>
      </c>
      <c r="H189" s="9">
        <f t="shared" si="43"/>
        <v>1.7891690621386682</v>
      </c>
      <c r="I189" s="9">
        <f t="shared" si="44"/>
        <v>3.9801515899183926</v>
      </c>
      <c r="J189" s="9">
        <f t="shared" si="45"/>
        <v>5.2677432176183236</v>
      </c>
      <c r="K189" s="11">
        <f t="shared" si="46"/>
        <v>0.56818181818181823</v>
      </c>
      <c r="L189" s="11">
        <f t="shared" si="47"/>
        <v>0.25839793281653745</v>
      </c>
      <c r="M189" s="11">
        <f t="shared" si="48"/>
        <v>0.19569471624266144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-0.25756851728498753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0.22238035936666073</v>
      </c>
      <c r="Q189" s="11">
        <f>2*'OddsRatio_working_3-way'!K189*'OddsRatio_working_3-way'!L189*'OddsRatio_working_3-way'!M189</f>
        <v>5.7462625159343861E-2</v>
      </c>
      <c r="R189" s="11">
        <f t="shared" si="49"/>
        <v>0</v>
      </c>
      <c r="S189" s="11">
        <f t="shared" si="50"/>
        <v>-0.86338331140295088</v>
      </c>
      <c r="T189" s="11">
        <f t="shared" si="51"/>
        <v>-0.22309646289481935</v>
      </c>
      <c r="U189" s="11">
        <f>'OddsRatio_working_3-way'!S189-'OddsRatio_working_3-way'!R189^2/3</f>
        <v>-0.86338331140295088</v>
      </c>
      <c r="V189" s="11">
        <f>'OddsRatio_working_3-way'!S189*'OddsRatio_working_3-way'!R189/3-2*'OddsRatio_working_3-way'!R189^3/27-'OddsRatio_working_3-way'!T189</f>
        <v>0.22309646289481935</v>
      </c>
      <c r="W189" s="11">
        <f>'OddsRatio_working_3-way'!V189^2+4*'OddsRatio_working_3-way'!U189^3/27</f>
        <v>-4.5574999770153869E-2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0.15439157322076663</v>
      </c>
      <c r="Y189" s="11">
        <f>IF('OddsRatio_working_3-way'!W189&gt;=0,IF('OddsRatio_working_3-way'!V189+SQRT('OddsRatio_working_3-way'!W189)&gt;0,0,PI()),ACOS('OddsRatio_working_3-way'!V189/(2*'OddsRatio_working_3-way'!X189)))</f>
        <v>0.76338180650367105</v>
      </c>
      <c r="Z189" s="11">
        <f>'OddsRatio_working_3-way'!X189^(1/3)*COS('OddsRatio_working_3-way'!Y189/3)</f>
        <v>0.51919017245965016</v>
      </c>
      <c r="AA189" s="11">
        <f>'OddsRatio_working_3-way'!X189^(1/3)*COS(('OddsRatio_working_3-way'!Y189+2*PI())/3)</f>
        <v>-0.3765437992057567</v>
      </c>
      <c r="AB189" s="11">
        <f>'OddsRatio_working_3-way'!X189^(1/3)*COS(('OddsRatio_working_3-way'!Y189+4*PI())/3)</f>
        <v>-0.14264637325389351</v>
      </c>
      <c r="AC189" s="11">
        <f>'OddsRatio_working_3-way'!X189^(1/3)*SIN('OddsRatio_working_3-way'!Y189/3)</f>
        <v>0.13504074183606884</v>
      </c>
      <c r="AD189" s="11">
        <f>'OddsRatio_working_3-way'!X189^(1/3)*SIN(('OddsRatio_working_3-way'!Y189+2*PI())/3)</f>
        <v>0.3821115078272464</v>
      </c>
      <c r="AE189" s="11">
        <f>'OddsRatio_working_3-way'!X189^(1/3)*SIN(('OddsRatio_working_3-way'!Y189+4*PI())/3)</f>
        <v>-0.51715224966331519</v>
      </c>
      <c r="AF189" s="11">
        <f>-'OddsRatio_working_3-way'!U189/(3*'OddsRatio_working_3-way'!X189^(1/3))*COS(('OddsRatio_working_3-way'!Y189)/3)</f>
        <v>0.51919017245965016</v>
      </c>
      <c r="AG189" s="11">
        <f>-'OddsRatio_working_3-way'!U189/(3*'OddsRatio_working_3-way'!X189^(1/3))*COS(('OddsRatio_working_3-way'!Y189+2*PI())/3)</f>
        <v>-0.3765437992057567</v>
      </c>
      <c r="AH189" s="11">
        <f>-'OddsRatio_working_3-way'!U189/(3*'OddsRatio_working_3-way'!X189^(1/3))*COS(('OddsRatio_working_3-way'!Y189+4*PI())/3)</f>
        <v>-0.14264637325389351</v>
      </c>
      <c r="AI189" s="11">
        <f>'OddsRatio_working_3-way'!U189/(3*'OddsRatio_working_3-way'!X189^(1/3))*SIN(('OddsRatio_working_3-way'!Y189)/3)</f>
        <v>-0.13504074183606884</v>
      </c>
      <c r="AJ189" s="11">
        <f>'OddsRatio_working_3-way'!U189/(3*'OddsRatio_working_3-way'!X189^(1/3))*SIN(('OddsRatio_working_3-way'!Y189+2*PI())/3)</f>
        <v>-0.3821115078272464</v>
      </c>
      <c r="AK189" s="11">
        <f>'OddsRatio_working_3-way'!U189/(3*'OddsRatio_working_3-way'!X189^(1/3))*SIN(('OddsRatio_working_3-way'!Y189+4*PI())/3)</f>
        <v>0.51715224966331519</v>
      </c>
      <c r="AL189" s="11">
        <f>'OddsRatio_working_3-way'!Z189+'OddsRatio_working_3-way'!AF189</f>
        <v>1.0383803449193003</v>
      </c>
      <c r="AM189" s="11">
        <f>'OddsRatio_working_3-way'!AA189+'OddsRatio_working_3-way'!AG189</f>
        <v>-0.7530875984115134</v>
      </c>
      <c r="AN189" s="11">
        <f>'OddsRatio_working_3-way'!AB189+'OddsRatio_working_3-way'!AH189</f>
        <v>-0.28529274650778702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1.0383803449193003</v>
      </c>
      <c r="AS189" s="11">
        <f>IF(('OddsRatio_working_3-way'!X189=0),IF(Q189&gt;0,-Q189^(1/3),(-Q189)^(1/3)),'OddsRatio_working_3-way'!AM189-'OddsRatio_working_3-way'!R189/3)</f>
        <v>-0.7530875984115134</v>
      </c>
      <c r="AT189" s="11">
        <f>IF(('OddsRatio_working_3-way'!X189=0),IF(Q189&gt;0,-Q189^(1/3),(-Q189)^(1/3)),'OddsRatio_working_3-way'!AN189-'OddsRatio_working_3-way'!R189/3)</f>
        <v>-0.28529274650778702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3.23</v>
      </c>
      <c r="B190" s="4">
        <f>IF('True_Odds_Calculator_3-way'!B191="","",'True_Odds_Calculator_3-way'!B191)</f>
        <v>3.54</v>
      </c>
      <c r="C190" s="4">
        <f>IF('True_Odds_Calculator_3-way'!C191="","",'True_Odds_Calculator_3-way'!C191)</f>
        <v>2.33</v>
      </c>
      <c r="D190" s="9">
        <f t="shared" si="39"/>
        <v>0.30273246598634357</v>
      </c>
      <c r="E190" s="9">
        <f t="shared" si="40"/>
        <v>0.27598168100611736</v>
      </c>
      <c r="F190" s="9">
        <f t="shared" si="41"/>
        <v>0.42128585300753901</v>
      </c>
      <c r="G190" s="9">
        <f t="shared" si="42"/>
        <v>1.0328460252937508</v>
      </c>
      <c r="H190" s="9">
        <f t="shared" si="43"/>
        <v>3.3032466364050643</v>
      </c>
      <c r="I190" s="9">
        <f t="shared" si="44"/>
        <v>3.623428904246127</v>
      </c>
      <c r="J190" s="9">
        <f t="shared" si="45"/>
        <v>2.3736852136406887</v>
      </c>
      <c r="K190" s="11">
        <f t="shared" si="46"/>
        <v>0.30959752321981426</v>
      </c>
      <c r="L190" s="11">
        <f t="shared" si="47"/>
        <v>0.2824858757062147</v>
      </c>
      <c r="M190" s="11">
        <f t="shared" si="48"/>
        <v>0.42918454935622319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-0.282766863928957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0.22896448820844151</v>
      </c>
      <c r="Q190" s="11">
        <f>2*'OddsRatio_working_3-way'!K190*'OddsRatio_working_3-way'!L190*'OddsRatio_working_3-way'!M190</f>
        <v>7.5070324002767697E-2</v>
      </c>
      <c r="R190" s="11">
        <f t="shared" si="49"/>
        <v>0</v>
      </c>
      <c r="S190" s="11">
        <f t="shared" si="50"/>
        <v>-0.80972885233811231</v>
      </c>
      <c r="T190" s="11">
        <f t="shared" si="51"/>
        <v>-0.26548486961905315</v>
      </c>
      <c r="U190" s="11">
        <f>'OddsRatio_working_3-way'!S190-'OddsRatio_working_3-way'!R190^2/3</f>
        <v>-0.80972885233811231</v>
      </c>
      <c r="V190" s="11">
        <f>'OddsRatio_working_3-way'!S190*'OddsRatio_working_3-way'!R190/3-2*'OddsRatio_working_3-way'!R190^3/27-'OddsRatio_working_3-way'!T190</f>
        <v>0.26548486961905315</v>
      </c>
      <c r="W190" s="11">
        <f>'OddsRatio_working_3-way'!V190^2+4*'OddsRatio_working_3-way'!U190^3/27</f>
        <v>-8.1707438097742002E-3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0.14022567507986888</v>
      </c>
      <c r="Y190" s="11">
        <f>IF('OddsRatio_working_3-way'!W190&gt;=0,IF('OddsRatio_working_3-way'!V190+SQRT('OddsRatio_working_3-way'!W190)&gt;0,0,PI()),ACOS('OddsRatio_working_3-way'!V190/(2*'OddsRatio_working_3-way'!X190)))</f>
        <v>0.32816829492000421</v>
      </c>
      <c r="Z190" s="11">
        <f>'OddsRatio_working_3-way'!X190^(1/3)*COS('OddsRatio_working_3-way'!Y190/3)</f>
        <v>0.5164230126468754</v>
      </c>
      <c r="AA190" s="11">
        <f>'OddsRatio_working_3-way'!X190^(1/3)*COS(('OddsRatio_working_3-way'!Y190+2*PI())/3)</f>
        <v>-0.30733041399728472</v>
      </c>
      <c r="AB190" s="11">
        <f>'OddsRatio_working_3-way'!X190^(1/3)*COS(('OddsRatio_working_3-way'!Y190+4*PI())/3)</f>
        <v>-0.20909259864959068</v>
      </c>
      <c r="AC190" s="11">
        <f>'OddsRatio_working_3-way'!X190^(1/3)*SIN('OddsRatio_working_3-way'!Y190/3)</f>
        <v>5.6717629135591807E-2</v>
      </c>
      <c r="AD190" s="11">
        <f>'OddsRatio_working_3-way'!X190^(1/3)*SIN(('OddsRatio_working_3-way'!Y190+2*PI())/3)</f>
        <v>0.41887663348329068</v>
      </c>
      <c r="AE190" s="11">
        <f>'OddsRatio_working_3-way'!X190^(1/3)*SIN(('OddsRatio_working_3-way'!Y190+4*PI())/3)</f>
        <v>-0.47559426261888255</v>
      </c>
      <c r="AF190" s="11">
        <f>-'OddsRatio_working_3-way'!U190/(3*'OddsRatio_working_3-way'!X190^(1/3))*COS(('OddsRatio_working_3-way'!Y190)/3)</f>
        <v>0.5164230126468754</v>
      </c>
      <c r="AG190" s="11">
        <f>-'OddsRatio_working_3-way'!U190/(3*'OddsRatio_working_3-way'!X190^(1/3))*COS(('OddsRatio_working_3-way'!Y190+2*PI())/3)</f>
        <v>-0.30733041399728472</v>
      </c>
      <c r="AH190" s="11">
        <f>-'OddsRatio_working_3-way'!U190/(3*'OddsRatio_working_3-way'!X190^(1/3))*COS(('OddsRatio_working_3-way'!Y190+4*PI())/3)</f>
        <v>-0.20909259864959068</v>
      </c>
      <c r="AI190" s="11">
        <f>'OddsRatio_working_3-way'!U190/(3*'OddsRatio_working_3-way'!X190^(1/3))*SIN(('OddsRatio_working_3-way'!Y190)/3)</f>
        <v>-5.6717629135591807E-2</v>
      </c>
      <c r="AJ190" s="11">
        <f>'OddsRatio_working_3-way'!U190/(3*'OddsRatio_working_3-way'!X190^(1/3))*SIN(('OddsRatio_working_3-way'!Y190+2*PI())/3)</f>
        <v>-0.41887663348329068</v>
      </c>
      <c r="AK190" s="11">
        <f>'OddsRatio_working_3-way'!U190/(3*'OddsRatio_working_3-way'!X190^(1/3))*SIN(('OddsRatio_working_3-way'!Y190+4*PI())/3)</f>
        <v>0.47559426261888255</v>
      </c>
      <c r="AL190" s="11">
        <f>'OddsRatio_working_3-way'!Z190+'OddsRatio_working_3-way'!AF190</f>
        <v>1.0328460252937508</v>
      </c>
      <c r="AM190" s="11">
        <f>'OddsRatio_working_3-way'!AA190+'OddsRatio_working_3-way'!AG190</f>
        <v>-0.61466082799456945</v>
      </c>
      <c r="AN190" s="11">
        <f>'OddsRatio_working_3-way'!AB190+'OddsRatio_working_3-way'!AH190</f>
        <v>-0.41818519729918135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1.0328460252937508</v>
      </c>
      <c r="AS190" s="11">
        <f>IF(('OddsRatio_working_3-way'!X190=0),IF(Q190&gt;0,-Q190^(1/3),(-Q190)^(1/3)),'OddsRatio_working_3-way'!AM190-'OddsRatio_working_3-way'!R190/3)</f>
        <v>-0.61466082799456945</v>
      </c>
      <c r="AT190" s="11">
        <f>IF(('OddsRatio_working_3-way'!X190=0),IF(Q190&gt;0,-Q190^(1/3),(-Q190)^(1/3)),'OddsRatio_working_3-way'!AN190-'OddsRatio_working_3-way'!R190/3)</f>
        <v>-0.41818519729918135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3.35</v>
      </c>
      <c r="C191" s="4">
        <f>IF('True_Odds_Calculator_3-way'!C192="","",'True_Odds_Calculator_3-way'!C192)</f>
        <v>4.6500000000000004</v>
      </c>
      <c r="D191" s="9">
        <f t="shared" si="39"/>
        <v>0.51197095497204426</v>
      </c>
      <c r="E191" s="9">
        <f t="shared" si="40"/>
        <v>0.28433558762910344</v>
      </c>
      <c r="F191" s="9">
        <f t="shared" si="41"/>
        <v>0.20369345739885242</v>
      </c>
      <c r="G191" s="9">
        <f t="shared" si="42"/>
        <v>1.0710514654769565</v>
      </c>
      <c r="H191" s="9">
        <f t="shared" si="43"/>
        <v>1.9532358042744908</v>
      </c>
      <c r="I191" s="9">
        <f t="shared" si="44"/>
        <v>3.5169709438708474</v>
      </c>
      <c r="J191" s="9">
        <f t="shared" si="45"/>
        <v>4.9093378489908917</v>
      </c>
      <c r="K191" s="11">
        <f t="shared" si="46"/>
        <v>0.52910052910052918</v>
      </c>
      <c r="L191" s="11">
        <f t="shared" si="47"/>
        <v>0.29850746268656714</v>
      </c>
      <c r="M191" s="11">
        <f t="shared" si="48"/>
        <v>0.21505376344086019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-0.25929322494881801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0.23402360105938991</v>
      </c>
      <c r="Q191" s="11">
        <f>2*'OddsRatio_working_3-way'!K191*'OddsRatio_working_3-way'!L191*'OddsRatio_working_3-way'!M191</f>
        <v>6.7931379117384574E-2</v>
      </c>
      <c r="R191" s="11">
        <f t="shared" si="49"/>
        <v>0</v>
      </c>
      <c r="S191" s="11">
        <f t="shared" si="50"/>
        <v>-0.90254421844451937</v>
      </c>
      <c r="T191" s="11">
        <f t="shared" si="51"/>
        <v>-0.26198671072409846</v>
      </c>
      <c r="U191" s="11">
        <f>'OddsRatio_working_3-way'!S191-'OddsRatio_working_3-way'!R191^2/3</f>
        <v>-0.90254421844451937</v>
      </c>
      <c r="V191" s="11">
        <f>'OddsRatio_working_3-way'!S191*'OddsRatio_working_3-way'!R191/3-2*'OddsRatio_working_3-way'!R191^3/27-'OddsRatio_working_3-way'!T191</f>
        <v>0.26198671072409846</v>
      </c>
      <c r="W191" s="11">
        <f>'OddsRatio_working_3-way'!V191^2+4*'OddsRatio_working_3-way'!U191^3/27</f>
        <v>-4.028147370282105E-2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0.16501402235783896</v>
      </c>
      <c r="Y191" s="11">
        <f>IF('OddsRatio_working_3-way'!W191&gt;=0,IF('OddsRatio_working_3-way'!V191+SQRT('OddsRatio_working_3-way'!W191)&gt;0,0,PI()),ACOS('OddsRatio_working_3-way'!V191/(2*'OddsRatio_working_3-way'!X191)))</f>
        <v>0.65371233997619338</v>
      </c>
      <c r="Z191" s="11">
        <f>'OddsRatio_working_3-way'!X191^(1/3)*COS('OddsRatio_working_3-way'!Y191/3)</f>
        <v>0.53552573273847826</v>
      </c>
      <c r="AA191" s="11">
        <f>'OddsRatio_working_3-way'!X191^(1/3)*COS(('OddsRatio_working_3-way'!Y191+2*PI())/3)</f>
        <v>-0.37045267497903644</v>
      </c>
      <c r="AB191" s="11">
        <f>'OddsRatio_working_3-way'!X191^(1/3)*COS(('OddsRatio_working_3-way'!Y191+4*PI())/3)</f>
        <v>-0.16507305775944192</v>
      </c>
      <c r="AC191" s="11">
        <f>'OddsRatio_working_3-way'!X191^(1/3)*SIN('OddsRatio_working_3-way'!Y191/3)</f>
        <v>0.1185759772877954</v>
      </c>
      <c r="AD191" s="11">
        <f>'OddsRatio_working_3-way'!X191^(1/3)*SIN(('OddsRatio_working_3-way'!Y191+2*PI())/3)</f>
        <v>0.40449090028790041</v>
      </c>
      <c r="AE191" s="11">
        <f>'OddsRatio_working_3-way'!X191^(1/3)*SIN(('OddsRatio_working_3-way'!Y191+4*PI())/3)</f>
        <v>-0.52306687757569559</v>
      </c>
      <c r="AF191" s="11">
        <f>-'OddsRatio_working_3-way'!U191/(3*'OddsRatio_working_3-way'!X191^(1/3))*COS(('OddsRatio_working_3-way'!Y191)/3)</f>
        <v>0.53552573273847826</v>
      </c>
      <c r="AG191" s="11">
        <f>-'OddsRatio_working_3-way'!U191/(3*'OddsRatio_working_3-way'!X191^(1/3))*COS(('OddsRatio_working_3-way'!Y191+2*PI())/3)</f>
        <v>-0.37045267497903644</v>
      </c>
      <c r="AH191" s="11">
        <f>-'OddsRatio_working_3-way'!U191/(3*'OddsRatio_working_3-way'!X191^(1/3))*COS(('OddsRatio_working_3-way'!Y191+4*PI())/3)</f>
        <v>-0.16507305775944192</v>
      </c>
      <c r="AI191" s="11">
        <f>'OddsRatio_working_3-way'!U191/(3*'OddsRatio_working_3-way'!X191^(1/3))*SIN(('OddsRatio_working_3-way'!Y191)/3)</f>
        <v>-0.1185759772877954</v>
      </c>
      <c r="AJ191" s="11">
        <f>'OddsRatio_working_3-way'!U191/(3*'OddsRatio_working_3-way'!X191^(1/3))*SIN(('OddsRatio_working_3-way'!Y191+2*PI())/3)</f>
        <v>-0.40449090028790041</v>
      </c>
      <c r="AK191" s="11">
        <f>'OddsRatio_working_3-way'!U191/(3*'OddsRatio_working_3-way'!X191^(1/3))*SIN(('OddsRatio_working_3-way'!Y191+4*PI())/3)</f>
        <v>0.52306687757569559</v>
      </c>
      <c r="AL191" s="11">
        <f>'OddsRatio_working_3-way'!Z191+'OddsRatio_working_3-way'!AF191</f>
        <v>1.0710514654769565</v>
      </c>
      <c r="AM191" s="11">
        <f>'OddsRatio_working_3-way'!AA191+'OddsRatio_working_3-way'!AG191</f>
        <v>-0.74090534995807289</v>
      </c>
      <c r="AN191" s="11">
        <f>'OddsRatio_working_3-way'!AB191+'OddsRatio_working_3-way'!AH191</f>
        <v>-0.33014611551888384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1.0710514654769565</v>
      </c>
      <c r="AS191" s="11">
        <f>IF(('OddsRatio_working_3-way'!X191=0),IF(Q191&gt;0,-Q191^(1/3),(-Q191)^(1/3)),'OddsRatio_working_3-way'!AM191-'OddsRatio_working_3-way'!R191/3)</f>
        <v>-0.74090534995807289</v>
      </c>
      <c r="AT191" s="11">
        <f>IF(('OddsRatio_working_3-way'!X191=0),IF(Q191&gt;0,-Q191^(1/3),(-Q191)^(1/3)),'OddsRatio_working_3-way'!AN191-'OddsRatio_working_3-way'!R191/3)</f>
        <v>-0.33014611551888384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1.97</v>
      </c>
      <c r="B192" s="4">
        <f>IF('True_Odds_Calculator_3-way'!B193="","",'True_Odds_Calculator_3-way'!B193)</f>
        <v>3.35</v>
      </c>
      <c r="C192" s="4">
        <f>IF('True_Odds_Calculator_3-way'!C193="","",'True_Odds_Calculator_3-way'!C193)</f>
        <v>4.25</v>
      </c>
      <c r="D192" s="9">
        <f t="shared" si="39"/>
        <v>0.49126881439317543</v>
      </c>
      <c r="E192" s="9">
        <f t="shared" si="40"/>
        <v>0.28499807102679764</v>
      </c>
      <c r="F192" s="9">
        <f t="shared" si="41"/>
        <v>0.22373311458002679</v>
      </c>
      <c r="G192" s="9">
        <f t="shared" si="42"/>
        <v>1.0675726291494385</v>
      </c>
      <c r="H192" s="9">
        <f t="shared" si="43"/>
        <v>2.0355454502749559</v>
      </c>
      <c r="I192" s="9">
        <f t="shared" si="44"/>
        <v>3.5087956785011802</v>
      </c>
      <c r="J192" s="9">
        <f t="shared" si="45"/>
        <v>4.4696110447356752</v>
      </c>
      <c r="K192" s="11">
        <f t="shared" si="46"/>
        <v>0.50761421319796951</v>
      </c>
      <c r="L192" s="11">
        <f t="shared" si="47"/>
        <v>0.29850746268656714</v>
      </c>
      <c r="M192" s="11">
        <f t="shared" si="48"/>
        <v>0.23529411764705882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-0.26413320082180913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0.23424234456264512</v>
      </c>
      <c r="Q192" s="11">
        <f>2*'OddsRatio_working_3-way'!K192*'OddsRatio_working_3-way'!L192*'OddsRatio_working_3-way'!M192</f>
        <v>7.1306649790759541E-2</v>
      </c>
      <c r="R192" s="11">
        <f t="shared" si="49"/>
        <v>0</v>
      </c>
      <c r="S192" s="11">
        <f t="shared" si="50"/>
        <v>-0.88683415728820425</v>
      </c>
      <c r="T192" s="11">
        <f t="shared" si="51"/>
        <v>-0.26996473585637876</v>
      </c>
      <c r="U192" s="11">
        <f>'OddsRatio_working_3-way'!S192-'OddsRatio_working_3-way'!R192^2/3</f>
        <v>-0.88683415728820425</v>
      </c>
      <c r="V192" s="11">
        <f>'OddsRatio_working_3-way'!S192*'OddsRatio_working_3-way'!R192/3-2*'OddsRatio_working_3-way'!R192^3/27-'OddsRatio_working_3-way'!T192</f>
        <v>0.26996473585637876</v>
      </c>
      <c r="W192" s="11">
        <f>'OddsRatio_working_3-way'!V192^2+4*'OddsRatio_working_3-way'!U192^3/27</f>
        <v>-3.0448335685775416E-2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0.16072437143428167</v>
      </c>
      <c r="Y192" s="11">
        <f>IF('OddsRatio_working_3-way'!W192&gt;=0,IF('OddsRatio_working_3-way'!V192+SQRT('OddsRatio_working_3-way'!W192)&gt;0,0,PI()),ACOS('OddsRatio_working_3-way'!V192/(2*'OddsRatio_working_3-way'!X192)))</f>
        <v>0.57381237023719078</v>
      </c>
      <c r="Z192" s="11">
        <f>'OddsRatio_working_3-way'!X192^(1/3)*COS('OddsRatio_working_3-way'!Y192/3)</f>
        <v>0.53378631457471926</v>
      </c>
      <c r="AA192" s="11">
        <f>'OddsRatio_working_3-way'!X192^(1/3)*COS(('OddsRatio_working_3-way'!Y192+2*PI())/3)</f>
        <v>-0.35640665962977292</v>
      </c>
      <c r="AB192" s="11">
        <f>'OddsRatio_working_3-way'!X192^(1/3)*COS(('OddsRatio_working_3-way'!Y192+4*PI())/3)</f>
        <v>-0.17737965494494648</v>
      </c>
      <c r="AC192" s="11">
        <f>'OddsRatio_working_3-way'!X192^(1/3)*SIN('OddsRatio_working_3-way'!Y192/3)</f>
        <v>0.10336128934699701</v>
      </c>
      <c r="AD192" s="11">
        <f>'OddsRatio_working_3-way'!X192^(1/3)*SIN(('OddsRatio_working_3-way'!Y192+2*PI())/3)</f>
        <v>0.41059186394068015</v>
      </c>
      <c r="AE192" s="11">
        <f>'OddsRatio_working_3-way'!X192^(1/3)*SIN(('OddsRatio_working_3-way'!Y192+4*PI())/3)</f>
        <v>-0.5139531532876771</v>
      </c>
      <c r="AF192" s="11">
        <f>-'OddsRatio_working_3-way'!U192/(3*'OddsRatio_working_3-way'!X192^(1/3))*COS(('OddsRatio_working_3-way'!Y192)/3)</f>
        <v>0.53378631457471915</v>
      </c>
      <c r="AG192" s="11">
        <f>-'OddsRatio_working_3-way'!U192/(3*'OddsRatio_working_3-way'!X192^(1/3))*COS(('OddsRatio_working_3-way'!Y192+2*PI())/3)</f>
        <v>-0.3564066596297728</v>
      </c>
      <c r="AH192" s="11">
        <f>-'OddsRatio_working_3-way'!U192/(3*'OddsRatio_working_3-way'!X192^(1/3))*COS(('OddsRatio_working_3-way'!Y192+4*PI())/3)</f>
        <v>-0.17737965494494642</v>
      </c>
      <c r="AI192" s="11">
        <f>'OddsRatio_working_3-way'!U192/(3*'OddsRatio_working_3-way'!X192^(1/3))*SIN(('OddsRatio_working_3-way'!Y192)/3)</f>
        <v>-0.10336128934699698</v>
      </c>
      <c r="AJ192" s="11">
        <f>'OddsRatio_working_3-way'!U192/(3*'OddsRatio_working_3-way'!X192^(1/3))*SIN(('OddsRatio_working_3-way'!Y192+2*PI())/3)</f>
        <v>-0.41059186394068004</v>
      </c>
      <c r="AK192" s="11">
        <f>'OddsRatio_working_3-way'!U192/(3*'OddsRatio_working_3-way'!X192^(1/3))*SIN(('OddsRatio_working_3-way'!Y192+4*PI())/3)</f>
        <v>0.51395315328767699</v>
      </c>
      <c r="AL192" s="11">
        <f>'OddsRatio_working_3-way'!Z192+'OddsRatio_working_3-way'!AF192</f>
        <v>1.0675726291494385</v>
      </c>
      <c r="AM192" s="11">
        <f>'OddsRatio_working_3-way'!AA192+'OddsRatio_working_3-way'!AG192</f>
        <v>-0.71281331925954572</v>
      </c>
      <c r="AN192" s="11">
        <f>'OddsRatio_working_3-way'!AB192+'OddsRatio_working_3-way'!AH192</f>
        <v>-0.3547593098898929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1.0675726291494385</v>
      </c>
      <c r="AS192" s="11">
        <f>IF(('OddsRatio_working_3-way'!X192=0),IF(Q192&gt;0,-Q192^(1/3),(-Q192)^(1/3)),'OddsRatio_working_3-way'!AM192-'OddsRatio_working_3-way'!R192/3)</f>
        <v>-0.71281331925954572</v>
      </c>
      <c r="AT192" s="11">
        <f>IF(('OddsRatio_working_3-way'!X192=0),IF(Q192&gt;0,-Q192^(1/3),(-Q192)^(1/3)),'OddsRatio_working_3-way'!AN192-'OddsRatio_working_3-way'!R192/3)</f>
        <v>-0.3547593098898929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3.25</v>
      </c>
      <c r="B193" s="4">
        <f>IF('True_Odds_Calculator_3-way'!B194="","",'True_Odds_Calculator_3-way'!B194)</f>
        <v>3.1</v>
      </c>
      <c r="C193" s="4">
        <f>IF('True_Odds_Calculator_3-way'!C194="","",'True_Odds_Calculator_3-way'!C194)</f>
        <v>2.4500000000000002</v>
      </c>
      <c r="D193" s="9">
        <f t="shared" si="39"/>
        <v>0.29555682237106851</v>
      </c>
      <c r="E193" s="9">
        <f t="shared" si="40"/>
        <v>0.31012099707989615</v>
      </c>
      <c r="F193" s="9">
        <f t="shared" si="41"/>
        <v>0.39432218054903528</v>
      </c>
      <c r="G193" s="9">
        <f t="shared" si="42"/>
        <v>1.05930850863897</v>
      </c>
      <c r="H193" s="9">
        <f t="shared" si="43"/>
        <v>3.3834441444376826</v>
      </c>
      <c r="I193" s="9">
        <f t="shared" si="44"/>
        <v>3.2245478681418369</v>
      </c>
      <c r="J193" s="9">
        <f t="shared" si="45"/>
        <v>2.5359973375265068</v>
      </c>
      <c r="K193" s="11">
        <f t="shared" si="46"/>
        <v>0.30769230769230771</v>
      </c>
      <c r="L193" s="11">
        <f t="shared" si="47"/>
        <v>0.32258064516129031</v>
      </c>
      <c r="M193" s="11">
        <f t="shared" si="48"/>
        <v>0.4081632653061224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-0.27756114852889047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0.23497240087101834</v>
      </c>
      <c r="Q193" s="11">
        <f>2*'OddsRatio_working_3-way'!K193*'OddsRatio_working_3-way'!L193*'OddsRatio_working_3-way'!M193</f>
        <v>8.102496581759254E-2</v>
      </c>
      <c r="R193" s="11">
        <f t="shared" si="49"/>
        <v>0</v>
      </c>
      <c r="S193" s="11">
        <f t="shared" si="50"/>
        <v>-0.8465608465608464</v>
      </c>
      <c r="T193" s="11">
        <f t="shared" si="51"/>
        <v>-0.29191753329684361</v>
      </c>
      <c r="U193" s="11">
        <f>'OddsRatio_working_3-way'!S193-'OddsRatio_working_3-way'!R193^2/3</f>
        <v>-0.8465608465608464</v>
      </c>
      <c r="V193" s="11">
        <f>'OddsRatio_working_3-way'!S193*'OddsRatio_working_3-way'!R193/3-2*'OddsRatio_working_3-way'!R193^3/27-'OddsRatio_working_3-way'!T193</f>
        <v>0.29191753329684361</v>
      </c>
      <c r="W193" s="11">
        <f>'OddsRatio_working_3-way'!V193^2+4*'OddsRatio_working_3-way'!U193^3/27</f>
        <v>-4.6657470980137339E-3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0.14990129531138777</v>
      </c>
      <c r="Y193" s="11">
        <f>IF('OddsRatio_working_3-way'!W193&gt;=0,IF('OddsRatio_working_3-way'!V193+SQRT('OddsRatio_working_3-way'!W193)&gt;0,0,PI()),ACOS('OddsRatio_working_3-way'!V193/(2*'OddsRatio_working_3-way'!X193)))</f>
        <v>0.22985619690563008</v>
      </c>
      <c r="Z193" s="11">
        <f>'OddsRatio_working_3-way'!X193^(1/3)*COS('OddsRatio_working_3-way'!Y193/3)</f>
        <v>0.5296542543194851</v>
      </c>
      <c r="AA193" s="11">
        <f>'OddsRatio_working_3-way'!X193^(1/3)*COS(('OddsRatio_working_3-way'!Y193+2*PI())/3)</f>
        <v>-0.30004061606902788</v>
      </c>
      <c r="AB193" s="11">
        <f>'OddsRatio_working_3-way'!X193^(1/3)*COS(('OddsRatio_working_3-way'!Y193+4*PI())/3)</f>
        <v>-0.22961363825045733</v>
      </c>
      <c r="AC193" s="11">
        <f>'OddsRatio_working_3-way'!X193^(1/3)*SIN('OddsRatio_working_3-way'!Y193/3)</f>
        <v>4.0661034601763645E-2</v>
      </c>
      <c r="AD193" s="11">
        <f>'OddsRatio_working_3-way'!X193^(1/3)*SIN(('OddsRatio_working_3-way'!Y193+2*PI())/3)</f>
        <v>0.43836352216229607</v>
      </c>
      <c r="AE193" s="11">
        <f>'OddsRatio_working_3-way'!X193^(1/3)*SIN(('OddsRatio_working_3-way'!Y193+4*PI())/3)</f>
        <v>-0.47902455676405958</v>
      </c>
      <c r="AF193" s="11">
        <f>-'OddsRatio_working_3-way'!U193/(3*'OddsRatio_working_3-way'!X193^(1/3))*COS(('OddsRatio_working_3-way'!Y193)/3)</f>
        <v>0.52965425431948487</v>
      </c>
      <c r="AG193" s="11">
        <f>-'OddsRatio_working_3-way'!U193/(3*'OddsRatio_working_3-way'!X193^(1/3))*COS(('OddsRatio_working_3-way'!Y193+2*PI())/3)</f>
        <v>-0.30004061606902771</v>
      </c>
      <c r="AH193" s="11">
        <f>-'OddsRatio_working_3-way'!U193/(3*'OddsRatio_working_3-way'!X193^(1/3))*COS(('OddsRatio_working_3-way'!Y193+4*PI())/3)</f>
        <v>-0.22961363825045725</v>
      </c>
      <c r="AI193" s="11">
        <f>'OddsRatio_working_3-way'!U193/(3*'OddsRatio_working_3-way'!X193^(1/3))*SIN(('OddsRatio_working_3-way'!Y193)/3)</f>
        <v>-4.0661034601763624E-2</v>
      </c>
      <c r="AJ193" s="11">
        <f>'OddsRatio_working_3-way'!U193/(3*'OddsRatio_working_3-way'!X193^(1/3))*SIN(('OddsRatio_working_3-way'!Y193+2*PI())/3)</f>
        <v>-0.43836352216229585</v>
      </c>
      <c r="AK193" s="11">
        <f>'OddsRatio_working_3-way'!U193/(3*'OddsRatio_working_3-way'!X193^(1/3))*SIN(('OddsRatio_working_3-way'!Y193+4*PI())/3)</f>
        <v>0.47902455676405936</v>
      </c>
      <c r="AL193" s="11">
        <f>'OddsRatio_working_3-way'!Z193+'OddsRatio_working_3-way'!AF193</f>
        <v>1.05930850863897</v>
      </c>
      <c r="AM193" s="11">
        <f>'OddsRatio_working_3-way'!AA193+'OddsRatio_working_3-way'!AG193</f>
        <v>-0.60008123213805553</v>
      </c>
      <c r="AN193" s="11">
        <f>'OddsRatio_working_3-way'!AB193+'OddsRatio_working_3-way'!AH193</f>
        <v>-0.45922727650091455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1.05930850863897</v>
      </c>
      <c r="AS193" s="11">
        <f>IF(('OddsRatio_working_3-way'!X193=0),IF(Q193&gt;0,-Q193^(1/3),(-Q193)^(1/3)),'OddsRatio_working_3-way'!AM193-'OddsRatio_working_3-way'!R193/3)</f>
        <v>-0.60008123213805553</v>
      </c>
      <c r="AT193" s="11">
        <f>IF(('OddsRatio_working_3-way'!X193=0),IF(Q193&gt;0,-Q193^(1/3),(-Q193)^(1/3)),'OddsRatio_working_3-way'!AN193-'OddsRatio_working_3-way'!R193/3)</f>
        <v>-0.45922727650091455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2.13</v>
      </c>
      <c r="B194" s="4">
        <f>IF('True_Odds_Calculator_3-way'!B195="","",'True_Odds_Calculator_3-way'!B195)</f>
        <v>3.29</v>
      </c>
      <c r="C194" s="4">
        <f>IF('True_Odds_Calculator_3-way'!C195="","",'True_Odds_Calculator_3-way'!C195)</f>
        <v>3.74</v>
      </c>
      <c r="D194" s="9">
        <f t="shared" si="39"/>
        <v>0.45388978451469919</v>
      </c>
      <c r="E194" s="9">
        <f t="shared" si="40"/>
        <v>0.290841502827698</v>
      </c>
      <c r="F194" s="9">
        <f t="shared" si="41"/>
        <v>0.2552687126576027</v>
      </c>
      <c r="G194" s="9">
        <f t="shared" si="42"/>
        <v>1.0647593160802087</v>
      </c>
      <c r="H194" s="9">
        <f t="shared" si="43"/>
        <v>2.2031780271706358</v>
      </c>
      <c r="I194" s="9">
        <f t="shared" si="44"/>
        <v>3.4382988338236782</v>
      </c>
      <c r="J194" s="9">
        <f t="shared" si="45"/>
        <v>3.9174405260597722</v>
      </c>
      <c r="K194" s="11">
        <f t="shared" si="46"/>
        <v>0.46948356807511737</v>
      </c>
      <c r="L194" s="11">
        <f t="shared" si="47"/>
        <v>0.303951367781155</v>
      </c>
      <c r="M194" s="11">
        <f t="shared" si="48"/>
        <v>0.26737967914438499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-0.27053121627325294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0.23503557851069706</v>
      </c>
      <c r="Q194" s="11">
        <f>2*'OddsRatio_working_3-way'!K194*'OddsRatio_working_3-way'!L194*'OddsRatio_working_3-way'!M194</f>
        <v>7.6310252763213307E-2</v>
      </c>
      <c r="R194" s="11">
        <f t="shared" si="49"/>
        <v>0</v>
      </c>
      <c r="S194" s="11">
        <f t="shared" si="50"/>
        <v>-0.86879282083771392</v>
      </c>
      <c r="T194" s="11">
        <f t="shared" si="51"/>
        <v>-0.28207559118107584</v>
      </c>
      <c r="U194" s="11">
        <f>'OddsRatio_working_3-way'!S194-'OddsRatio_working_3-way'!R194^2/3</f>
        <v>-0.86879282083771392</v>
      </c>
      <c r="V194" s="11">
        <f>'OddsRatio_working_3-way'!S194*'OddsRatio_working_3-way'!R194/3-2*'OddsRatio_working_3-way'!R194^3/27-'OddsRatio_working_3-way'!T194</f>
        <v>0.28207559118107584</v>
      </c>
      <c r="W194" s="11">
        <f>'OddsRatio_working_3-way'!V194^2+4*'OddsRatio_working_3-way'!U194^3/27</f>
        <v>-1.7583829011222879E-2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0.15584484925028505</v>
      </c>
      <c r="Y194" s="11">
        <f>IF('OddsRatio_working_3-way'!W194&gt;=0,IF('OddsRatio_working_3-way'!V194+SQRT('OddsRatio_working_3-way'!W194)&gt;0,0,PI()),ACOS('OddsRatio_working_3-way'!V194/(2*'OddsRatio_working_3-way'!X194)))</f>
        <v>0.4394436488656146</v>
      </c>
      <c r="Z194" s="11">
        <f>'OddsRatio_working_3-way'!X194^(1/3)*COS('OddsRatio_working_3-way'!Y194/3)</f>
        <v>0.53237965804010434</v>
      </c>
      <c r="AA194" s="11">
        <f>'OddsRatio_working_3-way'!X194^(1/3)*COS(('OddsRatio_working_3-way'!Y194+2*PI())/3)</f>
        <v>-0.33421283974623689</v>
      </c>
      <c r="AB194" s="11">
        <f>'OddsRatio_working_3-way'!X194^(1/3)*COS(('OddsRatio_working_3-way'!Y194+4*PI())/3)</f>
        <v>-0.19816681829386731</v>
      </c>
      <c r="AC194" s="11">
        <f>'OddsRatio_working_3-way'!X194^(1/3)*SIN('OddsRatio_working_3-way'!Y194/3)</f>
        <v>7.8546207107703186E-2</v>
      </c>
      <c r="AD194" s="11">
        <f>'OddsRatio_working_3-way'!X194^(1/3)*SIN(('OddsRatio_working_3-way'!Y194+2*PI())/3)</f>
        <v>0.42178120476695113</v>
      </c>
      <c r="AE194" s="11">
        <f>'OddsRatio_working_3-way'!X194^(1/3)*SIN(('OddsRatio_working_3-way'!Y194+4*PI())/3)</f>
        <v>-0.50032741187465435</v>
      </c>
      <c r="AF194" s="11">
        <f>-'OddsRatio_working_3-way'!U194/(3*'OddsRatio_working_3-way'!X194^(1/3))*COS(('OddsRatio_working_3-way'!Y194)/3)</f>
        <v>0.53237965804010434</v>
      </c>
      <c r="AG194" s="11">
        <f>-'OddsRatio_working_3-way'!U194/(3*'OddsRatio_working_3-way'!X194^(1/3))*COS(('OddsRatio_working_3-way'!Y194+2*PI())/3)</f>
        <v>-0.33421283974623689</v>
      </c>
      <c r="AH194" s="11">
        <f>-'OddsRatio_working_3-way'!U194/(3*'OddsRatio_working_3-way'!X194^(1/3))*COS(('OddsRatio_working_3-way'!Y194+4*PI())/3)</f>
        <v>-0.19816681829386731</v>
      </c>
      <c r="AI194" s="11">
        <f>'OddsRatio_working_3-way'!U194/(3*'OddsRatio_working_3-way'!X194^(1/3))*SIN(('OddsRatio_working_3-way'!Y194)/3)</f>
        <v>-7.8546207107703186E-2</v>
      </c>
      <c r="AJ194" s="11">
        <f>'OddsRatio_working_3-way'!U194/(3*'OddsRatio_working_3-way'!X194^(1/3))*SIN(('OddsRatio_working_3-way'!Y194+2*PI())/3)</f>
        <v>-0.42178120476695113</v>
      </c>
      <c r="AK194" s="11">
        <f>'OddsRatio_working_3-way'!U194/(3*'OddsRatio_working_3-way'!X194^(1/3))*SIN(('OddsRatio_working_3-way'!Y194+4*PI())/3)</f>
        <v>0.50032741187465435</v>
      </c>
      <c r="AL194" s="11">
        <f>'OddsRatio_working_3-way'!Z194+'OddsRatio_working_3-way'!AF194</f>
        <v>1.0647593160802087</v>
      </c>
      <c r="AM194" s="11">
        <f>'OddsRatio_working_3-way'!AA194+'OddsRatio_working_3-way'!AG194</f>
        <v>-0.66842567949247378</v>
      </c>
      <c r="AN194" s="11">
        <f>'OddsRatio_working_3-way'!AB194+'OddsRatio_working_3-way'!AH194</f>
        <v>-0.39633363658773463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1.0647593160802087</v>
      </c>
      <c r="AS194" s="11">
        <f>IF(('OddsRatio_working_3-way'!X194=0),IF(Q194&gt;0,-Q194^(1/3),(-Q194)^(1/3)),'OddsRatio_working_3-way'!AM194-'OddsRatio_working_3-way'!R194/3)</f>
        <v>-0.66842567949247378</v>
      </c>
      <c r="AT194" s="11">
        <f>IF(('OddsRatio_working_3-way'!X194=0),IF(Q194&gt;0,-Q194^(1/3),(-Q194)^(1/3)),'OddsRatio_working_3-way'!AN194-'OddsRatio_working_3-way'!R194/3)</f>
        <v>-0.39633363658773463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1.54</v>
      </c>
      <c r="B195" s="4">
        <f>IF('True_Odds_Calculator_3-way'!B196="","",'True_Odds_Calculator_3-way'!B196)</f>
        <v>4.4000000000000004</v>
      </c>
      <c r="C195" s="4">
        <f>IF('True_Odds_Calculator_3-way'!C196="","",'True_Odds_Calculator_3-way'!C196)</f>
        <v>6.38</v>
      </c>
      <c r="D195" s="9">
        <f t="shared" si="39"/>
        <v>0.6349335714881843</v>
      </c>
      <c r="E195" s="9">
        <f t="shared" si="40"/>
        <v>0.21644233075933483</v>
      </c>
      <c r="F195" s="9">
        <f t="shared" si="41"/>
        <v>0.14862409775248103</v>
      </c>
      <c r="G195" s="9">
        <f t="shared" si="42"/>
        <v>1.064755388668448</v>
      </c>
      <c r="H195" s="9">
        <f t="shared" si="43"/>
        <v>1.5749679098809619</v>
      </c>
      <c r="I195" s="9">
        <f t="shared" si="44"/>
        <v>4.6201683214727236</v>
      </c>
      <c r="J195" s="9">
        <f t="shared" si="45"/>
        <v>6.7283839910362495</v>
      </c>
      <c r="K195" s="11">
        <f t="shared" si="46"/>
        <v>0.64935064935064934</v>
      </c>
      <c r="L195" s="11">
        <f t="shared" si="47"/>
        <v>0.22727272727272727</v>
      </c>
      <c r="M195" s="11">
        <f t="shared" si="48"/>
        <v>0.15673981191222572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-0.22848667434019398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0.21558663621929508</v>
      </c>
      <c r="Q195" s="11">
        <f>2*'OddsRatio_working_3-way'!K195*'OddsRatio_working_3-way'!L195*'OddsRatio_working_3-way'!M195</f>
        <v>4.6263226656501094E-2</v>
      </c>
      <c r="R195" s="11">
        <f t="shared" si="49"/>
        <v>0</v>
      </c>
      <c r="S195" s="11">
        <f t="shared" si="50"/>
        <v>-0.94354139838504525</v>
      </c>
      <c r="T195" s="11">
        <f t="shared" si="51"/>
        <v>-0.20247669493241316</v>
      </c>
      <c r="U195" s="11">
        <f>'OddsRatio_working_3-way'!S195-'OddsRatio_working_3-way'!R195^2/3</f>
        <v>-0.94354139838504525</v>
      </c>
      <c r="V195" s="11">
        <f>'OddsRatio_working_3-way'!S195*'OddsRatio_working_3-way'!R195/3-2*'OddsRatio_working_3-way'!R195^3/27-'OddsRatio_working_3-way'!T195</f>
        <v>0.20247669493241316</v>
      </c>
      <c r="W195" s="11">
        <f>'OddsRatio_working_3-way'!V195^2+4*'OddsRatio_working_3-way'!U195^3/27</f>
        <v>-8.3448662126379192E-2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0.17638415044805805</v>
      </c>
      <c r="Y195" s="11">
        <f>IF('OddsRatio_working_3-way'!W195&gt;=0,IF('OddsRatio_working_3-way'!V195+SQRT('OddsRatio_working_3-way'!W195)&gt;0,0,PI()),ACOS('OddsRatio_working_3-way'!V195/(2*'OddsRatio_working_3-way'!X195)))</f>
        <v>0.95945653268947251</v>
      </c>
      <c r="Z195" s="11">
        <f>'OddsRatio_working_3-way'!X195^(1/3)*COS('OddsRatio_working_3-way'!Y195/3)</f>
        <v>0.53237769433422411</v>
      </c>
      <c r="AA195" s="11">
        <f>'OddsRatio_working_3-way'!X195^(1/3)*COS(('OddsRatio_working_3-way'!Y195+2*PI())/3)</f>
        <v>-0.41888410749890154</v>
      </c>
      <c r="AB195" s="11">
        <f>'OddsRatio_working_3-way'!X195^(1/3)*COS(('OddsRatio_working_3-way'!Y195+4*PI())/3)</f>
        <v>-0.11349358683532267</v>
      </c>
      <c r="AC195" s="11">
        <f>'OddsRatio_working_3-way'!X195^(1/3)*SIN('OddsRatio_working_3-way'!Y195/3)</f>
        <v>0.1763172993130773</v>
      </c>
      <c r="AD195" s="11">
        <f>'OddsRatio_working_3-way'!X195^(1/3)*SIN(('OddsRatio_working_3-way'!Y195+2*PI())/3)</f>
        <v>0.37289395804508618</v>
      </c>
      <c r="AE195" s="11">
        <f>'OddsRatio_working_3-way'!X195^(1/3)*SIN(('OddsRatio_working_3-way'!Y195+4*PI())/3)</f>
        <v>-0.54921125735816356</v>
      </c>
      <c r="AF195" s="11">
        <f>-'OddsRatio_working_3-way'!U195/(3*'OddsRatio_working_3-way'!X195^(1/3))*COS(('OddsRatio_working_3-way'!Y195)/3)</f>
        <v>0.53237769433422388</v>
      </c>
      <c r="AG195" s="11">
        <f>-'OddsRatio_working_3-way'!U195/(3*'OddsRatio_working_3-way'!X195^(1/3))*COS(('OddsRatio_working_3-way'!Y195+2*PI())/3)</f>
        <v>-0.41888410749890137</v>
      </c>
      <c r="AH195" s="11">
        <f>-'OddsRatio_working_3-way'!U195/(3*'OddsRatio_working_3-way'!X195^(1/3))*COS(('OddsRatio_working_3-way'!Y195+4*PI())/3)</f>
        <v>-0.11349358683532262</v>
      </c>
      <c r="AI195" s="11">
        <f>'OddsRatio_working_3-way'!U195/(3*'OddsRatio_working_3-way'!X195^(1/3))*SIN(('OddsRatio_working_3-way'!Y195)/3)</f>
        <v>-0.17631729931307724</v>
      </c>
      <c r="AJ195" s="11">
        <f>'OddsRatio_working_3-way'!U195/(3*'OddsRatio_working_3-way'!X195^(1/3))*SIN(('OddsRatio_working_3-way'!Y195+2*PI())/3)</f>
        <v>-0.37289395804508607</v>
      </c>
      <c r="AK195" s="11">
        <f>'OddsRatio_working_3-way'!U195/(3*'OddsRatio_working_3-way'!X195^(1/3))*SIN(('OddsRatio_working_3-way'!Y195+4*PI())/3)</f>
        <v>0.54921125735816334</v>
      </c>
      <c r="AL195" s="11">
        <f>'OddsRatio_working_3-way'!Z195+'OddsRatio_working_3-way'!AF195</f>
        <v>1.064755388668448</v>
      </c>
      <c r="AM195" s="11">
        <f>'OddsRatio_working_3-way'!AA195+'OddsRatio_working_3-way'!AG195</f>
        <v>-0.83776821499780296</v>
      </c>
      <c r="AN195" s="11">
        <f>'OddsRatio_working_3-way'!AB195+'OddsRatio_working_3-way'!AH195</f>
        <v>-0.2269871736706453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1.064755388668448</v>
      </c>
      <c r="AS195" s="11">
        <f>IF(('OddsRatio_working_3-way'!X195=0),IF(Q195&gt;0,-Q195^(1/3),(-Q195)^(1/3)),'OddsRatio_working_3-way'!AM195-'OddsRatio_working_3-way'!R195/3)</f>
        <v>-0.83776821499780296</v>
      </c>
      <c r="AT195" s="11">
        <f>IF(('OddsRatio_working_3-way'!X195=0),IF(Q195&gt;0,-Q195^(1/3),(-Q195)^(1/3)),'OddsRatio_working_3-way'!AN195-'OddsRatio_working_3-way'!R195/3)</f>
        <v>-0.2269871736706453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1.64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5.4</v>
      </c>
      <c r="D196" s="9">
        <f t="shared" ref="D196:D259" si="52">(K196/(AR196+K196-(AR196*K196)))</f>
        <v>0.59625479115105506</v>
      </c>
      <c r="E196" s="9">
        <f t="shared" ref="E196:E259" si="53">(L196/(AR196+L196-(AR196*L196)))</f>
        <v>0.22692010723512809</v>
      </c>
      <c r="F196" s="9">
        <f t="shared" ref="F196:F259" si="54">(M196/(AR196+M196-(AR196*M196)))</f>
        <v>0.17682510161381698</v>
      </c>
      <c r="G196" s="9">
        <f t="shared" ref="G196:G259" si="55">AR196</f>
        <v>1.0580240162240588</v>
      </c>
      <c r="H196" s="9">
        <f t="shared" ref="H196:H259" si="56">IF(A196="","",1/D196)</f>
        <v>1.6771353703833973</v>
      </c>
      <c r="I196" s="9">
        <f t="shared" ref="I196:I259" si="57">IF(B196="","",1/E196)</f>
        <v>4.4068373322414693</v>
      </c>
      <c r="J196" s="9">
        <f t="shared" ref="J196:J259" si="58">IF(C196="","",1/F196)</f>
        <v>5.6553056713858592</v>
      </c>
      <c r="K196" s="11">
        <f t="shared" ref="K196:K259" si="59">1/A196</f>
        <v>0.6097560975609756</v>
      </c>
      <c r="L196" s="11">
        <f t="shared" ref="L196:L259" si="60">1/B196</f>
        <v>0.23696682464454977</v>
      </c>
      <c r="M196" s="11">
        <f t="shared" ref="M196:M259" si="61">1/C196</f>
        <v>0.18518518518518517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-0.24262662847797523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0.22101919281436097</v>
      </c>
      <c r="Q196" s="11">
        <f>2*'OddsRatio_working_3-way'!K196*'OddsRatio_working_3-way'!L196*'OddsRatio_working_3-way'!M196</f>
        <v>5.3515543054324689E-2</v>
      </c>
      <c r="R196" s="11">
        <f t="shared" ref="R196:R259" si="62">O196/N196</f>
        <v>0</v>
      </c>
      <c r="S196" s="11">
        <f t="shared" ref="S196:S259" si="63">P196/N196</f>
        <v>-0.91094367588932768</v>
      </c>
      <c r="T196" s="11">
        <f t="shared" ref="T196:T259" si="64">Q196/N196</f>
        <v>-0.22056747600225851</v>
      </c>
      <c r="U196" s="11">
        <f>'OddsRatio_working_3-way'!S196-'OddsRatio_working_3-way'!R196^2/3</f>
        <v>-0.91094367588932768</v>
      </c>
      <c r="V196" s="11">
        <f>'OddsRatio_working_3-way'!S196*'OddsRatio_working_3-way'!R196/3-2*'OddsRatio_working_3-way'!R196^3/27-'OddsRatio_working_3-way'!T196</f>
        <v>0.22056747600225851</v>
      </c>
      <c r="W196" s="11">
        <f>'OddsRatio_working_3-way'!V196^2+4*'OddsRatio_working_3-way'!U196^3/27</f>
        <v>-6.333781163862208E-2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0.16732290870397049</v>
      </c>
      <c r="Y196" s="11">
        <f>IF('OddsRatio_working_3-way'!W196&gt;=0,IF('OddsRatio_working_3-way'!V196+SQRT('OddsRatio_working_3-way'!W196)&gt;0,0,PI()),ACOS('OddsRatio_working_3-way'!V196/(2*'OddsRatio_working_3-way'!X196)))</f>
        <v>0.85116530814414881</v>
      </c>
      <c r="Z196" s="11">
        <f>'OddsRatio_working_3-way'!X196^(1/3)*COS('OddsRatio_working_3-way'!Y196/3)</f>
        <v>0.52901200811202942</v>
      </c>
      <c r="AA196" s="11">
        <f>'OddsRatio_working_3-way'!X196^(1/3)*COS(('OddsRatio_working_3-way'!Y196+2*PI())/3)</f>
        <v>-0.39809357992776456</v>
      </c>
      <c r="AB196" s="11">
        <f>'OddsRatio_working_3-way'!X196^(1/3)*COS(('OddsRatio_working_3-way'!Y196+4*PI())/3)</f>
        <v>-0.13091842818426472</v>
      </c>
      <c r="AC196" s="11">
        <f>'OddsRatio_working_3-way'!X196^(1/3)*SIN('OddsRatio_working_3-way'!Y196/3)</f>
        <v>0.15425364577988881</v>
      </c>
      <c r="AD196" s="11">
        <f>'OddsRatio_working_3-way'!X196^(1/3)*SIN(('OddsRatio_working_3-way'!Y196+2*PI())/3)</f>
        <v>0.38101101504209267</v>
      </c>
      <c r="AE196" s="11">
        <f>'OddsRatio_working_3-way'!X196^(1/3)*SIN(('OddsRatio_working_3-way'!Y196+4*PI())/3)</f>
        <v>-0.53526466082198143</v>
      </c>
      <c r="AF196" s="11">
        <f>-'OddsRatio_working_3-way'!U196/(3*'OddsRatio_working_3-way'!X196^(1/3))*COS(('OddsRatio_working_3-way'!Y196)/3)</f>
        <v>0.52901200811202942</v>
      </c>
      <c r="AG196" s="11">
        <f>-'OddsRatio_working_3-way'!U196/(3*'OddsRatio_working_3-way'!X196^(1/3))*COS(('OddsRatio_working_3-way'!Y196+2*PI())/3)</f>
        <v>-0.39809357992776456</v>
      </c>
      <c r="AH196" s="11">
        <f>-'OddsRatio_working_3-way'!U196/(3*'OddsRatio_working_3-way'!X196^(1/3))*COS(('OddsRatio_working_3-way'!Y196+4*PI())/3)</f>
        <v>-0.13091842818426472</v>
      </c>
      <c r="AI196" s="11">
        <f>'OddsRatio_working_3-way'!U196/(3*'OddsRatio_working_3-way'!X196^(1/3))*SIN(('OddsRatio_working_3-way'!Y196)/3)</f>
        <v>-0.15425364577988881</v>
      </c>
      <c r="AJ196" s="11">
        <f>'OddsRatio_working_3-way'!U196/(3*'OddsRatio_working_3-way'!X196^(1/3))*SIN(('OddsRatio_working_3-way'!Y196+2*PI())/3)</f>
        <v>-0.38101101504209267</v>
      </c>
      <c r="AK196" s="11">
        <f>'OddsRatio_working_3-way'!U196/(3*'OddsRatio_working_3-way'!X196^(1/3))*SIN(('OddsRatio_working_3-way'!Y196+4*PI())/3)</f>
        <v>0.53526466082198143</v>
      </c>
      <c r="AL196" s="11">
        <f>'OddsRatio_working_3-way'!Z196+'OddsRatio_working_3-way'!AF196</f>
        <v>1.0580240162240588</v>
      </c>
      <c r="AM196" s="11">
        <f>'OddsRatio_working_3-way'!AA196+'OddsRatio_working_3-way'!AG196</f>
        <v>-0.79618715985552913</v>
      </c>
      <c r="AN196" s="11">
        <f>'OddsRatio_working_3-way'!AB196+'OddsRatio_working_3-way'!AH196</f>
        <v>-0.26183685636852944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1.0580240162240588</v>
      </c>
      <c r="AS196" s="11">
        <f>IF(('OddsRatio_working_3-way'!X196=0),IF(Q196&gt;0,-Q196^(1/3),(-Q196)^(1/3)),'OddsRatio_working_3-way'!AM196-'OddsRatio_working_3-way'!R196/3)</f>
        <v>-0.79618715985552913</v>
      </c>
      <c r="AT196" s="11">
        <f>IF(('OddsRatio_working_3-way'!X196=0),IF(Q196&gt;0,-Q196^(1/3),(-Q196)^(1/3)),'OddsRatio_working_3-way'!AN196-'OddsRatio_working_3-way'!R196/3)</f>
        <v>-0.26183685636852944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2.37</v>
      </c>
      <c r="B197" s="4">
        <f>IF('True_Odds_Calculator_3-way'!B198="","",'True_Odds_Calculator_3-way'!B198)</f>
        <v>3.46</v>
      </c>
      <c r="C197" s="4">
        <f>IF('True_Odds_Calculator_3-way'!C198="","",'True_Odds_Calculator_3-way'!C198)</f>
        <v>3.15</v>
      </c>
      <c r="D197" s="9">
        <f t="shared" si="52"/>
        <v>0.41150108141470115</v>
      </c>
      <c r="E197" s="9">
        <f t="shared" si="53"/>
        <v>0.28027174815680533</v>
      </c>
      <c r="F197" s="9">
        <f t="shared" si="54"/>
        <v>0.30822717042849351</v>
      </c>
      <c r="G197" s="9">
        <f t="shared" si="55"/>
        <v>1.0438885189925471</v>
      </c>
      <c r="H197" s="9">
        <f t="shared" si="56"/>
        <v>2.4301272710197899</v>
      </c>
      <c r="I197" s="9">
        <f t="shared" si="57"/>
        <v>3.5679657567216654</v>
      </c>
      <c r="J197" s="9">
        <f t="shared" si="58"/>
        <v>3.2443603158339762</v>
      </c>
      <c r="K197" s="11">
        <f t="shared" si="59"/>
        <v>0.42194092827004215</v>
      </c>
      <c r="L197" s="11">
        <f t="shared" si="60"/>
        <v>0.28901734104046245</v>
      </c>
      <c r="M197" s="11">
        <f t="shared" si="61"/>
        <v>0.31746031746031744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-0.28051696764654988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0.23150809716991028</v>
      </c>
      <c r="Q197" s="11">
        <f>2*'OddsRatio_working_3-way'!K197*'OddsRatio_working_3-way'!L197*'OddsRatio_working_3-way'!M197</f>
        <v>7.7427457247461626E-2</v>
      </c>
      <c r="R197" s="11">
        <f t="shared" si="62"/>
        <v>0</v>
      </c>
      <c r="S197" s="11">
        <f t="shared" si="63"/>
        <v>-0.82529088743611922</v>
      </c>
      <c r="T197" s="11">
        <f t="shared" si="64"/>
        <v>-0.27601701920940441</v>
      </c>
      <c r="U197" s="11">
        <f>'OddsRatio_working_3-way'!S197-'OddsRatio_working_3-way'!R197^2/3</f>
        <v>-0.82529088743611922</v>
      </c>
      <c r="V197" s="11">
        <f>'OddsRatio_working_3-way'!S197*'OddsRatio_working_3-way'!R197/3-2*'OddsRatio_working_3-way'!R197^3/27-'OddsRatio_working_3-way'!T197</f>
        <v>0.27601701920940441</v>
      </c>
      <c r="W197" s="11">
        <f>'OddsRatio_working_3-way'!V197^2+4*'OddsRatio_working_3-way'!U197^3/27</f>
        <v>-7.0901295855113206E-3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0.14428749467534949</v>
      </c>
      <c r="Y197" s="11">
        <f>IF('OddsRatio_working_3-way'!W197&gt;=0,IF('OddsRatio_working_3-way'!V197+SQRT('OddsRatio_working_3-way'!W197)&gt;0,0,PI()),ACOS('OddsRatio_working_3-way'!V197/(2*'OddsRatio_working_3-way'!X197)))</f>
        <v>0.29609633649197753</v>
      </c>
      <c r="Z197" s="11">
        <f>'OddsRatio_working_3-way'!X197^(1/3)*COS('OddsRatio_working_3-way'!Y197/3)</f>
        <v>0.52194425949627354</v>
      </c>
      <c r="AA197" s="11">
        <f>'OddsRatio_working_3-way'!X197^(1/3)*COS(('OddsRatio_working_3-way'!Y197+2*PI())/3)</f>
        <v>-0.3057310879933286</v>
      </c>
      <c r="AB197" s="11">
        <f>'OddsRatio_working_3-way'!X197^(1/3)*COS(('OddsRatio_working_3-way'!Y197+4*PI())/3)</f>
        <v>-0.21621317150294511</v>
      </c>
      <c r="AC197" s="11">
        <f>'OddsRatio_working_3-way'!X197^(1/3)*SIN('OddsRatio_working_3-way'!Y197/3)</f>
        <v>5.1683193183017485E-2</v>
      </c>
      <c r="AD197" s="11">
        <f>'OddsRatio_working_3-way'!X197^(1/3)*SIN(('OddsRatio_working_3-way'!Y197+2*PI())/3)</f>
        <v>0.42617539149172146</v>
      </c>
      <c r="AE197" s="11">
        <f>'OddsRatio_working_3-way'!X197^(1/3)*SIN(('OddsRatio_working_3-way'!Y197+4*PI())/3)</f>
        <v>-0.4778585846747388</v>
      </c>
      <c r="AF197" s="11">
        <f>-'OddsRatio_working_3-way'!U197/(3*'OddsRatio_working_3-way'!X197^(1/3))*COS(('OddsRatio_working_3-way'!Y197)/3)</f>
        <v>0.52194425949627354</v>
      </c>
      <c r="AG197" s="11">
        <f>-'OddsRatio_working_3-way'!U197/(3*'OddsRatio_working_3-way'!X197^(1/3))*COS(('OddsRatio_working_3-way'!Y197+2*PI())/3)</f>
        <v>-0.3057310879933286</v>
      </c>
      <c r="AH197" s="11">
        <f>-'OddsRatio_working_3-way'!U197/(3*'OddsRatio_working_3-way'!X197^(1/3))*COS(('OddsRatio_working_3-way'!Y197+4*PI())/3)</f>
        <v>-0.21621317150294511</v>
      </c>
      <c r="AI197" s="11">
        <f>'OddsRatio_working_3-way'!U197/(3*'OddsRatio_working_3-way'!X197^(1/3))*SIN(('OddsRatio_working_3-way'!Y197)/3)</f>
        <v>-5.1683193183017485E-2</v>
      </c>
      <c r="AJ197" s="11">
        <f>'OddsRatio_working_3-way'!U197/(3*'OddsRatio_working_3-way'!X197^(1/3))*SIN(('OddsRatio_working_3-way'!Y197+2*PI())/3)</f>
        <v>-0.42617539149172146</v>
      </c>
      <c r="AK197" s="11">
        <f>'OddsRatio_working_3-way'!U197/(3*'OddsRatio_working_3-way'!X197^(1/3))*SIN(('OddsRatio_working_3-way'!Y197+4*PI())/3)</f>
        <v>0.4778585846747388</v>
      </c>
      <c r="AL197" s="11">
        <f>'OddsRatio_working_3-way'!Z197+'OddsRatio_working_3-way'!AF197</f>
        <v>1.0438885189925471</v>
      </c>
      <c r="AM197" s="11">
        <f>'OddsRatio_working_3-way'!AA197+'OddsRatio_working_3-way'!AG197</f>
        <v>-0.6114621759866572</v>
      </c>
      <c r="AN197" s="11">
        <f>'OddsRatio_working_3-way'!AB197+'OddsRatio_working_3-way'!AH197</f>
        <v>-0.43242634300589022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1.0438885189925471</v>
      </c>
      <c r="AS197" s="11">
        <f>IF(('OddsRatio_working_3-way'!X197=0),IF(Q197&gt;0,-Q197^(1/3),(-Q197)^(1/3)),'OddsRatio_working_3-way'!AM197-'OddsRatio_working_3-way'!R197/3)</f>
        <v>-0.6114621759866572</v>
      </c>
      <c r="AT197" s="11">
        <f>IF(('OddsRatio_working_3-way'!X197=0),IF(Q197&gt;0,-Q197^(1/3),(-Q197)^(1/3)),'OddsRatio_working_3-way'!AN197-'OddsRatio_working_3-way'!R197/3)</f>
        <v>-0.43242634300589022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1.51</v>
      </c>
      <c r="B198" s="4">
        <f>IF('True_Odds_Calculator_3-way'!B199="","",'True_Odds_Calculator_3-way'!B199)</f>
        <v>4.92</v>
      </c>
      <c r="C198" s="4">
        <f>IF('True_Odds_Calculator_3-way'!C199="","",'True_Odds_Calculator_3-way'!C199)</f>
        <v>5.97</v>
      </c>
      <c r="D198" s="9">
        <f t="shared" si="52"/>
        <v>0.64794812090966847</v>
      </c>
      <c r="E198" s="9">
        <f t="shared" si="53"/>
        <v>0.19319154578809031</v>
      </c>
      <c r="F198" s="9">
        <f t="shared" si="54"/>
        <v>0.1588603333022412</v>
      </c>
      <c r="G198" s="9">
        <f t="shared" si="55"/>
        <v>1.0653596790569915</v>
      </c>
      <c r="H198" s="9">
        <f t="shared" si="56"/>
        <v>1.5433334363190656</v>
      </c>
      <c r="I198" s="9">
        <f t="shared" si="57"/>
        <v>5.1762099419034051</v>
      </c>
      <c r="J198" s="9">
        <f t="shared" si="58"/>
        <v>6.294837604913246</v>
      </c>
      <c r="K198" s="11">
        <f t="shared" si="59"/>
        <v>0.66225165562913912</v>
      </c>
      <c r="L198" s="11">
        <f t="shared" si="60"/>
        <v>0.2032520325203252</v>
      </c>
      <c r="M198" s="11">
        <f t="shared" si="61"/>
        <v>0.16750418760469013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-0.22402487860613562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0.21193928868304629</v>
      </c>
      <c r="Q198" s="11">
        <f>2*'OddsRatio_working_3-way'!K198*'OddsRatio_working_3-way'!L198*'OddsRatio_working_3-way'!M198</f>
        <v>4.5093465677243892E-2</v>
      </c>
      <c r="R198" s="11">
        <f t="shared" si="62"/>
        <v>0</v>
      </c>
      <c r="S198" s="11">
        <f t="shared" si="63"/>
        <v>-0.94605246525169484</v>
      </c>
      <c r="T198" s="11">
        <f t="shared" si="64"/>
        <v>-0.2012877585641904</v>
      </c>
      <c r="U198" s="11">
        <f>'OddsRatio_working_3-way'!S198-'OddsRatio_working_3-way'!R198^2/3</f>
        <v>-0.94605246525169484</v>
      </c>
      <c r="V198" s="11">
        <f>'OddsRatio_working_3-way'!S198*'OddsRatio_working_3-way'!R198/3-2*'OddsRatio_working_3-way'!R198^3/27-'OddsRatio_working_3-way'!T198</f>
        <v>0.2012877585641904</v>
      </c>
      <c r="W198" s="11">
        <f>'OddsRatio_working_3-way'!V198^2+4*'OddsRatio_working_3-way'!U198^3/27</f>
        <v>-8.4924927110217208E-2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0.17708874107210559</v>
      </c>
      <c r="Y198" s="11">
        <f>IF('OddsRatio_working_3-way'!W198&gt;=0,IF('OddsRatio_working_3-way'!V198+SQRT('OddsRatio_working_3-way'!W198)&gt;0,0,PI()),ACOS('OddsRatio_working_3-way'!V198/(2*'OddsRatio_working_3-way'!X198)))</f>
        <v>0.96632817309496977</v>
      </c>
      <c r="Z198" s="11">
        <f>'OddsRatio_working_3-way'!X198^(1/3)*COS('OddsRatio_working_3-way'!Y198/3)</f>
        <v>0.53267983952849574</v>
      </c>
      <c r="AA198" s="11">
        <f>'OddsRatio_working_3-way'!X198^(1/3)*COS(('OddsRatio_working_3-way'!Y198+2*PI())/3)</f>
        <v>-0.42029529554842032</v>
      </c>
      <c r="AB198" s="11">
        <f>'OddsRatio_working_3-way'!X198^(1/3)*COS(('OddsRatio_working_3-way'!Y198+4*PI())/3)</f>
        <v>-0.11238454398007548</v>
      </c>
      <c r="AC198" s="11">
        <f>'OddsRatio_working_3-way'!X198^(1/3)*SIN('OddsRatio_working_3-way'!Y198/3)</f>
        <v>0.17777235530436383</v>
      </c>
      <c r="AD198" s="11">
        <f>'OddsRatio_working_3-way'!X198^(1/3)*SIN(('OddsRatio_working_3-way'!Y198+2*PI())/3)</f>
        <v>0.37242809546331346</v>
      </c>
      <c r="AE198" s="11">
        <f>'OddsRatio_working_3-way'!X198^(1/3)*SIN(('OddsRatio_working_3-way'!Y198+4*PI())/3)</f>
        <v>-0.55020045076767743</v>
      </c>
      <c r="AF198" s="11">
        <f>-'OddsRatio_working_3-way'!U198/(3*'OddsRatio_working_3-way'!X198^(1/3))*COS(('OddsRatio_working_3-way'!Y198)/3)</f>
        <v>0.53267983952849574</v>
      </c>
      <c r="AG198" s="11">
        <f>-'OddsRatio_working_3-way'!U198/(3*'OddsRatio_working_3-way'!X198^(1/3))*COS(('OddsRatio_working_3-way'!Y198+2*PI())/3)</f>
        <v>-0.42029529554842032</v>
      </c>
      <c r="AH198" s="11">
        <f>-'OddsRatio_working_3-way'!U198/(3*'OddsRatio_working_3-way'!X198^(1/3))*COS(('OddsRatio_working_3-way'!Y198+4*PI())/3)</f>
        <v>-0.11238454398007548</v>
      </c>
      <c r="AI198" s="11">
        <f>'OddsRatio_working_3-way'!U198/(3*'OddsRatio_working_3-way'!X198^(1/3))*SIN(('OddsRatio_working_3-way'!Y198)/3)</f>
        <v>-0.17777235530436383</v>
      </c>
      <c r="AJ198" s="11">
        <f>'OddsRatio_working_3-way'!U198/(3*'OddsRatio_working_3-way'!X198^(1/3))*SIN(('OddsRatio_working_3-way'!Y198+2*PI())/3)</f>
        <v>-0.37242809546331346</v>
      </c>
      <c r="AK198" s="11">
        <f>'OddsRatio_working_3-way'!U198/(3*'OddsRatio_working_3-way'!X198^(1/3))*SIN(('OddsRatio_working_3-way'!Y198+4*PI())/3)</f>
        <v>0.55020045076767743</v>
      </c>
      <c r="AL198" s="11">
        <f>'OddsRatio_working_3-way'!Z198+'OddsRatio_working_3-way'!AF198</f>
        <v>1.0653596790569915</v>
      </c>
      <c r="AM198" s="11">
        <f>'OddsRatio_working_3-way'!AA198+'OddsRatio_working_3-way'!AG198</f>
        <v>-0.84059059109684064</v>
      </c>
      <c r="AN198" s="11">
        <f>'OddsRatio_working_3-way'!AB198+'OddsRatio_working_3-way'!AH198</f>
        <v>-0.22476908796015097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1.0653596790569915</v>
      </c>
      <c r="AS198" s="11">
        <f>IF(('OddsRatio_working_3-way'!X198=0),IF(Q198&gt;0,-Q198^(1/3),(-Q198)^(1/3)),'OddsRatio_working_3-way'!AM198-'OddsRatio_working_3-way'!R198/3)</f>
        <v>-0.84059059109684064</v>
      </c>
      <c r="AT198" s="11">
        <f>IF(('OddsRatio_working_3-way'!X198=0),IF(Q198&gt;0,-Q198^(1/3),(-Q198)^(1/3)),'OddsRatio_working_3-way'!AN198-'OddsRatio_working_3-way'!R198/3)</f>
        <v>-0.22476908796015097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2.08</v>
      </c>
      <c r="B199" s="4">
        <f>IF('True_Odds_Calculator_3-way'!B200="","",'True_Odds_Calculator_3-way'!B200)</f>
        <v>3.22</v>
      </c>
      <c r="C199" s="4">
        <f>IF('True_Odds_Calculator_3-way'!C200="","",'True_Odds_Calculator_3-way'!C200)</f>
        <v>4.03</v>
      </c>
      <c r="D199" s="9">
        <f t="shared" si="52"/>
        <v>0.46550600976091538</v>
      </c>
      <c r="E199" s="9">
        <f t="shared" si="53"/>
        <v>0.29760232130680192</v>
      </c>
      <c r="F199" s="9">
        <f t="shared" si="54"/>
        <v>0.23689166893228281</v>
      </c>
      <c r="G199" s="9">
        <f t="shared" si="55"/>
        <v>1.0631481279224499</v>
      </c>
      <c r="H199" s="9">
        <f t="shared" si="56"/>
        <v>2.1481999781562466</v>
      </c>
      <c r="I199" s="9">
        <f t="shared" si="57"/>
        <v>3.3601888439878382</v>
      </c>
      <c r="J199" s="9">
        <f t="shared" si="58"/>
        <v>4.221338827605023</v>
      </c>
      <c r="K199" s="11">
        <f t="shared" si="59"/>
        <v>0.48076923076923073</v>
      </c>
      <c r="L199" s="11">
        <f t="shared" si="60"/>
        <v>0.3105590062111801</v>
      </c>
      <c r="M199" s="11">
        <f t="shared" si="61"/>
        <v>0.24813895781637715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-0.26915044713620628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0.23451976871979024</v>
      </c>
      <c r="Q199" s="11">
        <f>2*'OddsRatio_working_3-way'!K199*'OddsRatio_working_3-way'!L199*'OddsRatio_working_3-way'!M199</f>
        <v>7.4097873213203866E-2</v>
      </c>
      <c r="R199" s="11">
        <f t="shared" si="62"/>
        <v>0</v>
      </c>
      <c r="S199" s="11">
        <f t="shared" si="63"/>
        <v>-0.87133337958420398</v>
      </c>
      <c r="T199" s="11">
        <f t="shared" si="64"/>
        <v>-0.27530280555583064</v>
      </c>
      <c r="U199" s="11">
        <f>'OddsRatio_working_3-way'!S199-'OddsRatio_working_3-way'!R199^2/3</f>
        <v>-0.87133337958420398</v>
      </c>
      <c r="V199" s="11">
        <f>'OddsRatio_working_3-way'!S199*'OddsRatio_working_3-way'!R199/3-2*'OddsRatio_working_3-way'!R199^3/27-'OddsRatio_working_3-way'!T199</f>
        <v>0.27530280555583064</v>
      </c>
      <c r="W199" s="11">
        <f>'OddsRatio_working_3-way'!V199^2+4*'OddsRatio_working_3-way'!U199^3/27</f>
        <v>-2.2213601951515255E-2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0.15652894037399823</v>
      </c>
      <c r="Y199" s="11">
        <f>IF('OddsRatio_working_3-way'!W199&gt;=0,IF('OddsRatio_working_3-way'!V199+SQRT('OddsRatio_working_3-way'!W199)&gt;0,0,PI()),ACOS('OddsRatio_working_3-way'!V199/(2*'OddsRatio_working_3-way'!X199)))</f>
        <v>0.49619785755201495</v>
      </c>
      <c r="Z199" s="11">
        <f>'OddsRatio_working_3-way'!X199^(1/3)*COS('OddsRatio_working_3-way'!Y199/3)</f>
        <v>0.53157406396122497</v>
      </c>
      <c r="AA199" s="11">
        <f>'OddsRatio_working_3-way'!X199^(1/3)*COS(('OddsRatio_working_3-way'!Y199+2*PI())/3)</f>
        <v>-0.34263171812651078</v>
      </c>
      <c r="AB199" s="11">
        <f>'OddsRatio_working_3-way'!X199^(1/3)*COS(('OddsRatio_working_3-way'!Y199+4*PI())/3)</f>
        <v>-0.18894234583471434</v>
      </c>
      <c r="AC199" s="11">
        <f>'OddsRatio_working_3-way'!X199^(1/3)*SIN('OddsRatio_working_3-way'!Y199/3)</f>
        <v>8.8732600464253367E-2</v>
      </c>
      <c r="AD199" s="11">
        <f>'OddsRatio_working_3-way'!X199^(1/3)*SIN(('OddsRatio_working_3-way'!Y199+2*PI())/3)</f>
        <v>0.41599034315122818</v>
      </c>
      <c r="AE199" s="11">
        <f>'OddsRatio_working_3-way'!X199^(1/3)*SIN(('OddsRatio_working_3-way'!Y199+4*PI())/3)</f>
        <v>-0.50472294361548153</v>
      </c>
      <c r="AF199" s="11">
        <f>-'OddsRatio_working_3-way'!U199/(3*'OddsRatio_working_3-way'!X199^(1/3))*COS(('OddsRatio_working_3-way'!Y199)/3)</f>
        <v>0.53157406396122497</v>
      </c>
      <c r="AG199" s="11">
        <f>-'OddsRatio_working_3-way'!U199/(3*'OddsRatio_working_3-way'!X199^(1/3))*COS(('OddsRatio_working_3-way'!Y199+2*PI())/3)</f>
        <v>-0.34263171812651078</v>
      </c>
      <c r="AH199" s="11">
        <f>-'OddsRatio_working_3-way'!U199/(3*'OddsRatio_working_3-way'!X199^(1/3))*COS(('OddsRatio_working_3-way'!Y199+4*PI())/3)</f>
        <v>-0.18894234583471434</v>
      </c>
      <c r="AI199" s="11">
        <f>'OddsRatio_working_3-way'!U199/(3*'OddsRatio_working_3-way'!X199^(1/3))*SIN(('OddsRatio_working_3-way'!Y199)/3)</f>
        <v>-8.8732600464253367E-2</v>
      </c>
      <c r="AJ199" s="11">
        <f>'OddsRatio_working_3-way'!U199/(3*'OddsRatio_working_3-way'!X199^(1/3))*SIN(('OddsRatio_working_3-way'!Y199+2*PI())/3)</f>
        <v>-0.41599034315122818</v>
      </c>
      <c r="AK199" s="11">
        <f>'OddsRatio_working_3-way'!U199/(3*'OddsRatio_working_3-way'!X199^(1/3))*SIN(('OddsRatio_working_3-way'!Y199+4*PI())/3)</f>
        <v>0.50472294361548153</v>
      </c>
      <c r="AL199" s="11">
        <f>'OddsRatio_working_3-way'!Z199+'OddsRatio_working_3-way'!AF199</f>
        <v>1.0631481279224499</v>
      </c>
      <c r="AM199" s="11">
        <f>'OddsRatio_working_3-way'!AA199+'OddsRatio_working_3-way'!AG199</f>
        <v>-0.68526343625302155</v>
      </c>
      <c r="AN199" s="11">
        <f>'OddsRatio_working_3-way'!AB199+'OddsRatio_working_3-way'!AH199</f>
        <v>-0.37788469166942867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1.0631481279224499</v>
      </c>
      <c r="AS199" s="11">
        <f>IF(('OddsRatio_working_3-way'!X199=0),IF(Q199&gt;0,-Q199^(1/3),(-Q199)^(1/3)),'OddsRatio_working_3-way'!AM199-'OddsRatio_working_3-way'!R199/3)</f>
        <v>-0.68526343625302155</v>
      </c>
      <c r="AT199" s="11">
        <f>IF(('OddsRatio_working_3-way'!X199=0),IF(Q199&gt;0,-Q199^(1/3),(-Q199)^(1/3)),'OddsRatio_working_3-way'!AN199-'OddsRatio_working_3-way'!R199/3)</f>
        <v>-0.37788469166942867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1.64</v>
      </c>
      <c r="B2" s="4">
        <f>IF('True_Odds_Calculator_2-way'!B3="","",'True_Odds_Calculator_2-way'!B3)</f>
        <v>2.34</v>
      </c>
      <c r="C2" s="4">
        <f t="shared" ref="C2:C65" si="0">IF(A2="","",((1/A2)+(1/B2))-1)</f>
        <v>3.7106524911402872E-2</v>
      </c>
      <c r="D2" s="4">
        <f>IF(A2="","",(2*A2)/(2-($C2*A2)))</f>
        <v>1.6914668547249645</v>
      </c>
      <c r="E2" s="4">
        <f>IF(B2="","",(2*B2)/(2-($C2*B2)))</f>
        <v>2.4462009178990307</v>
      </c>
      <c r="G2" s="4">
        <f t="shared" ref="G2:G65" si="1">IF(A2="","",C2+1)</f>
        <v>1.0371065249114029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2.15</v>
      </c>
      <c r="C3" s="4">
        <f t="shared" si="0"/>
        <v>2.6914031878756184E-2</v>
      </c>
      <c r="D3" s="4">
        <f t="shared" ref="D3:D66" si="2">IF(A3="","",(2*A3)/(2-($C3*A3)))</f>
        <v>1.8236835835120324</v>
      </c>
      <c r="E3" s="4">
        <f t="shared" ref="E3:E66" si="3">IF(B3="","",(2*B3)/(2-($C3*B3)))</f>
        <v>2.2140584321666186</v>
      </c>
      <c r="G3" s="4">
        <f t="shared" si="1"/>
        <v>1.0269140318787562</v>
      </c>
    </row>
    <row r="4" spans="1:7" x14ac:dyDescent="0.2">
      <c r="A4" s="4">
        <f>IF('True_Odds_Calculator_2-way'!A5="","",'True_Odds_Calculator_2-way'!A5)</f>
        <v>1.74</v>
      </c>
      <c r="B4" s="4">
        <f>IF('True_Odds_Calculator_2-way'!B5="","",'True_Odds_Calculator_2-way'!B5)</f>
        <v>2.1800000000000002</v>
      </c>
      <c r="C4" s="4">
        <f t="shared" si="0"/>
        <v>3.3428240008436028E-2</v>
      </c>
      <c r="D4" s="4">
        <f t="shared" si="2"/>
        <v>1.7921194368326561</v>
      </c>
      <c r="E4" s="4">
        <f t="shared" si="3"/>
        <v>2.2624358821424311</v>
      </c>
      <c r="G4" s="4">
        <f t="shared" si="1"/>
        <v>1.033428240008436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</v>
      </c>
      <c r="C5" s="4">
        <f t="shared" si="0"/>
        <v>3.1366294524189264E-2</v>
      </c>
      <c r="D5" s="4">
        <f t="shared" si="2"/>
        <v>2.0434546442151005</v>
      </c>
      <c r="E5" s="4">
        <f t="shared" si="3"/>
        <v>1.9583550234252993</v>
      </c>
      <c r="G5" s="4">
        <f t="shared" si="1"/>
        <v>1.0313662945241893</v>
      </c>
    </row>
    <row r="6" spans="1:7" x14ac:dyDescent="0.2">
      <c r="A6" s="4">
        <f>IF('True_Odds_Calculator_2-way'!A7="","",'True_Odds_Calculator_2-way'!A7)</f>
        <v>1.88</v>
      </c>
      <c r="B6" s="4">
        <f>IF('True_Odds_Calculator_2-way'!B7="","",'True_Odds_Calculator_2-way'!B7)</f>
        <v>2.0299999999999998</v>
      </c>
      <c r="C6" s="4">
        <f t="shared" si="0"/>
        <v>2.4525731055444977E-2</v>
      </c>
      <c r="D6" s="4">
        <f t="shared" si="2"/>
        <v>1.9243646631706333</v>
      </c>
      <c r="E6" s="4">
        <f t="shared" si="3"/>
        <v>2.0818241326641935</v>
      </c>
      <c r="G6" s="4">
        <f t="shared" si="1"/>
        <v>1.024525731055445</v>
      </c>
    </row>
    <row r="7" spans="1:7" x14ac:dyDescent="0.2">
      <c r="A7" s="4">
        <f>IF('True_Odds_Calculator_2-way'!A8="","",'True_Odds_Calculator_2-way'!A8)</f>
        <v>1.94</v>
      </c>
      <c r="B7" s="4">
        <f>IF('True_Odds_Calculator_2-way'!B8="","",'True_Odds_Calculator_2-way'!B8)</f>
        <v>1.96</v>
      </c>
      <c r="C7" s="4">
        <f t="shared" si="0"/>
        <v>2.5667999158426325E-2</v>
      </c>
      <c r="D7" s="4">
        <f t="shared" si="2"/>
        <v>1.9895353704478862</v>
      </c>
      <c r="E7" s="4">
        <f t="shared" si="3"/>
        <v>2.0105752961082914</v>
      </c>
      <c r="G7" s="4">
        <f t="shared" si="1"/>
        <v>1.0256679991584263</v>
      </c>
    </row>
    <row r="8" spans="1:7" x14ac:dyDescent="0.2">
      <c r="A8" s="4">
        <f>IF('True_Odds_Calculator_2-way'!A9="","",'True_Odds_Calculator_2-way'!A9)</f>
        <v>1.97</v>
      </c>
      <c r="B8" s="4">
        <f>IF('True_Odds_Calculator_2-way'!B9="","",'True_Odds_Calculator_2-way'!B9)</f>
        <v>1.93</v>
      </c>
      <c r="C8" s="4">
        <f t="shared" si="0"/>
        <v>2.5748928223876311E-2</v>
      </c>
      <c r="D8" s="4">
        <f t="shared" si="2"/>
        <v>2.0212647191728026</v>
      </c>
      <c r="E8" s="4">
        <f t="shared" si="3"/>
        <v>1.9791780536685666</v>
      </c>
      <c r="G8" s="4">
        <f t="shared" si="1"/>
        <v>1.0257489282238763</v>
      </c>
    </row>
    <row r="9" spans="1:7" x14ac:dyDescent="0.2">
      <c r="A9" s="4">
        <f>IF('True_Odds_Calculator_2-way'!A10="","",'True_Odds_Calculator_2-way'!A10)</f>
        <v>2.0699999999999998</v>
      </c>
      <c r="B9" s="4">
        <f>IF('True_Odds_Calculator_2-way'!B10="","",'True_Odds_Calculator_2-way'!B10)</f>
        <v>1.85</v>
      </c>
      <c r="C9" s="4">
        <f t="shared" si="0"/>
        <v>2.3632327980154022E-2</v>
      </c>
      <c r="D9" s="4">
        <f t="shared" si="2"/>
        <v>2.1219005402410303</v>
      </c>
      <c r="E9" s="4">
        <f t="shared" si="3"/>
        <v>1.8913446104457341</v>
      </c>
      <c r="G9" s="4">
        <f t="shared" si="1"/>
        <v>1.023632327980154</v>
      </c>
    </row>
    <row r="10" spans="1:7" x14ac:dyDescent="0.2">
      <c r="A10" s="4">
        <f>IF('True_Odds_Calculator_2-way'!A11="","",'True_Odds_Calculator_2-way'!A11)</f>
        <v>2.02</v>
      </c>
      <c r="B10" s="4">
        <f>IF('True_Odds_Calculator_2-way'!B11="","",'True_Odds_Calculator_2-way'!B11)</f>
        <v>1.87</v>
      </c>
      <c r="C10" s="4">
        <f t="shared" si="0"/>
        <v>2.9808863239265015E-2</v>
      </c>
      <c r="D10" s="4">
        <f t="shared" si="2"/>
        <v>2.082703865027292</v>
      </c>
      <c r="E10" s="4">
        <f t="shared" si="3"/>
        <v>1.9236135865967305</v>
      </c>
      <c r="G10" s="4">
        <f t="shared" si="1"/>
        <v>1.029808863239265</v>
      </c>
    </row>
    <row r="11" spans="1:7" x14ac:dyDescent="0.2">
      <c r="A11" s="4">
        <f>IF('True_Odds_Calculator_2-way'!A12="","",'True_Odds_Calculator_2-way'!A12)</f>
        <v>1.72</v>
      </c>
      <c r="B11" s="4">
        <f>IF('True_Odds_Calculator_2-way'!B12="","",'True_Odds_Calculator_2-way'!B12)</f>
        <v>2.21</v>
      </c>
      <c r="C11" s="4">
        <f t="shared" si="0"/>
        <v>3.3884036620014824E-2</v>
      </c>
      <c r="D11" s="4">
        <f t="shared" si="2"/>
        <v>1.7716256524981358</v>
      </c>
      <c r="E11" s="4">
        <f t="shared" si="3"/>
        <v>2.2959652089876781</v>
      </c>
      <c r="G11" s="4">
        <f t="shared" si="1"/>
        <v>1.0338840366200148</v>
      </c>
    </row>
    <row r="12" spans="1:7" x14ac:dyDescent="0.2">
      <c r="A12" s="4">
        <f>IF('True_Odds_Calculator_2-way'!A13="","",'True_Odds_Calculator_2-way'!A13)</f>
        <v>2.2799999999999998</v>
      </c>
      <c r="B12" s="4">
        <f>IF('True_Odds_Calculator_2-way'!B13="","",'True_Odds_Calculator_2-way'!B13)</f>
        <v>1.68</v>
      </c>
      <c r="C12" s="4">
        <f t="shared" si="0"/>
        <v>3.383458646616555E-2</v>
      </c>
      <c r="D12" s="4">
        <f t="shared" si="2"/>
        <v>2.3714710252600297</v>
      </c>
      <c r="E12" s="4">
        <f t="shared" si="3"/>
        <v>1.7291440953412784</v>
      </c>
      <c r="G12" s="4">
        <f t="shared" si="1"/>
        <v>1.0338345864661656</v>
      </c>
    </row>
    <row r="13" spans="1:7" x14ac:dyDescent="0.2">
      <c r="A13" s="4">
        <f>IF('True_Odds_Calculator_2-way'!A14="","",'True_Odds_Calculator_2-way'!A14)</f>
        <v>2.4700000000000002</v>
      </c>
      <c r="B13" s="4">
        <f>IF('True_Odds_Calculator_2-way'!B14="","",'True_Odds_Calculator_2-way'!B14)</f>
        <v>1.6</v>
      </c>
      <c r="C13" s="4">
        <f t="shared" si="0"/>
        <v>2.9858299595141746E-2</v>
      </c>
      <c r="D13" s="4">
        <f t="shared" si="2"/>
        <v>2.5645684620376383</v>
      </c>
      <c r="E13" s="4">
        <f t="shared" si="3"/>
        <v>1.6391538780588968</v>
      </c>
      <c r="G13" s="4">
        <f t="shared" si="1"/>
        <v>1.0298582995951417</v>
      </c>
    </row>
    <row r="14" spans="1:7" x14ac:dyDescent="0.2">
      <c r="A14" s="4">
        <f>IF('True_Odds_Calculator_2-way'!A15="","",'True_Odds_Calculator_2-way'!A15)</f>
        <v>1.83</v>
      </c>
      <c r="B14" s="4">
        <f>IF('True_Odds_Calculator_2-way'!B15="","",'True_Odds_Calculator_2-way'!B15)</f>
        <v>2.0499999999999998</v>
      </c>
      <c r="C14" s="4">
        <f t="shared" si="0"/>
        <v>3.4252965480474407E-2</v>
      </c>
      <c r="D14" s="4">
        <f t="shared" si="2"/>
        <v>1.8892106257081707</v>
      </c>
      <c r="E14" s="4">
        <f t="shared" si="3"/>
        <v>2.1245929491717397</v>
      </c>
      <c r="G14" s="4">
        <f t="shared" si="1"/>
        <v>1.0342529654804744</v>
      </c>
    </row>
    <row r="15" spans="1:7" x14ac:dyDescent="0.2">
      <c r="A15" s="4">
        <f>IF('True_Odds_Calculator_2-way'!A16="","",'True_Odds_Calculator_2-way'!A16)</f>
        <v>1.91</v>
      </c>
      <c r="B15" s="4">
        <f>IF('True_Odds_Calculator_2-way'!B16="","",'True_Odds_Calculator_2-way'!B16)</f>
        <v>1.98</v>
      </c>
      <c r="C15" s="4">
        <f t="shared" si="0"/>
        <v>2.861071447458885E-2</v>
      </c>
      <c r="D15" s="4">
        <f t="shared" si="2"/>
        <v>1.9636533568721115</v>
      </c>
      <c r="E15" s="4">
        <f t="shared" si="3"/>
        <v>2.0377175494369308</v>
      </c>
      <c r="G15" s="4">
        <f t="shared" si="1"/>
        <v>1.0286107144745888</v>
      </c>
    </row>
    <row r="16" spans="1:7" x14ac:dyDescent="0.2">
      <c r="A16" s="4">
        <f>IF('True_Odds_Calculator_2-way'!A17="","",'True_Odds_Calculator_2-way'!A17)</f>
        <v>1.97</v>
      </c>
      <c r="B16" s="4">
        <f>IF('True_Odds_Calculator_2-way'!B17="","",'True_Odds_Calculator_2-way'!B17)</f>
        <v>1.92</v>
      </c>
      <c r="C16" s="4">
        <f t="shared" si="0"/>
        <v>2.844754653130277E-2</v>
      </c>
      <c r="D16" s="4">
        <f t="shared" si="2"/>
        <v>2.0267924123888115</v>
      </c>
      <c r="E16" s="4">
        <f t="shared" si="3"/>
        <v>1.9739066903246005</v>
      </c>
      <c r="G16" s="4">
        <f t="shared" si="1"/>
        <v>1.0284475465313028</v>
      </c>
    </row>
    <row r="17" spans="1:7" x14ac:dyDescent="0.2">
      <c r="A17" s="4">
        <f>IF('True_Odds_Calculator_2-way'!A18="","",'True_Odds_Calculator_2-way'!A18)</f>
        <v>1.49</v>
      </c>
      <c r="B17" s="4">
        <f>IF('True_Odds_Calculator_2-way'!B18="","",'True_Odds_Calculator_2-way'!B18)</f>
        <v>2.7</v>
      </c>
      <c r="C17" s="4">
        <f t="shared" si="0"/>
        <v>4.1511309967685817E-2</v>
      </c>
      <c r="D17" s="4">
        <f t="shared" si="2"/>
        <v>1.537550162430728</v>
      </c>
      <c r="E17" s="4">
        <f t="shared" si="3"/>
        <v>2.8602915037326699</v>
      </c>
      <c r="G17" s="4">
        <f t="shared" si="1"/>
        <v>1.0415113099676858</v>
      </c>
    </row>
    <row r="18" spans="1:7" x14ac:dyDescent="0.2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3.3598632551679941E-2</v>
      </c>
      <c r="D18" s="4">
        <f t="shared" si="2"/>
        <v>1.9946726333173512</v>
      </c>
      <c r="E18" s="4">
        <f t="shared" si="3"/>
        <v>2.0053558995233249</v>
      </c>
      <c r="G18" s="4">
        <f t="shared" si="1"/>
        <v>1.0335986325516799</v>
      </c>
    </row>
    <row r="19" spans="1:7" x14ac:dyDescent="0.2">
      <c r="A19" s="4">
        <f>IF('True_Odds_Calculator_2-way'!A20="","",'True_Odds_Calculator_2-way'!A20)</f>
        <v>1.96</v>
      </c>
      <c r="B19" s="4">
        <f>IF('True_Odds_Calculator_2-way'!B20="","",'True_Odds_Calculator_2-way'!B20)</f>
        <v>1.91</v>
      </c>
      <c r="C19" s="4">
        <f t="shared" si="0"/>
        <v>3.3764291056736839E-2</v>
      </c>
      <c r="D19" s="4">
        <f t="shared" si="2"/>
        <v>2.0270738574832143</v>
      </c>
      <c r="E19" s="4">
        <f t="shared" si="3"/>
        <v>1.9736398144242935</v>
      </c>
      <c r="G19" s="4">
        <f t="shared" si="1"/>
        <v>1.0337642910567368</v>
      </c>
    </row>
    <row r="20" spans="1:7" x14ac:dyDescent="0.2">
      <c r="A20" s="4">
        <f>IF('True_Odds_Calculator_2-way'!A21="","",'True_Odds_Calculator_2-way'!A21)</f>
        <v>1.75</v>
      </c>
      <c r="B20" s="4">
        <f>IF('True_Odds_Calculator_2-way'!B21="","",'True_Odds_Calculator_2-way'!B21)</f>
        <v>2.14</v>
      </c>
      <c r="C20" s="4">
        <f t="shared" si="0"/>
        <v>3.8718291054739673E-2</v>
      </c>
      <c r="D20" s="4">
        <f t="shared" si="2"/>
        <v>1.81136638452237</v>
      </c>
      <c r="E20" s="4">
        <f t="shared" si="3"/>
        <v>2.2324888226527575</v>
      </c>
      <c r="G20" s="4">
        <f t="shared" si="1"/>
        <v>1.0387182910547397</v>
      </c>
    </row>
    <row r="21" spans="1:7" x14ac:dyDescent="0.2">
      <c r="A21" s="4">
        <f>IF('True_Odds_Calculator_2-way'!A22="","",'True_Odds_Calculator_2-way'!A22)</f>
        <v>1.29</v>
      </c>
      <c r="B21" s="4">
        <f>IF('True_Odds_Calculator_2-way'!B22="","",'True_Odds_Calculator_2-way'!B22)</f>
        <v>4</v>
      </c>
      <c r="C21" s="4">
        <f t="shared" si="0"/>
        <v>2.5193798449612448E-2</v>
      </c>
      <c r="D21" s="4">
        <f t="shared" si="2"/>
        <v>1.3113087674714103</v>
      </c>
      <c r="E21" s="4">
        <f t="shared" si="3"/>
        <v>4.2122448979591844</v>
      </c>
      <c r="G21" s="4">
        <f t="shared" si="1"/>
        <v>1.0251937984496124</v>
      </c>
    </row>
    <row r="22" spans="1:7" x14ac:dyDescent="0.2">
      <c r="A22" s="4">
        <f>IF('True_Odds_Calculator_2-way'!A23="","",'True_Odds_Calculator_2-way'!A23)</f>
        <v>1.46</v>
      </c>
      <c r="B22" s="4">
        <f>IF('True_Odds_Calculator_2-way'!B23="","",'True_Odds_Calculator_2-way'!B23)</f>
        <v>2.88</v>
      </c>
      <c r="C22" s="4">
        <f t="shared" si="0"/>
        <v>3.215372907153724E-2</v>
      </c>
      <c r="D22" s="4">
        <f t="shared" si="2"/>
        <v>1.4950931588678709</v>
      </c>
      <c r="E22" s="4">
        <f t="shared" si="3"/>
        <v>3.0198218902614187</v>
      </c>
      <c r="G22" s="4">
        <f t="shared" si="1"/>
        <v>1.0321537290715372</v>
      </c>
    </row>
    <row r="23" spans="1:7" x14ac:dyDescent="0.2">
      <c r="A23" s="4">
        <f>IF('True_Odds_Calculator_2-way'!A24="","",'True_Odds_Calculator_2-way'!A24)</f>
        <v>1.49</v>
      </c>
      <c r="B23" s="4">
        <f>IF('True_Odds_Calculator_2-way'!B24="","",'True_Odds_Calculator_2-way'!B24)</f>
        <v>2.75</v>
      </c>
      <c r="C23" s="4">
        <f t="shared" si="0"/>
        <v>3.4777303233679113E-2</v>
      </c>
      <c r="D23" s="4">
        <f t="shared" si="2"/>
        <v>1.5296313579094729</v>
      </c>
      <c r="E23" s="4">
        <f t="shared" si="3"/>
        <v>2.8881057268722468</v>
      </c>
      <c r="G23" s="4">
        <f t="shared" si="1"/>
        <v>1.0347773032336791</v>
      </c>
    </row>
    <row r="24" spans="1:7" x14ac:dyDescent="0.2">
      <c r="A24" s="4">
        <f>IF('True_Odds_Calculator_2-way'!A25="","",'True_Odds_Calculator_2-way'!A25)</f>
        <v>1.7</v>
      </c>
      <c r="B24" s="4">
        <f>IF('True_Odds_Calculator_2-way'!B25="","",'True_Odds_Calculator_2-way'!B25)</f>
        <v>2.27</v>
      </c>
      <c r="C24" s="4">
        <f t="shared" si="0"/>
        <v>2.876392847888054E-2</v>
      </c>
      <c r="D24" s="4">
        <f t="shared" si="2"/>
        <v>1.7426055543011967</v>
      </c>
      <c r="E24" s="4">
        <f t="shared" si="3"/>
        <v>2.3466099118273029</v>
      </c>
      <c r="G24" s="4">
        <f t="shared" si="1"/>
        <v>1.0287639284788805</v>
      </c>
    </row>
    <row r="25" spans="1:7" x14ac:dyDescent="0.2">
      <c r="A25" s="4">
        <f>IF('True_Odds_Calculator_2-way'!A26="","",'True_Odds_Calculator_2-way'!A26)</f>
        <v>1.64</v>
      </c>
      <c r="B25" s="4">
        <f>IF('True_Odds_Calculator_2-way'!B26="","",'True_Odds_Calculator_2-way'!B26)</f>
        <v>2.39</v>
      </c>
      <c r="C25" s="4">
        <f t="shared" si="0"/>
        <v>2.8166139401979873E-2</v>
      </c>
      <c r="D25" s="4">
        <f t="shared" si="2"/>
        <v>1.6787733424704472</v>
      </c>
      <c r="E25" s="4">
        <f t="shared" si="3"/>
        <v>2.4732458354366487</v>
      </c>
      <c r="G25" s="4">
        <f t="shared" si="1"/>
        <v>1.0281661394019799</v>
      </c>
    </row>
    <row r="26" spans="1:7" x14ac:dyDescent="0.2">
      <c r="A26" s="4">
        <f>IF('True_Odds_Calculator_2-way'!A27="","",'True_Odds_Calculator_2-way'!A27)</f>
        <v>1.72</v>
      </c>
      <c r="B26" s="4">
        <f>IF('True_Odds_Calculator_2-way'!B27="","",'True_Odds_Calculator_2-way'!B27)</f>
        <v>2.2000000000000002</v>
      </c>
      <c r="C26" s="4">
        <f t="shared" si="0"/>
        <v>3.5940803382663811E-2</v>
      </c>
      <c r="D26" s="4">
        <f t="shared" si="2"/>
        <v>1.7748592870544089</v>
      </c>
      <c r="E26" s="4">
        <f t="shared" si="3"/>
        <v>2.2905569007263922</v>
      </c>
      <c r="G26" s="4">
        <f t="shared" si="1"/>
        <v>1.0359408033826638</v>
      </c>
    </row>
    <row r="27" spans="1:7" x14ac:dyDescent="0.2">
      <c r="A27" s="4">
        <f>IF('True_Odds_Calculator_2-way'!A28="","",'True_Odds_Calculator_2-way'!A28)</f>
        <v>1.6</v>
      </c>
      <c r="B27" s="4">
        <f>IF('True_Odds_Calculator_2-way'!B28="","",'True_Odds_Calculator_2-way'!B28)</f>
        <v>2.44</v>
      </c>
      <c r="C27" s="4">
        <f t="shared" si="0"/>
        <v>3.4836065573770503E-2</v>
      </c>
      <c r="D27" s="4">
        <f t="shared" si="2"/>
        <v>1.6458684654300169</v>
      </c>
      <c r="E27" s="4">
        <f t="shared" si="3"/>
        <v>2.548302872062663</v>
      </c>
      <c r="G27" s="4">
        <f t="shared" si="1"/>
        <v>1.0348360655737705</v>
      </c>
    </row>
    <row r="28" spans="1:7" x14ac:dyDescent="0.2">
      <c r="A28" s="4">
        <f>IF('True_Odds_Calculator_2-way'!A29="","",'True_Odds_Calculator_2-way'!A29)</f>
        <v>1.7</v>
      </c>
      <c r="B28" s="4">
        <f>IF('True_Odds_Calculator_2-way'!B29="","",'True_Odds_Calculator_2-way'!B29)</f>
        <v>2.2400000000000002</v>
      </c>
      <c r="C28" s="4">
        <f t="shared" si="0"/>
        <v>3.4663865546218364E-2</v>
      </c>
      <c r="D28" s="4">
        <f t="shared" si="2"/>
        <v>1.7516099356025756</v>
      </c>
      <c r="E28" s="4">
        <f t="shared" si="3"/>
        <v>2.3304773561811505</v>
      </c>
      <c r="G28" s="4">
        <f t="shared" si="1"/>
        <v>1.0346638655462184</v>
      </c>
    </row>
    <row r="29" spans="1:7" x14ac:dyDescent="0.2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3.3585003905233002E-2</v>
      </c>
      <c r="D29" s="4">
        <f t="shared" si="2"/>
        <v>1.7181838514873629</v>
      </c>
      <c r="E29" s="4">
        <f t="shared" si="3"/>
        <v>2.3924011211460603</v>
      </c>
      <c r="G29" s="4">
        <f t="shared" si="1"/>
        <v>1.033585003905233</v>
      </c>
    </row>
    <row r="30" spans="1:7" x14ac:dyDescent="0.2">
      <c r="A30" s="4">
        <f>IF('True_Odds_Calculator_2-way'!A31="","",'True_Odds_Calculator_2-way'!A31)</f>
        <v>1.64</v>
      </c>
      <c r="B30" s="4">
        <f>IF('True_Odds_Calculator_2-way'!B31="","",'True_Odds_Calculator_2-way'!B31)</f>
        <v>2.39</v>
      </c>
      <c r="C30" s="4">
        <f t="shared" si="0"/>
        <v>2.8166139401979873E-2</v>
      </c>
      <c r="D30" s="4">
        <f t="shared" si="2"/>
        <v>1.6787733424704472</v>
      </c>
      <c r="E30" s="4">
        <f t="shared" si="3"/>
        <v>2.4732458354366487</v>
      </c>
      <c r="G30" s="4">
        <f t="shared" si="1"/>
        <v>1.0281661394019799</v>
      </c>
    </row>
    <row r="31" spans="1:7" x14ac:dyDescent="0.2">
      <c r="A31" s="4">
        <f>IF('True_Odds_Calculator_2-way'!A32="","",'True_Odds_Calculator_2-way'!A32)</f>
        <v>1.83</v>
      </c>
      <c r="B31" s="4">
        <f>IF('True_Odds_Calculator_2-way'!B32="","",'True_Odds_Calculator_2-way'!B32)</f>
        <v>2.06</v>
      </c>
      <c r="C31" s="4">
        <f t="shared" si="0"/>
        <v>3.1884980635577431E-2</v>
      </c>
      <c r="D31" s="4">
        <f t="shared" si="2"/>
        <v>1.8849942497124856</v>
      </c>
      <c r="E31" s="4">
        <f t="shared" si="3"/>
        <v>2.1299508446804905</v>
      </c>
      <c r="G31" s="4">
        <f t="shared" si="1"/>
        <v>1.0318849806355774</v>
      </c>
    </row>
    <row r="32" spans="1:7" x14ac:dyDescent="0.2">
      <c r="A32" s="4">
        <f>IF('True_Odds_Calculator_2-way'!A33="","",'True_Odds_Calculator_2-way'!A33)</f>
        <v>1.63</v>
      </c>
      <c r="B32" s="4">
        <f>IF('True_Odds_Calculator_2-way'!B33="","",'True_Odds_Calculator_2-way'!B33)</f>
        <v>2.4</v>
      </c>
      <c r="C32" s="4">
        <f t="shared" si="0"/>
        <v>3.0163599182004175E-2</v>
      </c>
      <c r="D32" s="4">
        <f t="shared" si="2"/>
        <v>1.6710807347287484</v>
      </c>
      <c r="E32" s="4">
        <f t="shared" si="3"/>
        <v>2.49013367281986</v>
      </c>
      <c r="G32" s="4">
        <f t="shared" si="1"/>
        <v>1.0301635991820042</v>
      </c>
    </row>
    <row r="33" spans="1:7" x14ac:dyDescent="0.2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2.861071447458885E-2</v>
      </c>
      <c r="D33" s="4">
        <f t="shared" si="2"/>
        <v>1.9636533568721115</v>
      </c>
      <c r="E33" s="4">
        <f t="shared" si="3"/>
        <v>2.0377175494369308</v>
      </c>
      <c r="G33" s="4">
        <f t="shared" si="1"/>
        <v>1.0286107144745888</v>
      </c>
    </row>
    <row r="34" spans="1:7" x14ac:dyDescent="0.2">
      <c r="A34" s="4">
        <f>IF('True_Odds_Calculator_2-way'!A35="","",'True_Odds_Calculator_2-way'!A35)</f>
        <v>2.06</v>
      </c>
      <c r="B34" s="4">
        <f>IF('True_Odds_Calculator_2-way'!B35="","",'True_Odds_Calculator_2-way'!B35)</f>
        <v>1.83</v>
      </c>
      <c r="C34" s="4">
        <f t="shared" si="0"/>
        <v>3.1884980635577431E-2</v>
      </c>
      <c r="D34" s="4">
        <f t="shared" si="2"/>
        <v>2.1299508446804905</v>
      </c>
      <c r="E34" s="4">
        <f t="shared" si="3"/>
        <v>1.8849942497124856</v>
      </c>
      <c r="G34" s="4">
        <f t="shared" si="1"/>
        <v>1.0318849806355774</v>
      </c>
    </row>
    <row r="35" spans="1:7" x14ac:dyDescent="0.2">
      <c r="A35" s="4">
        <f>IF('True_Odds_Calculator_2-way'!A36="","",'True_Odds_Calculator_2-way'!A36)</f>
        <v>1.71</v>
      </c>
      <c r="B35" s="4">
        <f>IF('True_Odds_Calculator_2-way'!B36="","",'True_Odds_Calculator_2-way'!B36)</f>
        <v>2.23</v>
      </c>
      <c r="C35" s="4">
        <f t="shared" si="0"/>
        <v>3.3225814910969431E-2</v>
      </c>
      <c r="D35" s="4">
        <f t="shared" si="2"/>
        <v>1.7599981538319522</v>
      </c>
      <c r="E35" s="4">
        <f t="shared" si="3"/>
        <v>2.315792669966295</v>
      </c>
      <c r="G35" s="4">
        <f t="shared" si="1"/>
        <v>1.0332258149109694</v>
      </c>
    </row>
    <row r="36" spans="1:7" x14ac:dyDescent="0.2">
      <c r="A36" s="4">
        <f>IF('True_Odds_Calculator_2-way'!A37="","",'True_Odds_Calculator_2-way'!A37)</f>
        <v>2.2799999999999998</v>
      </c>
      <c r="B36" s="4">
        <f>IF('True_Odds_Calculator_2-way'!B37="","",'True_Odds_Calculator_2-way'!B37)</f>
        <v>1.68</v>
      </c>
      <c r="C36" s="4">
        <f t="shared" si="0"/>
        <v>3.383458646616555E-2</v>
      </c>
      <c r="D36" s="4">
        <f t="shared" si="2"/>
        <v>2.3714710252600297</v>
      </c>
      <c r="E36" s="4">
        <f t="shared" si="3"/>
        <v>1.7291440953412784</v>
      </c>
      <c r="G36" s="4">
        <f t="shared" si="1"/>
        <v>1.0338345864661656</v>
      </c>
    </row>
    <row r="37" spans="1:7" x14ac:dyDescent="0.2">
      <c r="A37" s="4">
        <f>IF('True_Odds_Calculator_2-way'!A38="","",'True_Odds_Calculator_2-way'!A38)</f>
        <v>2.15</v>
      </c>
      <c r="B37" s="4">
        <f>IF('True_Odds_Calculator_2-way'!B38="","",'True_Odds_Calculator_2-way'!B38)</f>
        <v>1.76</v>
      </c>
      <c r="C37" s="4">
        <f t="shared" si="0"/>
        <v>3.3298097251585723E-2</v>
      </c>
      <c r="D37" s="4">
        <f t="shared" si="2"/>
        <v>2.2298173246906305</v>
      </c>
      <c r="E37" s="4">
        <f t="shared" si="3"/>
        <v>1.8131288931480596</v>
      </c>
      <c r="G37" s="4">
        <f t="shared" si="1"/>
        <v>1.0332980972515857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1.75</v>
      </c>
      <c r="C38" s="4">
        <f t="shared" si="0"/>
        <v>3.2258064516129004E-2</v>
      </c>
      <c r="D38" s="4">
        <f t="shared" si="2"/>
        <v>2.2487046632124348</v>
      </c>
      <c r="E38" s="4">
        <f t="shared" si="3"/>
        <v>1.8008298755186722</v>
      </c>
      <c r="G38" s="4">
        <f t="shared" si="1"/>
        <v>1.032258064516129</v>
      </c>
    </row>
    <row r="39" spans="1:7" x14ac:dyDescent="0.2">
      <c r="A39" s="4">
        <f>IF('True_Odds_Calculator_2-way'!A40="","",'True_Odds_Calculator_2-way'!A40)</f>
        <v>1.84</v>
      </c>
      <c r="B39" s="4">
        <f>IF('True_Odds_Calculator_2-way'!B40="","",'True_Odds_Calculator_2-way'!B40)</f>
        <v>2.06</v>
      </c>
      <c r="C39" s="4">
        <f t="shared" si="0"/>
        <v>2.891515407344869E-2</v>
      </c>
      <c r="D39" s="4">
        <f t="shared" si="2"/>
        <v>1.8902852583283463</v>
      </c>
      <c r="E39" s="4">
        <f t="shared" si="3"/>
        <v>2.1232354918216445</v>
      </c>
      <c r="G39" s="4">
        <f t="shared" si="1"/>
        <v>1.0289151540734487</v>
      </c>
    </row>
    <row r="40" spans="1:7" x14ac:dyDescent="0.2">
      <c r="A40" s="4">
        <f>IF('True_Odds_Calculator_2-way'!A41="","",'True_Odds_Calculator_2-way'!A41)</f>
        <v>2.36</v>
      </c>
      <c r="B40" s="4">
        <f>IF('True_Odds_Calculator_2-way'!B41="","",'True_Odds_Calculator_2-way'!B41)</f>
        <v>1.64</v>
      </c>
      <c r="C40" s="4">
        <f t="shared" si="0"/>
        <v>3.3484911120297722E-2</v>
      </c>
      <c r="D40" s="4">
        <f t="shared" si="2"/>
        <v>2.4570848146267141</v>
      </c>
      <c r="E40" s="4">
        <f t="shared" si="3"/>
        <v>1.6863018473335656</v>
      </c>
      <c r="G40" s="4">
        <f t="shared" si="1"/>
        <v>1.0334849111202977</v>
      </c>
    </row>
    <row r="41" spans="1:7" x14ac:dyDescent="0.2">
      <c r="A41" s="4">
        <f>IF('True_Odds_Calculator_2-way'!A42="","",'True_Odds_Calculator_2-way'!A42)</f>
        <v>2.0099999999999998</v>
      </c>
      <c r="B41" s="4">
        <f>IF('True_Odds_Calculator_2-way'!B42="","",'True_Odds_Calculator_2-way'!B42)</f>
        <v>1.88</v>
      </c>
      <c r="C41" s="4">
        <f t="shared" si="0"/>
        <v>2.9427331427966497E-2</v>
      </c>
      <c r="D41" s="4">
        <f t="shared" si="2"/>
        <v>2.0712563034422273</v>
      </c>
      <c r="E41" s="4">
        <f t="shared" si="3"/>
        <v>1.9334834220221038</v>
      </c>
      <c r="G41" s="4">
        <f t="shared" si="1"/>
        <v>1.0294273314279665</v>
      </c>
    </row>
    <row r="42" spans="1:7" x14ac:dyDescent="0.2">
      <c r="A42" s="4">
        <f>IF('True_Odds_Calculator_2-way'!A43="","",'True_Odds_Calculator_2-way'!A43)</f>
        <v>2.08</v>
      </c>
      <c r="B42" s="4">
        <f>IF('True_Odds_Calculator_2-way'!B43="","",'True_Odds_Calculator_2-way'!B43)</f>
        <v>1.81</v>
      </c>
      <c r="C42" s="4">
        <f t="shared" si="0"/>
        <v>3.3255418614534626E-2</v>
      </c>
      <c r="D42" s="4">
        <f t="shared" si="2"/>
        <v>2.1545152798443401</v>
      </c>
      <c r="E42" s="4">
        <f t="shared" si="3"/>
        <v>1.8661643699811639</v>
      </c>
      <c r="G42" s="4">
        <f t="shared" si="1"/>
        <v>1.0332554186145346</v>
      </c>
    </row>
    <row r="43" spans="1:7" x14ac:dyDescent="0.2">
      <c r="A43" s="4">
        <f>IF('True_Odds_Calculator_2-way'!A44="","",'True_Odds_Calculator_2-way'!A44)</f>
        <v>2.23</v>
      </c>
      <c r="B43" s="4">
        <f>IF('True_Odds_Calculator_2-way'!B44="","",'True_Odds_Calculator_2-way'!B44)</f>
        <v>1.71</v>
      </c>
      <c r="C43" s="4">
        <f t="shared" si="0"/>
        <v>3.3225814910969431E-2</v>
      </c>
      <c r="D43" s="4">
        <f t="shared" si="2"/>
        <v>2.315792669966295</v>
      </c>
      <c r="E43" s="4">
        <f t="shared" si="3"/>
        <v>1.7599981538319522</v>
      </c>
      <c r="G43" s="4">
        <f t="shared" si="1"/>
        <v>1.0332258149109694</v>
      </c>
    </row>
    <row r="44" spans="1:7" x14ac:dyDescent="0.2">
      <c r="A44" s="4">
        <f>IF('True_Odds_Calculator_2-way'!A45="","",'True_Odds_Calculator_2-way'!A45)</f>
        <v>1.96</v>
      </c>
      <c r="B44" s="4">
        <f>IF('True_Odds_Calculator_2-way'!B45="","",'True_Odds_Calculator_2-way'!B45)</f>
        <v>1.93</v>
      </c>
      <c r="C44" s="4">
        <f t="shared" si="0"/>
        <v>2.8338796658559762E-2</v>
      </c>
      <c r="D44" s="4">
        <f t="shared" si="2"/>
        <v>2.0159880622468553</v>
      </c>
      <c r="E44" s="4">
        <f t="shared" si="3"/>
        <v>1.9842635333613092</v>
      </c>
      <c r="G44" s="4">
        <f t="shared" si="1"/>
        <v>1.0283387966585598</v>
      </c>
    </row>
    <row r="45" spans="1:7" x14ac:dyDescent="0.2">
      <c r="A45" s="4">
        <f>IF('True_Odds_Calculator_2-way'!A46="","",'True_Odds_Calculator_2-way'!A46)</f>
        <v>1.8</v>
      </c>
      <c r="B45" s="4">
        <f>IF('True_Odds_Calculator_2-way'!B46="","",'True_Odds_Calculator_2-way'!B46)</f>
        <v>2.0699999999999998</v>
      </c>
      <c r="C45" s="4">
        <f t="shared" si="0"/>
        <v>3.8647342995169254E-2</v>
      </c>
      <c r="D45" s="4">
        <f t="shared" si="2"/>
        <v>1.8648648648648651</v>
      </c>
      <c r="E45" s="4">
        <f t="shared" si="3"/>
        <v>2.15625</v>
      </c>
      <c r="G45" s="4">
        <f t="shared" si="1"/>
        <v>1.0386473429951693</v>
      </c>
    </row>
    <row r="46" spans="1:7" x14ac:dyDescent="0.2">
      <c r="A46" s="4">
        <f>IF('True_Odds_Calculator_2-way'!A47="","",'True_Odds_Calculator_2-way'!A47)</f>
        <v>1.85</v>
      </c>
      <c r="B46" s="4">
        <f>IF('True_Odds_Calculator_2-way'!B47="","",'True_Odds_Calculator_2-way'!B47)</f>
        <v>2.0299999999999998</v>
      </c>
      <c r="C46" s="4">
        <f t="shared" si="0"/>
        <v>3.315137797896428E-2</v>
      </c>
      <c r="D46" s="4">
        <f t="shared" si="2"/>
        <v>1.9085249650616189</v>
      </c>
      <c r="E46" s="4">
        <f t="shared" si="3"/>
        <v>2.1006852188505105</v>
      </c>
      <c r="G46" s="4">
        <f t="shared" si="1"/>
        <v>1.0331513779789643</v>
      </c>
    </row>
    <row r="47" spans="1:7" x14ac:dyDescent="0.2">
      <c r="A47" s="4">
        <f>IF('True_Odds_Calculator_2-way'!A48="","",'True_Odds_Calculator_2-way'!A48)</f>
        <v>1.95</v>
      </c>
      <c r="B47" s="4">
        <f>IF('True_Odds_Calculator_2-way'!B48="","",'True_Odds_Calculator_2-way'!B48)</f>
        <v>1.92</v>
      </c>
      <c r="C47" s="4">
        <f t="shared" si="0"/>
        <v>3.3653846153846256E-2</v>
      </c>
      <c r="D47" s="4">
        <f t="shared" si="2"/>
        <v>2.0161550888529889</v>
      </c>
      <c r="E47" s="4">
        <f t="shared" si="3"/>
        <v>1.9841017488076311</v>
      </c>
      <c r="G47" s="4">
        <f t="shared" si="1"/>
        <v>1.0336538461538463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1.84</v>
      </c>
      <c r="C48" s="4">
        <f t="shared" si="0"/>
        <v>3.3674339300937772E-2</v>
      </c>
      <c r="D48" s="4">
        <f t="shared" si="2"/>
        <v>2.1125619090499774</v>
      </c>
      <c r="E48" s="4">
        <f t="shared" si="3"/>
        <v>1.8988263860785108</v>
      </c>
      <c r="G48" s="4">
        <f t="shared" si="1"/>
        <v>1.0336743393009378</v>
      </c>
    </row>
    <row r="49" spans="1:7" x14ac:dyDescent="0.2">
      <c r="A49" s="4">
        <f>IF('True_Odds_Calculator_2-way'!A50="","",'True_Odds_Calculator_2-way'!A50)</f>
        <v>1.98</v>
      </c>
      <c r="B49" s="4">
        <f>IF('True_Odds_Calculator_2-way'!B50="","",'True_Odds_Calculator_2-way'!B50)</f>
        <v>1.89</v>
      </c>
      <c r="C49" s="4">
        <f t="shared" si="0"/>
        <v>3.4151034151034265E-2</v>
      </c>
      <c r="D49" s="4">
        <f t="shared" si="2"/>
        <v>2.0492853622474128</v>
      </c>
      <c r="E49" s="4">
        <f t="shared" si="3"/>
        <v>1.9530295913574449</v>
      </c>
      <c r="G49" s="4">
        <f t="shared" si="1"/>
        <v>1.0341510341510343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2.08</v>
      </c>
      <c r="C50" s="4">
        <f t="shared" si="0"/>
        <v>3.9428448646325664E-2</v>
      </c>
      <c r="D50" s="4">
        <f t="shared" si="2"/>
        <v>1.8554769261437256</v>
      </c>
      <c r="E50" s="4">
        <f t="shared" si="3"/>
        <v>2.1689385995572641</v>
      </c>
      <c r="G50" s="4">
        <f t="shared" si="1"/>
        <v>1.0394284486463257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1.85</v>
      </c>
      <c r="C51" s="4">
        <f t="shared" si="0"/>
        <v>3.315137797896428E-2</v>
      </c>
      <c r="D51" s="4">
        <f t="shared" si="2"/>
        <v>2.1006852188505105</v>
      </c>
      <c r="E51" s="4">
        <f t="shared" si="3"/>
        <v>1.9085249650616189</v>
      </c>
      <c r="G51" s="4">
        <f t="shared" si="1"/>
        <v>1.0331513779789643</v>
      </c>
    </row>
    <row r="52" spans="1:7" x14ac:dyDescent="0.2">
      <c r="A52" s="4">
        <f>IF('True_Odds_Calculator_2-way'!A53="","",'True_Odds_Calculator_2-way'!A53)</f>
        <v>2</v>
      </c>
      <c r="B52" s="4">
        <f>IF('True_Odds_Calculator_2-way'!B53="","",'True_Odds_Calculator_2-way'!B53)</f>
        <v>1.87</v>
      </c>
      <c r="C52" s="4">
        <f t="shared" si="0"/>
        <v>3.475935828876997E-2</v>
      </c>
      <c r="D52" s="4">
        <f t="shared" si="2"/>
        <v>2.0720221606648197</v>
      </c>
      <c r="E52" s="4">
        <f t="shared" si="3"/>
        <v>1.9328165374677002</v>
      </c>
      <c r="G52" s="4">
        <f t="shared" si="1"/>
        <v>1.03475935828877</v>
      </c>
    </row>
    <row r="53" spans="1:7" x14ac:dyDescent="0.2">
      <c r="A53" s="4">
        <f>IF('True_Odds_Calculator_2-way'!A54="","",'True_Odds_Calculator_2-way'!A54)</f>
        <v>2.02</v>
      </c>
      <c r="B53" s="4">
        <f>IF('True_Odds_Calculator_2-way'!B54="","",'True_Odds_Calculator_2-way'!B54)</f>
        <v>1.85</v>
      </c>
      <c r="C53" s="4">
        <f t="shared" si="0"/>
        <v>3.5590045491035394E-2</v>
      </c>
      <c r="D53" s="4">
        <f t="shared" si="2"/>
        <v>2.0953181945612553</v>
      </c>
      <c r="E53" s="4">
        <f t="shared" si="3"/>
        <v>1.9129767084719731</v>
      </c>
      <c r="G53" s="4">
        <f t="shared" si="1"/>
        <v>1.0355900454910354</v>
      </c>
    </row>
    <row r="54" spans="1:7" x14ac:dyDescent="0.2">
      <c r="A54" s="4">
        <f>IF('True_Odds_Calculator_2-way'!A55="","",'True_Odds_Calculator_2-way'!A55)</f>
        <v>2.4500000000000002</v>
      </c>
      <c r="B54" s="4">
        <f>IF('True_Odds_Calculator_2-way'!B55="","",'True_Odds_Calculator_2-way'!B55)</f>
        <v>1.58</v>
      </c>
      <c r="C54" s="4">
        <f t="shared" si="0"/>
        <v>4.1074657711185569E-2</v>
      </c>
      <c r="D54" s="4">
        <f t="shared" si="2"/>
        <v>2.5798067310896364</v>
      </c>
      <c r="E54" s="4">
        <f t="shared" si="3"/>
        <v>1.6329888209238554</v>
      </c>
      <c r="G54" s="4">
        <f t="shared" si="1"/>
        <v>1.0410746577111856</v>
      </c>
    </row>
    <row r="55" spans="1:7" x14ac:dyDescent="0.2">
      <c r="A55" s="4">
        <f>IF('True_Odds_Calculator_2-way'!A56="","",'True_Odds_Calculator_2-way'!A56)</f>
        <v>1.83</v>
      </c>
      <c r="B55" s="4">
        <f>IF('True_Odds_Calculator_2-way'!B56="","",'True_Odds_Calculator_2-way'!B56)</f>
        <v>2.0499999999999998</v>
      </c>
      <c r="C55" s="4">
        <f t="shared" si="0"/>
        <v>3.4252965480474407E-2</v>
      </c>
      <c r="D55" s="4">
        <f t="shared" si="2"/>
        <v>1.8892106257081707</v>
      </c>
      <c r="E55" s="4">
        <f t="shared" si="3"/>
        <v>2.1245929491717397</v>
      </c>
      <c r="G55" s="4">
        <f t="shared" si="1"/>
        <v>1.0342529654804744</v>
      </c>
    </row>
    <row r="56" spans="1:7" x14ac:dyDescent="0.2">
      <c r="A56" s="4">
        <f>IF('True_Odds_Calculator_2-way'!A57="","",'True_Odds_Calculator_2-way'!A57)</f>
        <v>2.19</v>
      </c>
      <c r="B56" s="4">
        <f>IF('True_Odds_Calculator_2-way'!B57="","",'True_Odds_Calculator_2-way'!B57)</f>
        <v>1.72</v>
      </c>
      <c r="C56" s="4">
        <f t="shared" si="0"/>
        <v>3.8016353403419467E-2</v>
      </c>
      <c r="D56" s="4">
        <f t="shared" si="2"/>
        <v>2.2851249696675566</v>
      </c>
      <c r="E56" s="4">
        <f t="shared" si="3"/>
        <v>1.7781344410876134</v>
      </c>
      <c r="G56" s="4">
        <f t="shared" si="1"/>
        <v>1.0380163534034195</v>
      </c>
    </row>
    <row r="57" spans="1:7" x14ac:dyDescent="0.2">
      <c r="A57" s="4">
        <f>IF('True_Odds_Calculator_2-way'!A58="","",'True_Odds_Calculator_2-way'!A58)</f>
        <v>2.2400000000000002</v>
      </c>
      <c r="B57" s="4">
        <f>IF('True_Odds_Calculator_2-way'!B58="","",'True_Odds_Calculator_2-way'!B58)</f>
        <v>1.69</v>
      </c>
      <c r="C57" s="4">
        <f t="shared" si="0"/>
        <v>3.8144547759932479E-2</v>
      </c>
      <c r="D57" s="4">
        <f t="shared" si="2"/>
        <v>2.3399678575843743</v>
      </c>
      <c r="E57" s="4">
        <f t="shared" si="3"/>
        <v>1.7462865578005351</v>
      </c>
      <c r="G57" s="4">
        <f t="shared" si="1"/>
        <v>1.0381445477599325</v>
      </c>
    </row>
    <row r="58" spans="1:7" x14ac:dyDescent="0.2">
      <c r="A58" s="4">
        <f>IF('True_Odds_Calculator_2-way'!A59="","",'True_Odds_Calculator_2-way'!A59)</f>
        <v>2.12</v>
      </c>
      <c r="B58" s="4">
        <f>IF('True_Odds_Calculator_2-way'!B59="","",'True_Odds_Calculator_2-way'!B59)</f>
        <v>1.77</v>
      </c>
      <c r="C58" s="4">
        <f t="shared" si="0"/>
        <v>3.6669864619976567E-2</v>
      </c>
      <c r="D58" s="4">
        <f t="shared" si="2"/>
        <v>2.20573712673407</v>
      </c>
      <c r="E58" s="4">
        <f t="shared" si="3"/>
        <v>1.8293681747269892</v>
      </c>
      <c r="G58" s="4">
        <f t="shared" si="1"/>
        <v>1.0366698646199766</v>
      </c>
    </row>
    <row r="59" spans="1:7" x14ac:dyDescent="0.2">
      <c r="A59" s="4">
        <f>IF('True_Odds_Calculator_2-way'!A60="","",'True_Odds_Calculator_2-way'!A60)</f>
        <v>2.08</v>
      </c>
      <c r="B59" s="4">
        <f>IF('True_Odds_Calculator_2-way'!B60="","",'True_Odds_Calculator_2-way'!B60)</f>
        <v>1.79</v>
      </c>
      <c r="C59" s="4">
        <f t="shared" si="0"/>
        <v>3.9428448646325664E-2</v>
      </c>
      <c r="D59" s="4">
        <f t="shared" si="2"/>
        <v>2.1689385995572641</v>
      </c>
      <c r="E59" s="4">
        <f t="shared" si="3"/>
        <v>1.8554769261437256</v>
      </c>
      <c r="G59" s="4">
        <f t="shared" si="1"/>
        <v>1.0394284486463257</v>
      </c>
    </row>
    <row r="60" spans="1:7" x14ac:dyDescent="0.2">
      <c r="A60" s="4">
        <f>IF('True_Odds_Calculator_2-way'!A61="","",'True_Odds_Calculator_2-way'!A61)</f>
        <v>2.0699999999999998</v>
      </c>
      <c r="B60" s="4">
        <f>IF('True_Odds_Calculator_2-way'!B61="","",'True_Odds_Calculator_2-way'!B61)</f>
        <v>1.82</v>
      </c>
      <c r="C60" s="4">
        <f t="shared" si="0"/>
        <v>3.2542336890162948E-2</v>
      </c>
      <c r="D60" s="4">
        <f t="shared" si="2"/>
        <v>2.1421504520384373</v>
      </c>
      <c r="E60" s="4">
        <f t="shared" si="3"/>
        <v>1.8755413949320454</v>
      </c>
      <c r="G60" s="4">
        <f t="shared" si="1"/>
        <v>1.0325423368901629</v>
      </c>
    </row>
    <row r="61" spans="1:7" x14ac:dyDescent="0.2">
      <c r="A61" s="4">
        <f>IF('True_Odds_Calculator_2-way'!A62="","",'True_Odds_Calculator_2-way'!A62)</f>
        <v>2.0499999999999998</v>
      </c>
      <c r="B61" s="4">
        <f>IF('True_Odds_Calculator_2-way'!B62="","",'True_Odds_Calculator_2-way'!B62)</f>
        <v>1.83</v>
      </c>
      <c r="C61" s="4">
        <f t="shared" si="0"/>
        <v>3.4252965480474407E-2</v>
      </c>
      <c r="D61" s="4">
        <f t="shared" si="2"/>
        <v>2.1245929491717397</v>
      </c>
      <c r="E61" s="4">
        <f t="shared" si="3"/>
        <v>1.8892106257081707</v>
      </c>
      <c r="G61" s="4">
        <f t="shared" si="1"/>
        <v>1.0342529654804744</v>
      </c>
    </row>
    <row r="62" spans="1:7" x14ac:dyDescent="0.2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1.73</v>
      </c>
      <c r="C62" s="4">
        <f t="shared" si="0"/>
        <v>3.6750278411200155E-2</v>
      </c>
      <c r="D62" s="4">
        <f t="shared" si="2"/>
        <v>2.2709700728608424</v>
      </c>
      <c r="E62" s="4">
        <f t="shared" si="3"/>
        <v>1.7868005874828257</v>
      </c>
      <c r="G62" s="4">
        <f t="shared" si="1"/>
        <v>1.0367502784112002</v>
      </c>
    </row>
    <row r="63" spans="1:7" x14ac:dyDescent="0.2">
      <c r="A63" s="4">
        <f>IF('True_Odds_Calculator_2-way'!A64="","",'True_Odds_Calculator_2-way'!A64)</f>
        <v>2.34</v>
      </c>
      <c r="B63" s="4">
        <f>IF('True_Odds_Calculator_2-way'!B64="","",'True_Odds_Calculator_2-way'!B64)</f>
        <v>1.63</v>
      </c>
      <c r="C63" s="4">
        <f t="shared" si="0"/>
        <v>4.0847359865764821E-2</v>
      </c>
      <c r="D63" s="4">
        <f t="shared" si="2"/>
        <v>2.4574447522711167</v>
      </c>
      <c r="E63" s="4">
        <f t="shared" si="3"/>
        <v>1.6861323548914724</v>
      </c>
      <c r="G63" s="4">
        <f t="shared" si="1"/>
        <v>1.0408473598657648</v>
      </c>
    </row>
    <row r="64" spans="1:7" x14ac:dyDescent="0.2">
      <c r="A64" s="4">
        <f>IF('True_Odds_Calculator_2-way'!A65="","",'True_Odds_Calculator_2-way'!A65)</f>
        <v>2.4500000000000002</v>
      </c>
      <c r="B64" s="4">
        <f>IF('True_Odds_Calculator_2-way'!B65="","",'True_Odds_Calculator_2-way'!B65)</f>
        <v>1.59</v>
      </c>
      <c r="C64" s="4">
        <f t="shared" si="0"/>
        <v>3.7094082916185211E-2</v>
      </c>
      <c r="D64" s="4">
        <f t="shared" si="2"/>
        <v>2.5666282325811234</v>
      </c>
      <c r="E64" s="4">
        <f t="shared" si="3"/>
        <v>1.6383135317001365</v>
      </c>
      <c r="G64" s="4">
        <f t="shared" si="1"/>
        <v>1.0370940829161852</v>
      </c>
    </row>
    <row r="65" spans="1:7" x14ac:dyDescent="0.2">
      <c r="A65" s="4">
        <f>IF('True_Odds_Calculator_2-way'!A66="","",'True_Odds_Calculator_2-way'!A66)</f>
        <v>2.15</v>
      </c>
      <c r="B65" s="4">
        <f>IF('True_Odds_Calculator_2-way'!B66="","",'True_Odds_Calculator_2-way'!B66)</f>
        <v>1.75</v>
      </c>
      <c r="C65" s="4">
        <f t="shared" si="0"/>
        <v>3.6544850498338777E-2</v>
      </c>
      <c r="D65" s="4">
        <f t="shared" si="2"/>
        <v>2.2379182156133823</v>
      </c>
      <c r="E65" s="4">
        <f t="shared" si="3"/>
        <v>1.8078078078078077</v>
      </c>
      <c r="G65" s="4">
        <f t="shared" si="1"/>
        <v>1.0365448504983388</v>
      </c>
    </row>
    <row r="66" spans="1:7" x14ac:dyDescent="0.2">
      <c r="A66" s="4">
        <f>IF('True_Odds_Calculator_2-way'!A67="","",'True_Odds_Calculator_2-way'!A67)</f>
        <v>2.1800000000000002</v>
      </c>
      <c r="B66" s="4">
        <f>IF('True_Odds_Calculator_2-way'!B67="","",'True_Odds_Calculator_2-way'!B67)</f>
        <v>1.72</v>
      </c>
      <c r="C66" s="4">
        <f t="shared" ref="C66:C129" si="4">IF(A66="","",((1/A66)+(1/B66))-1)</f>
        <v>4.0110945167484591E-2</v>
      </c>
      <c r="D66" s="4">
        <f t="shared" si="2"/>
        <v>2.2796692607003894</v>
      </c>
      <c r="E66" s="4">
        <f t="shared" si="3"/>
        <v>1.7814519194222731</v>
      </c>
      <c r="G66" s="4">
        <f t="shared" ref="G66:G129" si="5">IF(A66="","",C66+1)</f>
        <v>1.0401109451674846</v>
      </c>
    </row>
    <row r="67" spans="1:7" x14ac:dyDescent="0.2">
      <c r="A67" s="4">
        <f>IF('True_Odds_Calculator_2-way'!A68="","",'True_Odds_Calculator_2-way'!A68)</f>
        <v>1.88</v>
      </c>
      <c r="B67" s="4">
        <f>IF('True_Odds_Calculator_2-way'!B68="","",'True_Odds_Calculator_2-way'!B68)</f>
        <v>2</v>
      </c>
      <c r="C67" s="4">
        <f t="shared" si="4"/>
        <v>3.1914893617021267E-2</v>
      </c>
      <c r="D67" s="4">
        <f t="shared" ref="D67:D130" si="6">IF(A67="","",(2*A67)/(2-($C67*A67)))</f>
        <v>1.9381443298969072</v>
      </c>
      <c r="E67" s="4">
        <f t="shared" ref="E67:E130" si="7">IF(B67="","",(2*B67)/(2-($C67*B67)))</f>
        <v>2.0659340659340657</v>
      </c>
      <c r="G67" s="4">
        <f t="shared" si="5"/>
        <v>1.0319148936170213</v>
      </c>
    </row>
    <row r="68" spans="1:7" x14ac:dyDescent="0.2">
      <c r="A68" s="4">
        <f>IF('True_Odds_Calculator_2-way'!A69="","",'True_Odds_Calculator_2-way'!A69)</f>
        <v>2.0499999999999998</v>
      </c>
      <c r="B68" s="4">
        <f>IF('True_Odds_Calculator_2-way'!B69="","",'True_Odds_Calculator_2-way'!B69)</f>
        <v>1.83</v>
      </c>
      <c r="C68" s="4">
        <f t="shared" si="4"/>
        <v>3.4252965480474407E-2</v>
      </c>
      <c r="D68" s="4">
        <f t="shared" si="6"/>
        <v>2.1245929491717397</v>
      </c>
      <c r="E68" s="4">
        <f t="shared" si="7"/>
        <v>1.8892106257081707</v>
      </c>
      <c r="G68" s="4">
        <f t="shared" si="5"/>
        <v>1.0342529654804744</v>
      </c>
    </row>
    <row r="69" spans="1:7" x14ac:dyDescent="0.2">
      <c r="A69" s="4">
        <f>IF('True_Odds_Calculator_2-way'!A70="","",'True_Odds_Calculator_2-way'!A70)</f>
        <v>1.76</v>
      </c>
      <c r="B69" s="4">
        <f>IF('True_Odds_Calculator_2-way'!B70="","",'True_Odds_Calculator_2-way'!B70)</f>
        <v>2.04</v>
      </c>
      <c r="C69" s="4">
        <f t="shared" si="4"/>
        <v>5.8377896613190705E-2</v>
      </c>
      <c r="D69" s="4">
        <f t="shared" si="6"/>
        <v>1.8553121124431584</v>
      </c>
      <c r="E69" s="4">
        <f t="shared" si="7"/>
        <v>2.1691638472692123</v>
      </c>
      <c r="G69" s="4">
        <f t="shared" si="5"/>
        <v>1.0583778966131907</v>
      </c>
    </row>
    <row r="70" spans="1:7" x14ac:dyDescent="0.2">
      <c r="A70" s="4">
        <f>IF('True_Odds_Calculator_2-way'!A71="","",'True_Odds_Calculator_2-way'!A71)</f>
        <v>1.82</v>
      </c>
      <c r="B70" s="4">
        <f>IF('True_Odds_Calculator_2-way'!B71="","",'True_Odds_Calculator_2-way'!B71)</f>
        <v>2.0299999999999998</v>
      </c>
      <c r="C70" s="4">
        <f t="shared" si="4"/>
        <v>4.2061386888973207E-2</v>
      </c>
      <c r="D70" s="4">
        <f t="shared" si="6"/>
        <v>1.8924345643599858</v>
      </c>
      <c r="E70" s="4">
        <f t="shared" si="7"/>
        <v>2.1205303334672561</v>
      </c>
      <c r="G70" s="4">
        <f t="shared" si="5"/>
        <v>1.0420613868889732</v>
      </c>
    </row>
    <row r="71" spans="1:7" x14ac:dyDescent="0.2">
      <c r="A71" s="4">
        <f>IF('True_Odds_Calculator_2-way'!A72="","",'True_Odds_Calculator_2-way'!A72)</f>
        <v>1.57</v>
      </c>
      <c r="B71" s="4">
        <f>IF('True_Odds_Calculator_2-way'!B72="","",'True_Odds_Calculator_2-way'!B72)</f>
        <v>2.42</v>
      </c>
      <c r="C71" s="4">
        <f t="shared" si="4"/>
        <v>5.0165815655103474E-2</v>
      </c>
      <c r="D71" s="4">
        <f t="shared" si="6"/>
        <v>1.6343614229793093</v>
      </c>
      <c r="E71" s="4">
        <f t="shared" si="7"/>
        <v>2.5763884179833187</v>
      </c>
      <c r="G71" s="4">
        <f t="shared" si="5"/>
        <v>1.0501658156551035</v>
      </c>
    </row>
    <row r="72" spans="1:7" x14ac:dyDescent="0.2">
      <c r="A72" s="4">
        <f>IF('True_Odds_Calculator_2-way'!A73="","",'True_Odds_Calculator_2-way'!A73)</f>
        <v>1.97</v>
      </c>
      <c r="B72" s="4">
        <f>IF('True_Odds_Calculator_2-way'!B73="","",'True_Odds_Calculator_2-way'!B73)</f>
        <v>1.86</v>
      </c>
      <c r="C72" s="4">
        <f t="shared" si="4"/>
        <v>4.5248621800120015E-2</v>
      </c>
      <c r="D72" s="4">
        <f t="shared" si="6"/>
        <v>2.0618985988408078</v>
      </c>
      <c r="E72" s="4">
        <f t="shared" si="7"/>
        <v>1.9417095013512797</v>
      </c>
      <c r="G72" s="4">
        <f t="shared" si="5"/>
        <v>1.04524862180012</v>
      </c>
    </row>
    <row r="73" spans="1:7" x14ac:dyDescent="0.2">
      <c r="A73" s="4">
        <f>IF('True_Odds_Calculator_2-way'!A74="","",'True_Odds_Calculator_2-way'!A74)</f>
        <v>1.87</v>
      </c>
      <c r="B73" s="4">
        <f>IF('True_Odds_Calculator_2-way'!B74="","",'True_Odds_Calculator_2-way'!B74)</f>
        <v>1.97</v>
      </c>
      <c r="C73" s="4">
        <f t="shared" si="4"/>
        <v>4.2373571486739481E-2</v>
      </c>
      <c r="D73" s="4">
        <f t="shared" si="6"/>
        <v>1.9471444805623825</v>
      </c>
      <c r="E73" s="4">
        <f t="shared" si="7"/>
        <v>2.0558051284913081</v>
      </c>
      <c r="G73" s="4">
        <f t="shared" si="5"/>
        <v>1.0423735714867395</v>
      </c>
    </row>
    <row r="74" spans="1:7" x14ac:dyDescent="0.2">
      <c r="A74" s="4">
        <f>IF('True_Odds_Calculator_2-way'!A75="","",'True_Odds_Calculator_2-way'!A75)</f>
        <v>1.86</v>
      </c>
      <c r="B74" s="4">
        <f>IF('True_Odds_Calculator_2-way'!B75="","",'True_Odds_Calculator_2-way'!B75)</f>
        <v>1.97</v>
      </c>
      <c r="C74" s="4">
        <f t="shared" si="4"/>
        <v>4.5248621800120015E-2</v>
      </c>
      <c r="D74" s="4">
        <f t="shared" si="6"/>
        <v>1.9417095013512797</v>
      </c>
      <c r="E74" s="4">
        <f t="shared" si="7"/>
        <v>2.0618985988408078</v>
      </c>
      <c r="G74" s="4">
        <f t="shared" si="5"/>
        <v>1.04524862180012</v>
      </c>
    </row>
    <row r="75" spans="1:7" x14ac:dyDescent="0.2">
      <c r="A75" s="4">
        <f>IF('True_Odds_Calculator_2-way'!A76="","",'True_Odds_Calculator_2-way'!A76)</f>
        <v>1.99</v>
      </c>
      <c r="B75" s="4">
        <f>IF('True_Odds_Calculator_2-way'!B76="","",'True_Odds_Calculator_2-way'!B76)</f>
        <v>1.85</v>
      </c>
      <c r="C75" s="4">
        <f t="shared" si="4"/>
        <v>4.3053103354610656E-2</v>
      </c>
      <c r="D75" s="4">
        <f t="shared" si="6"/>
        <v>2.0790625441197226</v>
      </c>
      <c r="E75" s="4">
        <f t="shared" si="7"/>
        <v>1.9267303414889438</v>
      </c>
      <c r="G75" s="4">
        <f t="shared" si="5"/>
        <v>1.0430531033546107</v>
      </c>
    </row>
    <row r="76" spans="1:7" x14ac:dyDescent="0.2">
      <c r="A76" s="4">
        <f>IF('True_Odds_Calculator_2-way'!A77="","",'True_Odds_Calculator_2-way'!A77)</f>
        <v>1.54</v>
      </c>
      <c r="B76" s="4">
        <f>IF('True_Odds_Calculator_2-way'!B77="","",'True_Odds_Calculator_2-way'!B77)</f>
        <v>2.5</v>
      </c>
      <c r="C76" s="4">
        <f t="shared" si="4"/>
        <v>4.9350649350649256E-2</v>
      </c>
      <c r="D76" s="4">
        <f t="shared" si="6"/>
        <v>1.6008316008316008</v>
      </c>
      <c r="E76" s="4">
        <f t="shared" si="7"/>
        <v>2.664359861591695</v>
      </c>
      <c r="G76" s="4">
        <f t="shared" si="5"/>
        <v>1.0493506493506493</v>
      </c>
    </row>
    <row r="77" spans="1:7" x14ac:dyDescent="0.2">
      <c r="A77" s="4">
        <f>IF('True_Odds_Calculator_2-way'!A78="","",'True_Odds_Calculator_2-way'!A78)</f>
        <v>1.79</v>
      </c>
      <c r="B77" s="4">
        <f>IF('True_Odds_Calculator_2-way'!B78="","",'True_Odds_Calculator_2-way'!B78)</f>
        <v>2.04</v>
      </c>
      <c r="C77" s="4">
        <f t="shared" si="4"/>
        <v>4.8855296308467411E-2</v>
      </c>
      <c r="D77" s="4">
        <f t="shared" si="6"/>
        <v>1.8718474472011479</v>
      </c>
      <c r="E77" s="4">
        <f t="shared" si="7"/>
        <v>2.1469896519285041</v>
      </c>
      <c r="G77" s="4">
        <f t="shared" si="5"/>
        <v>1.0488552963084674</v>
      </c>
    </row>
    <row r="78" spans="1:7" x14ac:dyDescent="0.2">
      <c r="A78" s="4">
        <f>IF('True_Odds_Calculator_2-way'!A79="","",'True_Odds_Calculator_2-way'!A79)</f>
        <v>1.8</v>
      </c>
      <c r="B78" s="4">
        <f>IF('True_Odds_Calculator_2-way'!B79="","",'True_Odds_Calculator_2-way'!B79)</f>
        <v>2.0299999999999998</v>
      </c>
      <c r="C78" s="4">
        <f t="shared" si="4"/>
        <v>4.816639299397929E-2</v>
      </c>
      <c r="D78" s="4">
        <f t="shared" si="6"/>
        <v>1.8815653964984556</v>
      </c>
      <c r="E78" s="4">
        <f t="shared" si="7"/>
        <v>2.1343457943925235</v>
      </c>
      <c r="G78" s="4">
        <f t="shared" si="5"/>
        <v>1.0481663929939793</v>
      </c>
    </row>
    <row r="79" spans="1:7" x14ac:dyDescent="0.2">
      <c r="A79" s="4">
        <f>IF('True_Odds_Calculator_2-way'!A80="","",'True_Odds_Calculator_2-way'!A80)</f>
        <v>1.88</v>
      </c>
      <c r="B79" s="4">
        <f>IF('True_Odds_Calculator_2-way'!B80="","",'True_Odds_Calculator_2-way'!B80)</f>
        <v>1.96</v>
      </c>
      <c r="C79" s="4">
        <f t="shared" si="4"/>
        <v>4.2118975249674229E-2</v>
      </c>
      <c r="D79" s="4">
        <f t="shared" si="6"/>
        <v>1.9575010624734379</v>
      </c>
      <c r="E79" s="4">
        <f t="shared" si="7"/>
        <v>2.044385264092321</v>
      </c>
      <c r="G79" s="4">
        <f t="shared" si="5"/>
        <v>1.0421189752496742</v>
      </c>
    </row>
    <row r="80" spans="1:7" x14ac:dyDescent="0.2">
      <c r="A80" s="4">
        <f>IF('True_Odds_Calculator_2-way'!A81="","",'True_Odds_Calculator_2-way'!A81)</f>
        <v>1.99</v>
      </c>
      <c r="B80" s="4">
        <f>IF('True_Odds_Calculator_2-way'!B81="","",'True_Odds_Calculator_2-way'!B81)</f>
        <v>1.85</v>
      </c>
      <c r="C80" s="4">
        <f t="shared" si="4"/>
        <v>4.3053103354610656E-2</v>
      </c>
      <c r="D80" s="4">
        <f t="shared" si="6"/>
        <v>2.0790625441197226</v>
      </c>
      <c r="E80" s="4">
        <f t="shared" si="7"/>
        <v>1.9267303414889438</v>
      </c>
      <c r="G80" s="4">
        <f t="shared" si="5"/>
        <v>1.0430531033546107</v>
      </c>
    </row>
    <row r="81" spans="1:7" x14ac:dyDescent="0.2">
      <c r="A81" s="4">
        <f>IF('True_Odds_Calculator_2-way'!A82="","",'True_Odds_Calculator_2-way'!A82)</f>
        <v>1.87</v>
      </c>
      <c r="B81" s="4">
        <f>IF('True_Odds_Calculator_2-way'!B82="","",'True_Odds_Calculator_2-way'!B82)</f>
        <v>2.04</v>
      </c>
      <c r="C81" s="4">
        <f t="shared" si="4"/>
        <v>2.4955436720142554E-2</v>
      </c>
      <c r="D81" s="4">
        <f t="shared" si="6"/>
        <v>1.9146757679180888</v>
      </c>
      <c r="E81" s="4">
        <f t="shared" si="7"/>
        <v>2.0932835820895521</v>
      </c>
      <c r="G81" s="4">
        <f t="shared" si="5"/>
        <v>1.0249554367201426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2.31</v>
      </c>
      <c r="C82" s="4">
        <f t="shared" si="4"/>
        <v>2.813852813852824E-2</v>
      </c>
      <c r="D82" s="4">
        <f t="shared" si="6"/>
        <v>1.7206703910614525</v>
      </c>
      <c r="E82" s="4">
        <f t="shared" si="7"/>
        <v>2.3875968992248064</v>
      </c>
      <c r="G82" s="4">
        <f t="shared" si="5"/>
        <v>1.0281385281385282</v>
      </c>
    </row>
    <row r="83" spans="1:7" x14ac:dyDescent="0.2">
      <c r="A83" s="4">
        <f>IF('True_Odds_Calculator_2-way'!A84="","",'True_Odds_Calculator_2-way'!A84)</f>
        <v>2.09</v>
      </c>
      <c r="B83" s="4">
        <f>IF('True_Odds_Calculator_2-way'!B84="","",'True_Odds_Calculator_2-way'!B84)</f>
        <v>1.79</v>
      </c>
      <c r="C83" s="4">
        <f t="shared" si="4"/>
        <v>3.7128117398625982E-2</v>
      </c>
      <c r="D83" s="4">
        <f t="shared" si="6"/>
        <v>2.1743628490889537</v>
      </c>
      <c r="E83" s="4">
        <f t="shared" si="7"/>
        <v>1.8515255747197545</v>
      </c>
      <c r="G83" s="4">
        <f t="shared" si="5"/>
        <v>1.037128117398626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1.76</v>
      </c>
      <c r="C84" s="4">
        <f t="shared" si="4"/>
        <v>3.7665386256935607E-2</v>
      </c>
      <c r="D84" s="4">
        <f t="shared" si="6"/>
        <v>2.2190126672191313</v>
      </c>
      <c r="E84" s="4">
        <f t="shared" si="7"/>
        <v>1.8203360202000585</v>
      </c>
      <c r="G84" s="4">
        <f t="shared" si="5"/>
        <v>1.0376653862569356</v>
      </c>
    </row>
    <row r="85" spans="1:7" x14ac:dyDescent="0.2">
      <c r="A85" s="4">
        <f>IF('True_Odds_Calculator_2-way'!A86="","",'True_Odds_Calculator_2-way'!A86)</f>
        <v>2.15</v>
      </c>
      <c r="B85" s="4">
        <f>IF('True_Odds_Calculator_2-way'!B86="","",'True_Odds_Calculator_2-way'!B86)</f>
        <v>1.72</v>
      </c>
      <c r="C85" s="4">
        <f t="shared" si="4"/>
        <v>4.6511627906976827E-2</v>
      </c>
      <c r="D85" s="4">
        <f t="shared" si="6"/>
        <v>2.263157894736842</v>
      </c>
      <c r="E85" s="4">
        <f t="shared" si="7"/>
        <v>1.7916666666666667</v>
      </c>
      <c r="G85" s="4">
        <f t="shared" si="5"/>
        <v>1.0465116279069768</v>
      </c>
    </row>
    <row r="86" spans="1:7" x14ac:dyDescent="0.2">
      <c r="A86" s="4">
        <f>IF('True_Odds_Calculator_2-way'!A87="","",'True_Odds_Calculator_2-way'!A87)</f>
        <v>2.3199999999999998</v>
      </c>
      <c r="B86" s="4">
        <f>IF('True_Odds_Calculator_2-way'!B87="","",'True_Odds_Calculator_2-way'!B87)</f>
        <v>1.65</v>
      </c>
      <c r="C86" s="4">
        <f t="shared" si="4"/>
        <v>3.709508881922674E-2</v>
      </c>
      <c r="D86" s="4">
        <f t="shared" si="6"/>
        <v>2.4243191893603542</v>
      </c>
      <c r="E86" s="4">
        <f t="shared" si="7"/>
        <v>1.702089817696754</v>
      </c>
      <c r="G86" s="4">
        <f t="shared" si="5"/>
        <v>1.0370950888192267</v>
      </c>
    </row>
    <row r="87" spans="1:7" x14ac:dyDescent="0.2">
      <c r="A87" s="4">
        <f>IF('True_Odds_Calculator_2-way'!A88="","",'True_Odds_Calculator_2-way'!A88)</f>
        <v>2.58</v>
      </c>
      <c r="B87" s="4">
        <f>IF('True_Odds_Calculator_2-way'!B88="","",'True_Odds_Calculator_2-way'!B88)</f>
        <v>1.54</v>
      </c>
      <c r="C87" s="4">
        <f t="shared" si="4"/>
        <v>3.6947548575455569E-2</v>
      </c>
      <c r="D87" s="4">
        <f t="shared" si="6"/>
        <v>2.7091231419609985</v>
      </c>
      <c r="E87" s="4">
        <f t="shared" si="7"/>
        <v>1.5850953482805394</v>
      </c>
      <c r="G87" s="4">
        <f t="shared" si="5"/>
        <v>1.0369475485754556</v>
      </c>
    </row>
    <row r="88" spans="1:7" x14ac:dyDescent="0.2">
      <c r="A88" s="4">
        <f>IF('True_Odds_Calculator_2-way'!A89="","",'True_Odds_Calculator_2-way'!A89)</f>
        <v>2.4</v>
      </c>
      <c r="B88" s="4">
        <f>IF('True_Odds_Calculator_2-way'!B89="","",'True_Odds_Calculator_2-way'!B89)</f>
        <v>1.61</v>
      </c>
      <c r="C88" s="4">
        <f t="shared" si="4"/>
        <v>3.7784679089026829E-2</v>
      </c>
      <c r="D88" s="4">
        <f t="shared" si="6"/>
        <v>2.5139882888744305</v>
      </c>
      <c r="E88" s="4">
        <f t="shared" si="7"/>
        <v>1.6605070906746886</v>
      </c>
      <c r="G88" s="4">
        <f t="shared" si="5"/>
        <v>1.0377846790890268</v>
      </c>
    </row>
    <row r="89" spans="1:7" x14ac:dyDescent="0.2">
      <c r="A89" s="4">
        <f>IF('True_Odds_Calculator_2-way'!A90="","",'True_Odds_Calculator_2-way'!A90)</f>
        <v>2.3199999999999998</v>
      </c>
      <c r="B89" s="4">
        <f>IF('True_Odds_Calculator_2-way'!B90="","",'True_Odds_Calculator_2-way'!B90)</f>
        <v>1.65</v>
      </c>
      <c r="C89" s="4">
        <f t="shared" si="4"/>
        <v>3.709508881922674E-2</v>
      </c>
      <c r="D89" s="4">
        <f t="shared" si="6"/>
        <v>2.4243191893603542</v>
      </c>
      <c r="E89" s="4">
        <f t="shared" si="7"/>
        <v>1.702089817696754</v>
      </c>
      <c r="G89" s="4">
        <f t="shared" si="5"/>
        <v>1.0370950888192267</v>
      </c>
    </row>
    <row r="90" spans="1:7" x14ac:dyDescent="0.2">
      <c r="A90" s="4">
        <f>IF('True_Odds_Calculator_2-way'!A91="","",'True_Odds_Calculator_2-way'!A91)</f>
        <v>2.38</v>
      </c>
      <c r="B90" s="4">
        <f>IF('True_Odds_Calculator_2-way'!B91="","",'True_Odds_Calculator_2-way'!B91)</f>
        <v>1.62</v>
      </c>
      <c r="C90" s="4">
        <f t="shared" si="4"/>
        <v>3.7452017844174623E-2</v>
      </c>
      <c r="D90" s="4">
        <f t="shared" si="6"/>
        <v>2.4910195115648013</v>
      </c>
      <c r="E90" s="4">
        <f t="shared" si="7"/>
        <v>1.6706820348383742</v>
      </c>
      <c r="G90" s="4">
        <f t="shared" si="5"/>
        <v>1.0374520178441746</v>
      </c>
    </row>
    <row r="91" spans="1:7" x14ac:dyDescent="0.2">
      <c r="A91" s="4">
        <f>IF('True_Odds_Calculator_2-way'!A92="","",'True_Odds_Calculator_2-way'!A92)</f>
        <v>2.25</v>
      </c>
      <c r="B91" s="4">
        <f>IF('True_Odds_Calculator_2-way'!B92="","",'True_Odds_Calculator_2-way'!B92)</f>
        <v>1.68</v>
      </c>
      <c r="C91" s="4">
        <f t="shared" si="4"/>
        <v>3.9682539682539542E-2</v>
      </c>
      <c r="D91" s="4">
        <f t="shared" si="6"/>
        <v>2.3551401869158877</v>
      </c>
      <c r="E91" s="4">
        <f t="shared" si="7"/>
        <v>1.7379310344827583</v>
      </c>
      <c r="G91" s="4">
        <f t="shared" si="5"/>
        <v>1.0396825396825395</v>
      </c>
    </row>
    <row r="92" spans="1:7" x14ac:dyDescent="0.2">
      <c r="A92" s="4">
        <f>IF('True_Odds_Calculator_2-way'!A93="","",'True_Odds_Calculator_2-way'!A93)</f>
        <v>2.0699999999999998</v>
      </c>
      <c r="B92" s="4">
        <f>IF('True_Odds_Calculator_2-way'!B93="","",'True_Odds_Calculator_2-way'!B93)</f>
        <v>1.8</v>
      </c>
      <c r="C92" s="4">
        <f t="shared" si="4"/>
        <v>3.8647342995169254E-2</v>
      </c>
      <c r="D92" s="4">
        <f t="shared" si="6"/>
        <v>2.15625</v>
      </c>
      <c r="E92" s="4">
        <f t="shared" si="7"/>
        <v>1.8648648648648651</v>
      </c>
      <c r="G92" s="4">
        <f t="shared" si="5"/>
        <v>1.0386473429951693</v>
      </c>
    </row>
    <row r="93" spans="1:7" x14ac:dyDescent="0.2">
      <c r="A93" s="4">
        <f>IF('True_Odds_Calculator_2-way'!A94="","",'True_Odds_Calculator_2-way'!A94)</f>
        <v>2.38</v>
      </c>
      <c r="B93" s="4">
        <f>IF('True_Odds_Calculator_2-way'!B94="","",'True_Odds_Calculator_2-way'!B94)</f>
        <v>1.59</v>
      </c>
      <c r="C93" s="4">
        <f t="shared" si="4"/>
        <v>4.9098884836953571E-2</v>
      </c>
      <c r="D93" s="4">
        <f t="shared" si="6"/>
        <v>2.5276868612651122</v>
      </c>
      <c r="E93" s="4">
        <f t="shared" si="7"/>
        <v>1.6545844082025274</v>
      </c>
      <c r="G93" s="4">
        <f t="shared" si="5"/>
        <v>1.0490988848369536</v>
      </c>
    </row>
    <row r="94" spans="1:7" x14ac:dyDescent="0.2">
      <c r="A94" s="4">
        <f>IF('True_Odds_Calculator_2-way'!A95="","",'True_Odds_Calculator_2-way'!A95)</f>
        <v>2.0099999999999998</v>
      </c>
      <c r="B94" s="4">
        <f>IF('True_Odds_Calculator_2-way'!B95="","",'True_Odds_Calculator_2-way'!B95)</f>
        <v>1.83</v>
      </c>
      <c r="C94" s="4">
        <f t="shared" si="4"/>
        <v>4.3960525242639381E-2</v>
      </c>
      <c r="D94" s="4">
        <f t="shared" si="6"/>
        <v>2.1029071263184975</v>
      </c>
      <c r="E94" s="4">
        <f t="shared" si="7"/>
        <v>1.9066946582691862</v>
      </c>
      <c r="G94" s="4">
        <f t="shared" si="5"/>
        <v>1.0439605252426394</v>
      </c>
    </row>
    <row r="95" spans="1:7" x14ac:dyDescent="0.2">
      <c r="A95" s="4">
        <f>IF('True_Odds_Calculator_2-way'!A96="","",'True_Odds_Calculator_2-way'!A96)</f>
        <v>1.94</v>
      </c>
      <c r="B95" s="4">
        <f>IF('True_Odds_Calculator_2-way'!B96="","",'True_Odds_Calculator_2-way'!B96)</f>
        <v>1.89</v>
      </c>
      <c r="C95" s="4">
        <f t="shared" si="4"/>
        <v>4.4564446626302434E-2</v>
      </c>
      <c r="D95" s="4">
        <f t="shared" si="6"/>
        <v>2.0276502792678208</v>
      </c>
      <c r="E95" s="4">
        <f t="shared" si="7"/>
        <v>1.9730936877791532</v>
      </c>
      <c r="G95" s="4">
        <f t="shared" si="5"/>
        <v>1.0445644466263024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2</v>
      </c>
      <c r="C96" s="4">
        <f t="shared" si="4"/>
        <v>2.3560209424083656E-2</v>
      </c>
      <c r="D96" s="4">
        <f t="shared" si="6"/>
        <v>1.9539641943734012</v>
      </c>
      <c r="E96" s="4">
        <f t="shared" si="7"/>
        <v>2.0482573726541551</v>
      </c>
      <c r="G96" s="4">
        <f t="shared" si="5"/>
        <v>1.0235602094240837</v>
      </c>
    </row>
    <row r="97" spans="1:7" x14ac:dyDescent="0.2">
      <c r="A97" s="4">
        <f>IF('True_Odds_Calculator_2-way'!A98="","",'True_Odds_Calculator_2-way'!A98)</f>
        <v>2.1</v>
      </c>
      <c r="B97" s="4">
        <f>IF('True_Odds_Calculator_2-way'!B98="","",'True_Odds_Calculator_2-way'!B98)</f>
        <v>1.81</v>
      </c>
      <c r="C97" s="4">
        <f t="shared" si="4"/>
        <v>2.8676664035780064E-2</v>
      </c>
      <c r="D97" s="4">
        <f t="shared" si="6"/>
        <v>2.1651951011107946</v>
      </c>
      <c r="E97" s="4">
        <f t="shared" si="7"/>
        <v>1.858225372769494</v>
      </c>
      <c r="G97" s="4">
        <f t="shared" si="5"/>
        <v>1.0286766640357801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1.83</v>
      </c>
      <c r="C99" s="4">
        <f t="shared" si="4"/>
        <v>2.9539874871307603E-2</v>
      </c>
      <c r="D99" s="4">
        <f t="shared" si="6"/>
        <v>2.1352836729517204</v>
      </c>
      <c r="E99" s="4">
        <f t="shared" si="7"/>
        <v>1.8808371192373576</v>
      </c>
      <c r="G99" s="4">
        <f t="shared" si="5"/>
        <v>1.0295398748713076</v>
      </c>
    </row>
    <row r="100" spans="1:7" x14ac:dyDescent="0.2">
      <c r="A100" s="4">
        <f>IF('True_Odds_Calculator_2-way'!A101="","",'True_Odds_Calculator_2-way'!A101)</f>
        <v>2.0299999999999998</v>
      </c>
      <c r="B100" s="4">
        <f>IF('True_Odds_Calculator_2-way'!B101="","",'True_Odds_Calculator_2-way'!B101)</f>
        <v>1.86</v>
      </c>
      <c r="C100" s="4">
        <f t="shared" si="4"/>
        <v>3.0245246040574214E-2</v>
      </c>
      <c r="D100" s="4">
        <f t="shared" si="6"/>
        <v>2.0942925287037548</v>
      </c>
      <c r="E100" s="4">
        <f t="shared" si="7"/>
        <v>1.9138324294186226</v>
      </c>
      <c r="G100" s="4">
        <f t="shared" si="5"/>
        <v>1.0302452460405742</v>
      </c>
    </row>
    <row r="101" spans="1:7" x14ac:dyDescent="0.2">
      <c r="A101" s="4">
        <f>IF('True_Odds_Calculator_2-way'!A102="","",'True_Odds_Calculator_2-way'!A102)</f>
        <v>1.98</v>
      </c>
      <c r="B101" s="4">
        <f>IF('True_Odds_Calculator_2-way'!B102="","",'True_Odds_Calculator_2-way'!B102)</f>
        <v>1.91</v>
      </c>
      <c r="C101" s="4">
        <f t="shared" si="4"/>
        <v>2.861071447458885E-2</v>
      </c>
      <c r="D101" s="4">
        <f t="shared" si="6"/>
        <v>2.0377175494369308</v>
      </c>
      <c r="E101" s="4">
        <f t="shared" si="7"/>
        <v>1.9636533568721115</v>
      </c>
      <c r="G101" s="4">
        <f t="shared" si="5"/>
        <v>1.0286107144745888</v>
      </c>
    </row>
    <row r="102" spans="1:7" x14ac:dyDescent="0.2">
      <c r="A102" s="4">
        <f>IF('True_Odds_Calculator_2-way'!A103="","",'True_Odds_Calculator_2-way'!A103)</f>
        <v>1.95</v>
      </c>
      <c r="B102" s="4">
        <f>IF('True_Odds_Calculator_2-way'!B103="","",'True_Odds_Calculator_2-way'!B103)</f>
        <v>1.93</v>
      </c>
      <c r="C102" s="4">
        <f t="shared" si="4"/>
        <v>3.0955227846419575E-2</v>
      </c>
      <c r="D102" s="4">
        <f t="shared" si="6"/>
        <v>2.0106851876586083</v>
      </c>
      <c r="E102" s="4">
        <f t="shared" si="7"/>
        <v>1.9894277785119598</v>
      </c>
      <c r="G102" s="4">
        <f t="shared" si="5"/>
        <v>1.0309552278464196</v>
      </c>
    </row>
    <row r="103" spans="1:7" x14ac:dyDescent="0.2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1.69</v>
      </c>
      <c r="C103" s="4">
        <f t="shared" si="4"/>
        <v>3.4193852437555794E-2</v>
      </c>
      <c r="D103" s="4">
        <f t="shared" si="6"/>
        <v>2.3508340001231001</v>
      </c>
      <c r="E103" s="4">
        <f t="shared" si="7"/>
        <v>1.740283410033262</v>
      </c>
      <c r="G103" s="4">
        <f t="shared" si="5"/>
        <v>1.0341938524375558</v>
      </c>
    </row>
    <row r="104" spans="1:7" x14ac:dyDescent="0.2">
      <c r="A104" s="4">
        <f>IF('True_Odds_Calculator_2-way'!A105="","",'True_Odds_Calculator_2-way'!A105)</f>
        <v>2.34</v>
      </c>
      <c r="B104" s="4">
        <f>IF('True_Odds_Calculator_2-way'!B105="","",'True_Odds_Calculator_2-way'!B105)</f>
        <v>1.65</v>
      </c>
      <c r="C104" s="4">
        <f t="shared" si="4"/>
        <v>3.3411033411033575E-2</v>
      </c>
      <c r="D104" s="4">
        <f t="shared" si="6"/>
        <v>2.4351939451277205</v>
      </c>
      <c r="E104" s="4">
        <f t="shared" si="7"/>
        <v>1.6967699406723797</v>
      </c>
      <c r="G104" s="4">
        <f t="shared" si="5"/>
        <v>1.0334110334110336</v>
      </c>
    </row>
    <row r="105" spans="1:7" x14ac:dyDescent="0.2">
      <c r="A105" s="4">
        <f>IF('True_Odds_Calculator_2-way'!A106="","",'True_Odds_Calculator_2-way'!A106)</f>
        <v>2.1800000000000002</v>
      </c>
      <c r="B105" s="4">
        <f>IF('True_Odds_Calculator_2-way'!B106="","",'True_Odds_Calculator_2-way'!B106)</f>
        <v>1.74</v>
      </c>
      <c r="C105" s="4">
        <f t="shared" si="4"/>
        <v>3.3428240008436028E-2</v>
      </c>
      <c r="D105" s="4">
        <f t="shared" si="6"/>
        <v>2.2624358821424311</v>
      </c>
      <c r="E105" s="4">
        <f t="shared" si="7"/>
        <v>1.7921194368326561</v>
      </c>
      <c r="G105" s="4">
        <f t="shared" si="5"/>
        <v>1.033428240008436</v>
      </c>
    </row>
    <row r="106" spans="1:7" x14ac:dyDescent="0.2">
      <c r="A106" s="4">
        <f>IF('True_Odds_Calculator_2-way'!A107="","",'True_Odds_Calculator_2-way'!A107)</f>
        <v>1.93</v>
      </c>
      <c r="B106" s="4">
        <f>IF('True_Odds_Calculator_2-way'!B107="","",'True_Odds_Calculator_2-way'!B107)</f>
        <v>1.96</v>
      </c>
      <c r="C106" s="4">
        <f t="shared" si="4"/>
        <v>2.8338796658559762E-2</v>
      </c>
      <c r="D106" s="4">
        <f t="shared" si="6"/>
        <v>1.9842635333613092</v>
      </c>
      <c r="E106" s="4">
        <f t="shared" si="7"/>
        <v>2.0159880622468553</v>
      </c>
      <c r="G106" s="4">
        <f t="shared" si="5"/>
        <v>1.0283387966585598</v>
      </c>
    </row>
    <row r="107" spans="1:7" x14ac:dyDescent="0.2">
      <c r="A107" s="4">
        <f>IF('True_Odds_Calculator_2-way'!A108="","",'True_Odds_Calculator_2-way'!A108)</f>
        <v>2.09</v>
      </c>
      <c r="B107" s="4">
        <f>IF('True_Odds_Calculator_2-way'!B108="","",'True_Odds_Calculator_2-way'!B108)</f>
        <v>1.8</v>
      </c>
      <c r="C107" s="4">
        <f t="shared" si="4"/>
        <v>3.4024455077086735E-2</v>
      </c>
      <c r="D107" s="4">
        <f t="shared" si="6"/>
        <v>2.1670506912442398</v>
      </c>
      <c r="E107" s="4">
        <f t="shared" si="7"/>
        <v>1.8568608094768018</v>
      </c>
      <c r="G107" s="4">
        <f t="shared" si="5"/>
        <v>1.0340244550770867</v>
      </c>
    </row>
    <row r="108" spans="1:7" x14ac:dyDescent="0.2">
      <c r="A108" s="4">
        <f>IF('True_Odds_Calculator_2-way'!A109="","",'True_Odds_Calculator_2-way'!A109)</f>
        <v>1.43</v>
      </c>
      <c r="B108" s="4">
        <f>IF('True_Odds_Calculator_2-way'!B109="","",'True_Odds_Calculator_2-way'!B109)</f>
        <v>2.97</v>
      </c>
      <c r="C108" s="4">
        <f t="shared" si="4"/>
        <v>3.6001036001036102E-2</v>
      </c>
      <c r="D108" s="4">
        <f t="shared" si="6"/>
        <v>1.4677817905341191</v>
      </c>
      <c r="E108" s="4">
        <f t="shared" si="7"/>
        <v>3.1377488825680628</v>
      </c>
      <c r="G108" s="4">
        <f t="shared" si="5"/>
        <v>1.0360010360010361</v>
      </c>
    </row>
    <row r="109" spans="1:7" x14ac:dyDescent="0.2">
      <c r="A109" s="4">
        <f>IF('True_Odds_Calculator_2-way'!A110="","",'True_Odds_Calculator_2-way'!A110)</f>
        <v>1.69</v>
      </c>
      <c r="B109" s="4">
        <f>IF('True_Odds_Calculator_2-way'!B110="","",'True_Odds_Calculator_2-way'!B110)</f>
        <v>2.2599999999999998</v>
      </c>
      <c r="C109" s="4">
        <f t="shared" si="4"/>
        <v>3.4193852437555794E-2</v>
      </c>
      <c r="D109" s="4">
        <f t="shared" si="6"/>
        <v>1.740283410033262</v>
      </c>
      <c r="E109" s="4">
        <f t="shared" si="7"/>
        <v>2.3508340001231001</v>
      </c>
      <c r="G109" s="4">
        <f t="shared" si="5"/>
        <v>1.0341938524375558</v>
      </c>
    </row>
    <row r="110" spans="1:7" x14ac:dyDescent="0.2">
      <c r="A110" s="4">
        <f>IF('True_Odds_Calculator_2-way'!A111="","",'True_Odds_Calculator_2-way'!A111)</f>
        <v>1.54</v>
      </c>
      <c r="B110" s="4">
        <f>IF('True_Odds_Calculator_2-way'!B111="","",'True_Odds_Calculator_2-way'!B111)</f>
        <v>2.59</v>
      </c>
      <c r="C110" s="4">
        <f t="shared" si="4"/>
        <v>3.5451035451035562E-2</v>
      </c>
      <c r="D110" s="4">
        <f t="shared" si="6"/>
        <v>1.583217560433454</v>
      </c>
      <c r="E110" s="4">
        <f t="shared" si="7"/>
        <v>2.7146260123868511</v>
      </c>
      <c r="G110" s="4">
        <f t="shared" si="5"/>
        <v>1.0354510354510356</v>
      </c>
    </row>
    <row r="111" spans="1:7" x14ac:dyDescent="0.2">
      <c r="A111" s="4">
        <f>IF('True_Odds_Calculator_2-way'!A112="","",'True_Odds_Calculator_2-way'!A112)</f>
        <v>2.16</v>
      </c>
      <c r="B111" s="4">
        <f>IF('True_Odds_Calculator_2-way'!B112="","",'True_Odds_Calculator_2-way'!B112)</f>
        <v>1.75</v>
      </c>
      <c r="C111" s="4">
        <f t="shared" si="4"/>
        <v>3.4391534391534417E-2</v>
      </c>
      <c r="D111" s="4">
        <f t="shared" si="6"/>
        <v>2.2433234421364987</v>
      </c>
      <c r="E111" s="4">
        <f t="shared" si="7"/>
        <v>1.8042959427207637</v>
      </c>
      <c r="G111" s="4">
        <f t="shared" si="5"/>
        <v>1.0343915343915344</v>
      </c>
    </row>
    <row r="112" spans="1:7" x14ac:dyDescent="0.2">
      <c r="A112" s="4">
        <f>IF('True_Odds_Calculator_2-way'!A113="","",'True_Odds_Calculator_2-way'!A113)</f>
        <v>2.19</v>
      </c>
      <c r="B112" s="4">
        <f>IF('True_Odds_Calculator_2-way'!B113="","",'True_Odds_Calculator_2-way'!B113)</f>
        <v>1.74</v>
      </c>
      <c r="C112" s="4">
        <f t="shared" si="4"/>
        <v>3.1333648244370904E-2</v>
      </c>
      <c r="D112" s="4">
        <f t="shared" si="6"/>
        <v>2.2678093197643276</v>
      </c>
      <c r="E112" s="4">
        <f t="shared" si="7"/>
        <v>1.7887621461765948</v>
      </c>
      <c r="G112" s="4">
        <f t="shared" si="5"/>
        <v>1.0313336482443709</v>
      </c>
    </row>
    <row r="113" spans="1:7" x14ac:dyDescent="0.2">
      <c r="A113" s="4">
        <f>IF('True_Odds_Calculator_2-way'!A114="","",'True_Odds_Calculator_2-way'!A114)</f>
        <v>1.73</v>
      </c>
      <c r="B113" s="4">
        <f>IF('True_Odds_Calculator_2-way'!B114="","",'True_Odds_Calculator_2-way'!B114)</f>
        <v>2.19</v>
      </c>
      <c r="C113" s="4">
        <f t="shared" si="4"/>
        <v>3.4655686647135031E-2</v>
      </c>
      <c r="D113" s="4">
        <f t="shared" si="6"/>
        <v>1.7834631769717797</v>
      </c>
      <c r="E113" s="4">
        <f t="shared" si="7"/>
        <v>2.2763841740018629</v>
      </c>
      <c r="G113" s="4">
        <f t="shared" si="5"/>
        <v>1.034655686647135</v>
      </c>
    </row>
    <row r="114" spans="1:7" x14ac:dyDescent="0.2">
      <c r="A114" s="4">
        <f>IF('True_Odds_Calculator_2-way'!A115="","",'True_Odds_Calculator_2-way'!A115)</f>
        <v>1.9</v>
      </c>
      <c r="B114" s="4">
        <f>IF('True_Odds_Calculator_2-way'!B115="","",'True_Odds_Calculator_2-way'!B115)</f>
        <v>1.99</v>
      </c>
      <c r="C114" s="4">
        <f t="shared" si="4"/>
        <v>2.8828352287754377E-2</v>
      </c>
      <c r="D114" s="4">
        <f t="shared" si="6"/>
        <v>1.9535003874967702</v>
      </c>
      <c r="E114" s="4">
        <f t="shared" si="7"/>
        <v>2.0487672717420748</v>
      </c>
      <c r="G114" s="4">
        <f t="shared" si="5"/>
        <v>1.0288283522877544</v>
      </c>
    </row>
    <row r="115" spans="1:7" x14ac:dyDescent="0.2">
      <c r="A115" s="4">
        <f>IF('True_Odds_Calculator_2-way'!A116="","",'True_Odds_Calculator_2-way'!A116)</f>
        <v>2.2799999999999998</v>
      </c>
      <c r="B115" s="4">
        <f>IF('True_Odds_Calculator_2-way'!B116="","",'True_Odds_Calculator_2-way'!B116)</f>
        <v>1.68</v>
      </c>
      <c r="C115" s="4">
        <f t="shared" si="4"/>
        <v>3.383458646616555E-2</v>
      </c>
      <c r="D115" s="4">
        <f t="shared" si="6"/>
        <v>2.3714710252600297</v>
      </c>
      <c r="E115" s="4">
        <f t="shared" si="7"/>
        <v>1.7291440953412784</v>
      </c>
      <c r="G115" s="4">
        <f t="shared" si="5"/>
        <v>1.0338345864661656</v>
      </c>
    </row>
    <row r="116" spans="1:7" x14ac:dyDescent="0.2">
      <c r="A116" s="4">
        <f>IF('True_Odds_Calculator_2-way'!A117="","",'True_Odds_Calculator_2-way'!A117)</f>
        <v>2.23</v>
      </c>
      <c r="B116" s="4">
        <f>IF('True_Odds_Calculator_2-way'!B117="","",'True_Odds_Calculator_2-way'!B117)</f>
        <v>1.71</v>
      </c>
      <c r="C116" s="4">
        <f t="shared" si="4"/>
        <v>3.3225814910969431E-2</v>
      </c>
      <c r="D116" s="4">
        <f t="shared" si="6"/>
        <v>2.315792669966295</v>
      </c>
      <c r="E116" s="4">
        <f t="shared" si="7"/>
        <v>1.7599981538319522</v>
      </c>
      <c r="G116" s="4">
        <f t="shared" si="5"/>
        <v>1.0332258149109694</v>
      </c>
    </row>
    <row r="117" spans="1:7" x14ac:dyDescent="0.2">
      <c r="A117" s="4">
        <f>IF('True_Odds_Calculator_2-way'!A118="","",'True_Odds_Calculator_2-way'!A118)</f>
        <v>1.46</v>
      </c>
      <c r="B117" s="4">
        <f>IF('True_Odds_Calculator_2-way'!B118="","",'True_Odds_Calculator_2-way'!B118)</f>
        <v>2.79</v>
      </c>
      <c r="C117" s="4">
        <f t="shared" si="4"/>
        <v>4.335444591741533E-2</v>
      </c>
      <c r="D117" s="4">
        <f t="shared" si="6"/>
        <v>1.5077173631417253</v>
      </c>
      <c r="E117" s="4">
        <f t="shared" si="7"/>
        <v>2.9695997667128378</v>
      </c>
      <c r="G117" s="4">
        <f t="shared" si="5"/>
        <v>1.0433544459174153</v>
      </c>
    </row>
    <row r="118" spans="1:7" x14ac:dyDescent="0.2">
      <c r="A118" s="4">
        <f>IF('True_Odds_Calculator_2-way'!A119="","",'True_Odds_Calculator_2-way'!A119)</f>
        <v>2.44</v>
      </c>
      <c r="B118" s="4">
        <f>IF('True_Odds_Calculator_2-way'!B119="","",'True_Odds_Calculator_2-way'!B119)</f>
        <v>1.61</v>
      </c>
      <c r="C118" s="4">
        <f t="shared" si="4"/>
        <v>3.0954077996130813E-2</v>
      </c>
      <c r="D118" s="4">
        <f t="shared" si="6"/>
        <v>2.5357603924606251</v>
      </c>
      <c r="E118" s="4">
        <f t="shared" si="7"/>
        <v>1.6511432414256895</v>
      </c>
      <c r="G118" s="4">
        <f t="shared" si="5"/>
        <v>1.0309540779961308</v>
      </c>
    </row>
    <row r="119" spans="1:7" x14ac:dyDescent="0.2">
      <c r="A119" s="4">
        <f>IF('True_Odds_Calculator_2-way'!A120="","",'True_Odds_Calculator_2-way'!A120)</f>
        <v>2</v>
      </c>
      <c r="B119" s="4">
        <f>IF('True_Odds_Calculator_2-way'!B120="","",'True_Odds_Calculator_2-way'!B120)</f>
        <v>1.85</v>
      </c>
      <c r="C119" s="4">
        <f t="shared" si="4"/>
        <v>4.0540540540540349E-2</v>
      </c>
      <c r="D119" s="4">
        <f t="shared" si="6"/>
        <v>2.0845070422535206</v>
      </c>
      <c r="E119" s="4">
        <f t="shared" si="7"/>
        <v>1.9220779220779218</v>
      </c>
      <c r="G119" s="4">
        <f t="shared" si="5"/>
        <v>1.0405405405405403</v>
      </c>
    </row>
    <row r="120" spans="1:7" x14ac:dyDescent="0.2">
      <c r="A120" s="4">
        <f>IF('True_Odds_Calculator_2-way'!A121="","",'True_Odds_Calculator_2-way'!A121)</f>
        <v>2.02</v>
      </c>
      <c r="B120" s="4">
        <f>IF('True_Odds_Calculator_2-way'!B121="","",'True_Odds_Calculator_2-way'!B121)</f>
        <v>1.83</v>
      </c>
      <c r="C120" s="4">
        <f t="shared" si="4"/>
        <v>4.1497592382188975E-2</v>
      </c>
      <c r="D120" s="4">
        <f t="shared" si="6"/>
        <v>2.1083670792220381</v>
      </c>
      <c r="E120" s="4">
        <f t="shared" si="7"/>
        <v>1.9022281685792208</v>
      </c>
      <c r="G120" s="4">
        <f t="shared" si="5"/>
        <v>1.041497592382189</v>
      </c>
    </row>
    <row r="121" spans="1:7" x14ac:dyDescent="0.2">
      <c r="A121" s="4">
        <f>IF('True_Odds_Calculator_2-way'!A122="","",'True_Odds_Calculator_2-way'!A122)</f>
        <v>2.31</v>
      </c>
      <c r="B121" s="4">
        <f>IF('True_Odds_Calculator_2-way'!B122="","",'True_Odds_Calculator_2-way'!B122)</f>
        <v>1.63</v>
      </c>
      <c r="C121" s="4">
        <f t="shared" si="4"/>
        <v>4.6397365415770331E-2</v>
      </c>
      <c r="D121" s="4">
        <f t="shared" si="6"/>
        <v>2.4407999222117787</v>
      </c>
      <c r="E121" s="4">
        <f t="shared" si="7"/>
        <v>1.6940588936629699</v>
      </c>
      <c r="G121" s="4">
        <f t="shared" si="5"/>
        <v>1.0463973654157703</v>
      </c>
    </row>
    <row r="122" spans="1:7" x14ac:dyDescent="0.2">
      <c r="A122" s="4">
        <f>IF('True_Odds_Calculator_2-way'!A123="","",'True_Odds_Calculator_2-way'!A123)</f>
        <v>1.9</v>
      </c>
      <c r="B122" s="4">
        <f>IF('True_Odds_Calculator_2-way'!B123="","",'True_Odds_Calculator_2-way'!B123)</f>
        <v>1.93</v>
      </c>
      <c r="C122" s="4">
        <f t="shared" si="4"/>
        <v>4.445050449959087E-2</v>
      </c>
      <c r="D122" s="4">
        <f t="shared" si="6"/>
        <v>1.9837706248309437</v>
      </c>
      <c r="E122" s="4">
        <f t="shared" si="7"/>
        <v>2.0164971130052241</v>
      </c>
      <c r="G122" s="4">
        <f t="shared" si="5"/>
        <v>1.0444505044995909</v>
      </c>
    </row>
    <row r="123" spans="1:7" x14ac:dyDescent="0.2">
      <c r="A123" s="4">
        <f>IF('True_Odds_Calculator_2-way'!A124="","",'True_Odds_Calculator_2-way'!A124)</f>
        <v>2.0699999999999998</v>
      </c>
      <c r="B123" s="4">
        <f>IF('True_Odds_Calculator_2-way'!B124="","",'True_Odds_Calculator_2-way'!B124)</f>
        <v>1.77</v>
      </c>
      <c r="C123" s="4">
        <f t="shared" si="4"/>
        <v>4.8063538852042953E-2</v>
      </c>
      <c r="D123" s="4">
        <f t="shared" si="6"/>
        <v>2.1783643984660661</v>
      </c>
      <c r="E123" s="4">
        <f t="shared" si="7"/>
        <v>1.848633921138273</v>
      </c>
      <c r="G123" s="4">
        <f t="shared" si="5"/>
        <v>1.048063538852043</v>
      </c>
    </row>
    <row r="124" spans="1:7" x14ac:dyDescent="0.2">
      <c r="A124" s="4">
        <f>IF('True_Odds_Calculator_2-way'!A125="","",'True_Odds_Calculator_2-way'!A125)</f>
        <v>1.65</v>
      </c>
      <c r="B124" s="4">
        <f>IF('True_Odds_Calculator_2-way'!B125="","",'True_Odds_Calculator_2-way'!B125)</f>
        <v>2.1</v>
      </c>
      <c r="C124" s="4">
        <f t="shared" si="4"/>
        <v>8.2251082251082241E-2</v>
      </c>
      <c r="D124" s="4">
        <f t="shared" si="6"/>
        <v>1.7701149425287355</v>
      </c>
      <c r="E124" s="4">
        <f t="shared" si="7"/>
        <v>2.2985074626865671</v>
      </c>
      <c r="G124" s="4">
        <f t="shared" si="5"/>
        <v>1.0822510822510822</v>
      </c>
    </row>
    <row r="125" spans="1:7" x14ac:dyDescent="0.2">
      <c r="A125" s="4">
        <f>IF('True_Odds_Calculator_2-way'!A126="","",'True_Odds_Calculator_2-way'!A126)</f>
        <v>1.78</v>
      </c>
      <c r="B125" s="4">
        <f>IF('True_Odds_Calculator_2-way'!B126="","",'True_Odds_Calculator_2-way'!B126)</f>
        <v>2.0299999999999998</v>
      </c>
      <c r="C125" s="4">
        <f t="shared" si="4"/>
        <v>5.4408590247412514E-2</v>
      </c>
      <c r="D125" s="4">
        <f t="shared" si="6"/>
        <v>1.8705803178547395</v>
      </c>
      <c r="E125" s="4">
        <f t="shared" si="7"/>
        <v>2.1486590949634299</v>
      </c>
      <c r="G125" s="4">
        <f t="shared" si="5"/>
        <v>1.0544085902474125</v>
      </c>
    </row>
    <row r="126" spans="1:7" x14ac:dyDescent="0.2">
      <c r="A126" s="4">
        <f>IF('True_Odds_Calculator_2-way'!A127="","",'True_Odds_Calculator_2-way'!A127)</f>
        <v>1.87</v>
      </c>
      <c r="B126" s="4">
        <f>IF('True_Odds_Calculator_2-way'!B127="","",'True_Odds_Calculator_2-way'!B127)</f>
        <v>1.95</v>
      </c>
      <c r="C126" s="4">
        <f t="shared" si="4"/>
        <v>4.7579871109282745E-2</v>
      </c>
      <c r="D126" s="4">
        <f t="shared" si="6"/>
        <v>1.9570642694217093</v>
      </c>
      <c r="E126" s="4">
        <f t="shared" si="7"/>
        <v>2.0448619094350202</v>
      </c>
      <c r="G126" s="4">
        <f t="shared" si="5"/>
        <v>1.0475798711092827</v>
      </c>
    </row>
    <row r="127" spans="1:7" x14ac:dyDescent="0.2">
      <c r="A127" s="4">
        <f>IF('True_Odds_Calculator_2-way'!A128="","",'True_Odds_Calculator_2-way'!A128)</f>
        <v>1.74</v>
      </c>
      <c r="B127" s="4">
        <f>IF('True_Odds_Calculator_2-way'!B128="","",'True_Odds_Calculator_2-way'!B128)</f>
        <v>2.0699999999999998</v>
      </c>
      <c r="C127" s="4">
        <f t="shared" si="4"/>
        <v>5.7804431117774335E-2</v>
      </c>
      <c r="D127" s="4">
        <f t="shared" si="6"/>
        <v>1.8321379520830152</v>
      </c>
      <c r="E127" s="4">
        <f t="shared" si="7"/>
        <v>2.2017238217494954</v>
      </c>
      <c r="G127" s="4">
        <f t="shared" si="5"/>
        <v>1.0578044311177743</v>
      </c>
    </row>
    <row r="128" spans="1:7" x14ac:dyDescent="0.2">
      <c r="A128" s="4">
        <f>IF('True_Odds_Calculator_2-way'!A129="","",'True_Odds_Calculator_2-way'!A129)</f>
        <v>1.74</v>
      </c>
      <c r="B128" s="4">
        <f>IF('True_Odds_Calculator_2-way'!B129="","",'True_Odds_Calculator_2-way'!B129)</f>
        <v>2.09</v>
      </c>
      <c r="C128" s="4">
        <f t="shared" si="4"/>
        <v>5.3181543199692038E-2</v>
      </c>
      <c r="D128" s="4">
        <f t="shared" si="6"/>
        <v>1.8244117794611951</v>
      </c>
      <c r="E128" s="4">
        <f t="shared" si="7"/>
        <v>2.2129860646260573</v>
      </c>
      <c r="G128" s="4">
        <f t="shared" si="5"/>
        <v>1.053181543199692</v>
      </c>
    </row>
    <row r="129" spans="1:7" x14ac:dyDescent="0.2">
      <c r="A129" s="4">
        <f>IF('True_Odds_Calculator_2-way'!A130="","",'True_Odds_Calculator_2-way'!A130)</f>
        <v>1.98</v>
      </c>
      <c r="B129" s="4">
        <f>IF('True_Odds_Calculator_2-way'!B130="","",'True_Odds_Calculator_2-way'!B130)</f>
        <v>1.84</v>
      </c>
      <c r="C129" s="4">
        <f t="shared" si="4"/>
        <v>4.852876592007016E-2</v>
      </c>
      <c r="D129" s="4">
        <f t="shared" si="6"/>
        <v>2.0799269239552407</v>
      </c>
      <c r="E129" s="4">
        <f t="shared" si="7"/>
        <v>1.925988581095369</v>
      </c>
      <c r="G129" s="4">
        <f t="shared" si="5"/>
        <v>1.0485287659200702</v>
      </c>
    </row>
    <row r="130" spans="1:7" x14ac:dyDescent="0.2">
      <c r="A130" s="4">
        <f>IF('True_Odds_Calculator_2-way'!A131="","",'True_Odds_Calculator_2-way'!A131)</f>
        <v>1.78</v>
      </c>
      <c r="B130" s="4">
        <f>IF('True_Odds_Calculator_2-way'!B131="","",'True_Odds_Calculator_2-way'!B131)</f>
        <v>2.02</v>
      </c>
      <c r="C130" s="4">
        <f t="shared" ref="C130:C193" si="8">IF(A130="","",((1/A130)+(1/B130))-1)</f>
        <v>5.6847257759483849E-2</v>
      </c>
      <c r="D130" s="4">
        <f t="shared" si="6"/>
        <v>1.8748566065283139</v>
      </c>
      <c r="E130" s="4">
        <f t="shared" si="7"/>
        <v>2.1430444629872452</v>
      </c>
      <c r="G130" s="4">
        <f t="shared" ref="G130:G193" si="9">IF(A130="","",C130+1)</f>
        <v>1.0568472577594838</v>
      </c>
    </row>
    <row r="131" spans="1:7" x14ac:dyDescent="0.2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2.02</v>
      </c>
      <c r="C131" s="4">
        <f t="shared" si="8"/>
        <v>4.7535692795798834E-2</v>
      </c>
      <c r="D131" s="4">
        <f t="shared" ref="D131:D194" si="10">IF(A131="","",(2*A131)/(2-($C131*A131)))</f>
        <v>1.8913661993688893</v>
      </c>
      <c r="E131" s="4">
        <f t="shared" ref="E131:E194" si="11">IF(B131="","",(2*B131)/(2-($C131*B131)))</f>
        <v>2.1218733677673955</v>
      </c>
      <c r="G131" s="4">
        <f t="shared" si="9"/>
        <v>1.0475356927957988</v>
      </c>
    </row>
    <row r="132" spans="1:7" x14ac:dyDescent="0.2">
      <c r="A132" s="4">
        <f>IF('True_Odds_Calculator_2-way'!A133="","",'True_Odds_Calculator_2-way'!A133)</f>
        <v>1.81</v>
      </c>
      <c r="B132" s="4">
        <f>IF('True_Odds_Calculator_2-way'!B133="","",'True_Odds_Calculator_2-way'!B133)</f>
        <v>2.02</v>
      </c>
      <c r="C132" s="4">
        <f t="shared" si="8"/>
        <v>4.7535692795798834E-2</v>
      </c>
      <c r="D132" s="4">
        <f t="shared" si="10"/>
        <v>1.8913661993688893</v>
      </c>
      <c r="E132" s="4">
        <f t="shared" si="11"/>
        <v>2.1218733677673955</v>
      </c>
      <c r="G132" s="4">
        <f t="shared" si="9"/>
        <v>1.0475356927957988</v>
      </c>
    </row>
    <row r="133" spans="1:7" x14ac:dyDescent="0.2">
      <c r="A133" s="4">
        <f>IF('True_Odds_Calculator_2-way'!A134="","",'True_Odds_Calculator_2-way'!A134)</f>
        <v>1.79</v>
      </c>
      <c r="B133" s="4">
        <f>IF('True_Odds_Calculator_2-way'!B134="","",'True_Odds_Calculator_2-way'!B134)</f>
        <v>2.0099999999999998</v>
      </c>
      <c r="C133" s="4">
        <f t="shared" si="8"/>
        <v>5.6171655688040278E-2</v>
      </c>
      <c r="D133" s="4">
        <f t="shared" si="10"/>
        <v>1.8847533984651248</v>
      </c>
      <c r="E133" s="4">
        <f t="shared" si="11"/>
        <v>2.1302584445957544</v>
      </c>
      <c r="G133" s="4">
        <f t="shared" si="9"/>
        <v>1.0561716556880403</v>
      </c>
    </row>
    <row r="134" spans="1:7" x14ac:dyDescent="0.2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8"/>
        <v>2.9836877968201669E-2</v>
      </c>
      <c r="D134" s="4">
        <f t="shared" si="10"/>
        <v>2.4031757846421042</v>
      </c>
      <c r="E134" s="4">
        <f t="shared" si="11"/>
        <v>1.7126690831933518</v>
      </c>
      <c r="G134" s="4">
        <f t="shared" si="9"/>
        <v>1.0298368779682017</v>
      </c>
    </row>
    <row r="135" spans="1:7" x14ac:dyDescent="0.2">
      <c r="A135" s="4">
        <f>IF('True_Odds_Calculator_2-way'!A136="","",'True_Odds_Calculator_2-way'!A136)</f>
        <v>1.34</v>
      </c>
      <c r="B135" s="4">
        <f>IF('True_Odds_Calculator_2-way'!B136="","",'True_Odds_Calculator_2-way'!B136)</f>
        <v>3.45</v>
      </c>
      <c r="C135" s="4">
        <f t="shared" si="8"/>
        <v>3.6123729180185915E-2</v>
      </c>
      <c r="D135" s="4">
        <f t="shared" si="10"/>
        <v>1.3732362988266746</v>
      </c>
      <c r="E135" s="4">
        <f t="shared" si="11"/>
        <v>3.6792678074015117</v>
      </c>
      <c r="G135" s="4">
        <f t="shared" si="9"/>
        <v>1.0361237291801859</v>
      </c>
    </row>
    <row r="136" spans="1:7" x14ac:dyDescent="0.2">
      <c r="A136" s="4">
        <f>IF('True_Odds_Calculator_2-way'!A137="","",'True_Odds_Calculator_2-way'!A137)</f>
        <v>2.23</v>
      </c>
      <c r="B136" s="4">
        <f>IF('True_Odds_Calculator_2-way'!B137="","",'True_Odds_Calculator_2-way'!B137)</f>
        <v>1.72</v>
      </c>
      <c r="C136" s="4">
        <f t="shared" si="8"/>
        <v>2.982584211075201E-2</v>
      </c>
      <c r="D136" s="4">
        <f t="shared" si="10"/>
        <v>2.3067115708443593</v>
      </c>
      <c r="E136" s="4">
        <f t="shared" si="11"/>
        <v>1.7652798232695142</v>
      </c>
      <c r="G136" s="4">
        <f t="shared" si="9"/>
        <v>1.029825842110752</v>
      </c>
    </row>
    <row r="137" spans="1:7" x14ac:dyDescent="0.2">
      <c r="A137" s="4">
        <f>IF('True_Odds_Calculator_2-way'!A138="","",'True_Odds_Calculator_2-way'!A138)</f>
        <v>2.0499999999999998</v>
      </c>
      <c r="B137" s="4">
        <f>IF('True_Odds_Calculator_2-way'!B138="","",'True_Odds_Calculator_2-way'!B138)</f>
        <v>1.86</v>
      </c>
      <c r="C137" s="4">
        <f t="shared" si="8"/>
        <v>2.5439286650930981E-2</v>
      </c>
      <c r="D137" s="4">
        <f t="shared" si="10"/>
        <v>2.1048854540436102</v>
      </c>
      <c r="E137" s="4">
        <f t="shared" si="11"/>
        <v>1.905071196602548</v>
      </c>
      <c r="G137" s="4">
        <f t="shared" si="9"/>
        <v>1.025439286650931</v>
      </c>
    </row>
    <row r="138" spans="1:7" x14ac:dyDescent="0.2">
      <c r="A138" s="4">
        <f>IF('True_Odds_Calculator_2-way'!A139="","",'True_Odds_Calculator_2-way'!A139)</f>
        <v>2.12</v>
      </c>
      <c r="B138" s="4">
        <f>IF('True_Odds_Calculator_2-way'!B139="","",'True_Odds_Calculator_2-way'!B139)</f>
        <v>1.78</v>
      </c>
      <c r="C138" s="4">
        <f t="shared" si="8"/>
        <v>3.3495866016535869E-2</v>
      </c>
      <c r="D138" s="4">
        <f t="shared" si="10"/>
        <v>2.1980428704566637</v>
      </c>
      <c r="E138" s="4">
        <f t="shared" si="11"/>
        <v>1.8346946713341112</v>
      </c>
      <c r="G138" s="4">
        <f t="shared" si="9"/>
        <v>1.0334958660165359</v>
      </c>
    </row>
    <row r="139" spans="1:7" x14ac:dyDescent="0.2">
      <c r="A139" s="4">
        <f>IF('True_Odds_Calculator_2-way'!A140="","",'True_Odds_Calculator_2-way'!A140)</f>
        <v>2.42</v>
      </c>
      <c r="B139" s="4">
        <f>IF('True_Odds_Calculator_2-way'!B140="","",'True_Odds_Calculator_2-way'!B140)</f>
        <v>1.61</v>
      </c>
      <c r="C139" s="4">
        <f t="shared" si="8"/>
        <v>3.4341152918228035E-2</v>
      </c>
      <c r="D139" s="4">
        <f t="shared" si="10"/>
        <v>2.5249173741170372</v>
      </c>
      <c r="E139" s="4">
        <f t="shared" si="11"/>
        <v>1.655773235306617</v>
      </c>
      <c r="G139" s="4">
        <f t="shared" si="9"/>
        <v>1.034341152918228</v>
      </c>
    </row>
    <row r="140" spans="1:7" x14ac:dyDescent="0.2">
      <c r="A140" s="4">
        <f>IF('True_Odds_Calculator_2-way'!A141="","",'True_Odds_Calculator_2-way'!A141)</f>
        <v>2.36</v>
      </c>
      <c r="B140" s="4">
        <f>IF('True_Odds_Calculator_2-way'!B141="","",'True_Odds_Calculator_2-way'!B141)</f>
        <v>1.64</v>
      </c>
      <c r="C140" s="4">
        <f t="shared" si="8"/>
        <v>3.3484911120297722E-2</v>
      </c>
      <c r="D140" s="4">
        <f t="shared" si="10"/>
        <v>2.4570848146267141</v>
      </c>
      <c r="E140" s="4">
        <f t="shared" si="11"/>
        <v>1.6863018473335656</v>
      </c>
      <c r="G140" s="4">
        <f t="shared" si="9"/>
        <v>1.0334849111202977</v>
      </c>
    </row>
    <row r="141" spans="1:7" x14ac:dyDescent="0.2">
      <c r="A141" s="4">
        <f>IF('True_Odds_Calculator_2-way'!A142="","",'True_Odds_Calculator_2-way'!A142)</f>
        <v>1.84</v>
      </c>
      <c r="B141" s="4">
        <f>IF('True_Odds_Calculator_2-way'!B142="","",'True_Odds_Calculator_2-way'!B142)</f>
        <v>2.06</v>
      </c>
      <c r="C141" s="4">
        <f t="shared" si="8"/>
        <v>2.891515407344869E-2</v>
      </c>
      <c r="D141" s="4">
        <f t="shared" si="10"/>
        <v>1.8902852583283463</v>
      </c>
      <c r="E141" s="4">
        <f t="shared" si="11"/>
        <v>2.1232354918216445</v>
      </c>
      <c r="G141" s="4">
        <f t="shared" si="9"/>
        <v>1.0289151540734487</v>
      </c>
    </row>
    <row r="142" spans="1:7" x14ac:dyDescent="0.2">
      <c r="A142" s="4">
        <f>IF('True_Odds_Calculator_2-way'!A143="","",'True_Odds_Calculator_2-way'!A143)</f>
        <v>2.5299999999999998</v>
      </c>
      <c r="B142" s="4">
        <f>IF('True_Odds_Calculator_2-way'!B143="","",'True_Odds_Calculator_2-way'!B143)</f>
        <v>1.54</v>
      </c>
      <c r="C142" s="4">
        <f t="shared" si="8"/>
        <v>4.4607566346696714E-2</v>
      </c>
      <c r="D142" s="4">
        <f t="shared" si="10"/>
        <v>2.6813020439061312</v>
      </c>
      <c r="E142" s="4">
        <f t="shared" si="11"/>
        <v>1.594777127420081</v>
      </c>
      <c r="G142" s="4">
        <f t="shared" si="9"/>
        <v>1.0446075663466967</v>
      </c>
    </row>
    <row r="143" spans="1:7" x14ac:dyDescent="0.2">
      <c r="A143" s="4">
        <f>IF('True_Odds_Calculator_2-way'!A144="","",'True_Odds_Calculator_2-way'!A144)</f>
        <v>1.82</v>
      </c>
      <c r="B143" s="4">
        <f>IF('True_Odds_Calculator_2-way'!B144="","",'True_Odds_Calculator_2-way'!B144)</f>
        <v>2.06</v>
      </c>
      <c r="C143" s="4">
        <f t="shared" si="8"/>
        <v>3.4887442654432999E-2</v>
      </c>
      <c r="D143" s="4">
        <f t="shared" si="10"/>
        <v>1.8796751228316457</v>
      </c>
      <c r="E143" s="4">
        <f t="shared" si="11"/>
        <v>2.1367833124358828</v>
      </c>
      <c r="G143" s="4">
        <f t="shared" si="9"/>
        <v>1.034887442654433</v>
      </c>
    </row>
    <row r="144" spans="1:7" x14ac:dyDescent="0.2">
      <c r="A144" s="4">
        <f>IF('True_Odds_Calculator_2-way'!A145="","",'True_Odds_Calculator_2-way'!A145)</f>
        <v>1.8</v>
      </c>
      <c r="B144" s="4">
        <f>IF('True_Odds_Calculator_2-way'!B145="","",'True_Odds_Calculator_2-way'!B145)</f>
        <v>2.09</v>
      </c>
      <c r="C144" s="4">
        <f t="shared" si="8"/>
        <v>3.4024455077086735E-2</v>
      </c>
      <c r="D144" s="4">
        <f t="shared" si="10"/>
        <v>1.8568608094768018</v>
      </c>
      <c r="E144" s="4">
        <f t="shared" si="11"/>
        <v>2.1670506912442398</v>
      </c>
      <c r="G144" s="4">
        <f t="shared" si="9"/>
        <v>1.0340244550770867</v>
      </c>
    </row>
    <row r="145" spans="1:7" x14ac:dyDescent="0.2">
      <c r="A145" s="4">
        <f>IF('True_Odds_Calculator_2-way'!A146="","",'True_Odds_Calculator_2-way'!A146)</f>
        <v>1.66</v>
      </c>
      <c r="B145" s="4">
        <f>IF('True_Odds_Calculator_2-way'!B146="","",'True_Odds_Calculator_2-way'!B146)</f>
        <v>2.3199999999999998</v>
      </c>
      <c r="C145" s="4">
        <f t="shared" si="8"/>
        <v>3.3444121312837582E-2</v>
      </c>
      <c r="D145" s="4">
        <f t="shared" si="10"/>
        <v>1.707394928178755</v>
      </c>
      <c r="E145" s="4">
        <f t="shared" si="11"/>
        <v>2.4136375031336175</v>
      </c>
      <c r="G145" s="4">
        <f t="shared" si="9"/>
        <v>1.0334441213128376</v>
      </c>
    </row>
    <row r="146" spans="1:7" x14ac:dyDescent="0.2">
      <c r="A146" s="4">
        <f>IF('True_Odds_Calculator_2-way'!A147="","",'True_Odds_Calculator_2-way'!A147)</f>
        <v>1.71</v>
      </c>
      <c r="B146" s="4">
        <f>IF('True_Odds_Calculator_2-way'!B147="","",'True_Odds_Calculator_2-way'!B147)</f>
        <v>2.15</v>
      </c>
      <c r="C146" s="4">
        <f t="shared" si="8"/>
        <v>4.9911600707194248E-2</v>
      </c>
      <c r="D146" s="4">
        <f t="shared" si="10"/>
        <v>1.7862261630025504</v>
      </c>
      <c r="E146" s="4">
        <f t="shared" si="11"/>
        <v>2.2718986559555074</v>
      </c>
      <c r="G146" s="4">
        <f t="shared" si="9"/>
        <v>1.0499116007071942</v>
      </c>
    </row>
    <row r="147" spans="1:7" x14ac:dyDescent="0.2">
      <c r="A147" s="4">
        <f>IF('True_Odds_Calculator_2-way'!A148="","",'True_Odds_Calculator_2-way'!A148)</f>
        <v>1.76</v>
      </c>
      <c r="B147" s="4">
        <f>IF('True_Odds_Calculator_2-way'!B148="","",'True_Odds_Calculator_2-way'!B148)</f>
        <v>2.08</v>
      </c>
      <c r="C147" s="4">
        <f t="shared" si="8"/>
        <v>4.8951048951048959E-2</v>
      </c>
      <c r="D147" s="4">
        <f t="shared" si="10"/>
        <v>1.8392282958199357</v>
      </c>
      <c r="E147" s="4">
        <f t="shared" si="11"/>
        <v>2.1915708812260539</v>
      </c>
      <c r="G147" s="4">
        <f t="shared" si="9"/>
        <v>1.048951048951049</v>
      </c>
    </row>
    <row r="148" spans="1:7" x14ac:dyDescent="0.2">
      <c r="A148" s="4">
        <f>IF('True_Odds_Calculator_2-way'!A149="","",'True_Odds_Calculator_2-way'!A149)</f>
        <v>1.66</v>
      </c>
      <c r="B148" s="4">
        <f>IF('True_Odds_Calculator_2-way'!B149="","",'True_Odds_Calculator_2-way'!B149)</f>
        <v>2.25</v>
      </c>
      <c r="C148" s="4">
        <f t="shared" si="8"/>
        <v>4.685408299866145E-2</v>
      </c>
      <c r="D148" s="4">
        <f t="shared" si="10"/>
        <v>1.7271676300578036</v>
      </c>
      <c r="E148" s="4">
        <f t="shared" si="11"/>
        <v>2.375198728139905</v>
      </c>
      <c r="G148" s="4">
        <f t="shared" si="9"/>
        <v>1.0468540829986615</v>
      </c>
    </row>
    <row r="149" spans="1:7" x14ac:dyDescent="0.2">
      <c r="A149" s="4">
        <f>IF('True_Odds_Calculator_2-way'!A150="","",'True_Odds_Calculator_2-way'!A150)</f>
        <v>1.61</v>
      </c>
      <c r="B149" s="4">
        <f>IF('True_Odds_Calculator_2-way'!B150="","",'True_Odds_Calculator_2-way'!B150)</f>
        <v>2.36</v>
      </c>
      <c r="C149" s="4">
        <f t="shared" si="8"/>
        <v>4.4846825981682326E-2</v>
      </c>
      <c r="D149" s="4">
        <f t="shared" si="10"/>
        <v>1.6703006857745737</v>
      </c>
      <c r="E149" s="4">
        <f t="shared" si="11"/>
        <v>2.4918677859391396</v>
      </c>
      <c r="G149" s="4">
        <f t="shared" si="9"/>
        <v>1.0448468259816823</v>
      </c>
    </row>
    <row r="150" spans="1:7" x14ac:dyDescent="0.2">
      <c r="A150" s="4">
        <f>IF('True_Odds_Calculator_2-way'!A151="","",'True_Odds_Calculator_2-way'!A151)</f>
        <v>2.06</v>
      </c>
      <c r="B150" s="4">
        <f>IF('True_Odds_Calculator_2-way'!B151="","",'True_Odds_Calculator_2-way'!B151)</f>
        <v>1.85</v>
      </c>
      <c r="C150" s="4">
        <f t="shared" si="8"/>
        <v>2.5977433744424072E-2</v>
      </c>
      <c r="D150" s="4">
        <f t="shared" si="10"/>
        <v>2.1166342682588173</v>
      </c>
      <c r="E150" s="4">
        <f t="shared" si="11"/>
        <v>1.8955483710519774</v>
      </c>
      <c r="G150" s="4">
        <f t="shared" si="9"/>
        <v>1.0259774337444241</v>
      </c>
    </row>
    <row r="151" spans="1:7" x14ac:dyDescent="0.2">
      <c r="A151" s="4">
        <f>IF('True_Odds_Calculator_2-way'!A152="","",'True_Odds_Calculator_2-way'!A152)</f>
        <v>1.75</v>
      </c>
      <c r="B151" s="4">
        <f>IF('True_Odds_Calculator_2-way'!B152="","",'True_Odds_Calculator_2-way'!B152)</f>
        <v>2.19</v>
      </c>
      <c r="C151" s="4">
        <f t="shared" si="8"/>
        <v>2.8049575994781417E-2</v>
      </c>
      <c r="D151" s="4">
        <f t="shared" si="10"/>
        <v>1.7940315974253949</v>
      </c>
      <c r="E151" s="4">
        <f t="shared" si="11"/>
        <v>2.2593957258658803</v>
      </c>
      <c r="G151" s="4">
        <f t="shared" si="9"/>
        <v>1.0280495759947814</v>
      </c>
    </row>
    <row r="152" spans="1:7" x14ac:dyDescent="0.2">
      <c r="A152" s="4">
        <f>IF('True_Odds_Calculator_2-way'!A153="","",'True_Odds_Calculator_2-way'!A153)</f>
        <v>1.63</v>
      </c>
      <c r="B152" s="4">
        <f>IF('True_Odds_Calculator_2-way'!B153="","",'True_Odds_Calculator_2-way'!B153)</f>
        <v>2.41</v>
      </c>
      <c r="C152" s="4">
        <f t="shared" si="8"/>
        <v>2.8434691851436877E-2</v>
      </c>
      <c r="D152" s="4">
        <f t="shared" si="10"/>
        <v>1.6686702206741284</v>
      </c>
      <c r="E152" s="4">
        <f t="shared" si="11"/>
        <v>2.4955055109106499</v>
      </c>
      <c r="G152" s="4">
        <f t="shared" si="9"/>
        <v>1.0284346918514369</v>
      </c>
    </row>
    <row r="153" spans="1:7" x14ac:dyDescent="0.2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2.69</v>
      </c>
      <c r="C153" s="4">
        <f t="shared" si="8"/>
        <v>3.8413878562577386E-2</v>
      </c>
      <c r="D153" s="4">
        <f t="shared" si="10"/>
        <v>1.5444976076555021</v>
      </c>
      <c r="E153" s="4">
        <f t="shared" si="11"/>
        <v>2.8365553602811948</v>
      </c>
      <c r="G153" s="4">
        <f t="shared" si="9"/>
        <v>1.0384138785625774</v>
      </c>
    </row>
    <row r="154" spans="1:7" x14ac:dyDescent="0.2">
      <c r="A154" s="4">
        <f>IF('True_Odds_Calculator_2-way'!A155="","",'True_Odds_Calculator_2-way'!A155)</f>
        <v>1.87</v>
      </c>
      <c r="B154" s="4">
        <f>IF('True_Odds_Calculator_2-way'!B155="","",'True_Odds_Calculator_2-way'!B155)</f>
        <v>2.02</v>
      </c>
      <c r="C154" s="4">
        <f t="shared" si="8"/>
        <v>2.9808863239265015E-2</v>
      </c>
      <c r="D154" s="4">
        <f t="shared" si="10"/>
        <v>1.9236135865967305</v>
      </c>
      <c r="E154" s="4">
        <f t="shared" si="11"/>
        <v>2.082703865027292</v>
      </c>
      <c r="G154" s="4">
        <f t="shared" si="9"/>
        <v>1.029808863239265</v>
      </c>
    </row>
    <row r="155" spans="1:7" x14ac:dyDescent="0.2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2.2200000000000002</v>
      </c>
      <c r="C155" s="4">
        <f t="shared" si="8"/>
        <v>3.1845799287659737E-2</v>
      </c>
      <c r="D155" s="4">
        <f t="shared" si="10"/>
        <v>1.7684327528714336</v>
      </c>
      <c r="E155" s="4">
        <f t="shared" si="11"/>
        <v>2.3013500482160079</v>
      </c>
      <c r="G155" s="4">
        <f t="shared" si="9"/>
        <v>1.0318457992876597</v>
      </c>
    </row>
    <row r="156" spans="1:7" x14ac:dyDescent="0.2">
      <c r="A156" s="4">
        <f>IF('True_Odds_Calculator_2-way'!A157="","",'True_Odds_Calculator_2-way'!A157)</f>
        <v>1.72</v>
      </c>
      <c r="B156" s="4">
        <f>IF('True_Odds_Calculator_2-way'!B157="","",'True_Odds_Calculator_2-way'!B157)</f>
        <v>2.2400000000000002</v>
      </c>
      <c r="C156" s="4">
        <f t="shared" si="8"/>
        <v>2.7823920265780622E-2</v>
      </c>
      <c r="D156" s="4">
        <f t="shared" si="10"/>
        <v>1.762166117819246</v>
      </c>
      <c r="E156" s="4">
        <f t="shared" si="11"/>
        <v>2.3120499279884781</v>
      </c>
      <c r="G156" s="4">
        <f t="shared" si="9"/>
        <v>1.0278239202657806</v>
      </c>
    </row>
    <row r="157" spans="1:7" x14ac:dyDescent="0.2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1.84</v>
      </c>
      <c r="C157" s="4">
        <f t="shared" si="8"/>
        <v>2.4247491638795804E-2</v>
      </c>
      <c r="D157" s="4">
        <f t="shared" si="10"/>
        <v>2.1338090990187331</v>
      </c>
      <c r="E157" s="4">
        <f t="shared" si="11"/>
        <v>1.8819826907946497</v>
      </c>
      <c r="G157" s="4">
        <f t="shared" si="9"/>
        <v>1.0242474916387958</v>
      </c>
    </row>
    <row r="158" spans="1:7" x14ac:dyDescent="0.2">
      <c r="A158" s="4">
        <f>IF('True_Odds_Calculator_2-way'!A159="","",'True_Odds_Calculator_2-way'!A159)</f>
        <v>1.75</v>
      </c>
      <c r="B158" s="4">
        <f>IF('True_Odds_Calculator_2-way'!B159="","",'True_Odds_Calculator_2-way'!B159)</f>
        <v>2.1800000000000002</v>
      </c>
      <c r="C158" s="4">
        <f t="shared" si="8"/>
        <v>3.0144167758846541E-2</v>
      </c>
      <c r="D158" s="4">
        <f t="shared" si="10"/>
        <v>1.797408716136631</v>
      </c>
      <c r="E158" s="4">
        <f t="shared" si="11"/>
        <v>2.2540620384047267</v>
      </c>
      <c r="G158" s="4">
        <f t="shared" si="9"/>
        <v>1.0301441677588465</v>
      </c>
    </row>
    <row r="159" spans="1:7" x14ac:dyDescent="0.2">
      <c r="A159" s="4">
        <f>IF('True_Odds_Calculator_2-way'!A160="","",'True_Odds_Calculator_2-way'!A160)</f>
        <v>2.37</v>
      </c>
      <c r="B159" s="4">
        <f>IF('True_Odds_Calculator_2-way'!B160="","",'True_Odds_Calculator_2-way'!B160)</f>
        <v>1.65</v>
      </c>
      <c r="C159" s="4">
        <f t="shared" si="8"/>
        <v>2.8001534330648337E-2</v>
      </c>
      <c r="D159" s="4">
        <f t="shared" si="10"/>
        <v>2.4513399153737665</v>
      </c>
      <c r="E159" s="4">
        <f t="shared" si="11"/>
        <v>1.6890184645286688</v>
      </c>
      <c r="G159" s="4">
        <f t="shared" si="9"/>
        <v>1.0280015343306483</v>
      </c>
    </row>
    <row r="160" spans="1:7" x14ac:dyDescent="0.2">
      <c r="A160" s="4">
        <f>IF('True_Odds_Calculator_2-way'!A161="","",'True_Odds_Calculator_2-way'!A161)</f>
        <v>1.98</v>
      </c>
      <c r="B160" s="4">
        <f>IF('True_Odds_Calculator_2-way'!B161="","",'True_Odds_Calculator_2-way'!B161)</f>
        <v>1.93</v>
      </c>
      <c r="C160" s="4">
        <f t="shared" si="8"/>
        <v>2.3185220076411994E-2</v>
      </c>
      <c r="D160" s="4">
        <f t="shared" si="10"/>
        <v>2.0265153523890338</v>
      </c>
      <c r="E160" s="4">
        <f t="shared" si="11"/>
        <v>1.974169551066798</v>
      </c>
      <c r="G160" s="4">
        <f t="shared" si="9"/>
        <v>1.023185220076412</v>
      </c>
    </row>
    <row r="161" spans="1:7" x14ac:dyDescent="0.2">
      <c r="A161" s="4">
        <f>IF('True_Odds_Calculator_2-way'!A162="","",'True_Odds_Calculator_2-way'!A162)</f>
        <v>1.82</v>
      </c>
      <c r="B161" s="4">
        <f>IF('True_Odds_Calculator_2-way'!B162="","",'True_Odds_Calculator_2-way'!B162)</f>
        <v>2.09</v>
      </c>
      <c r="C161" s="4">
        <f t="shared" si="8"/>
        <v>2.7919448972080652E-2</v>
      </c>
      <c r="D161" s="4">
        <f t="shared" si="10"/>
        <v>1.8674456281604401</v>
      </c>
      <c r="E161" s="4">
        <f t="shared" si="11"/>
        <v>2.152810006225593</v>
      </c>
      <c r="G161" s="4">
        <f t="shared" si="9"/>
        <v>1.0279194489720807</v>
      </c>
    </row>
    <row r="162" spans="1:7" x14ac:dyDescent="0.2">
      <c r="A162" s="4">
        <f>IF('True_Odds_Calculator_2-way'!A163="","",'True_Odds_Calculator_2-way'!A163)</f>
        <v>1.91</v>
      </c>
      <c r="B162" s="4">
        <f>IF('True_Odds_Calculator_2-way'!B163="","",'True_Odds_Calculator_2-way'!B163)</f>
        <v>2</v>
      </c>
      <c r="C162" s="4">
        <f t="shared" si="8"/>
        <v>2.3560209424083656E-2</v>
      </c>
      <c r="D162" s="4">
        <f t="shared" si="10"/>
        <v>1.9539641943734012</v>
      </c>
      <c r="E162" s="4">
        <f t="shared" si="11"/>
        <v>2.0482573726541551</v>
      </c>
      <c r="G162" s="4">
        <f t="shared" si="9"/>
        <v>1.0235602094240837</v>
      </c>
    </row>
    <row r="163" spans="1:7" x14ac:dyDescent="0.2">
      <c r="A163" s="4">
        <f>IF('True_Odds_Calculator_2-way'!A164="","",'True_Odds_Calculator_2-way'!A164)</f>
        <v>1.83</v>
      </c>
      <c r="B163" s="4">
        <f>IF('True_Odds_Calculator_2-way'!B164="","",'True_Odds_Calculator_2-way'!B164)</f>
        <v>2.0699999999999998</v>
      </c>
      <c r="C163" s="4">
        <f t="shared" si="8"/>
        <v>2.9539874871307603E-2</v>
      </c>
      <c r="D163" s="4">
        <f t="shared" si="10"/>
        <v>1.8808371192373576</v>
      </c>
      <c r="E163" s="4">
        <f t="shared" si="11"/>
        <v>2.1352836729517204</v>
      </c>
      <c r="G163" s="4">
        <f t="shared" si="9"/>
        <v>1.0295398748713076</v>
      </c>
    </row>
    <row r="164" spans="1:7" x14ac:dyDescent="0.2">
      <c r="A164" s="4">
        <f>IF('True_Odds_Calculator_2-way'!A165="","",'True_Odds_Calculator_2-way'!A165)</f>
        <v>1.42</v>
      </c>
      <c r="B164" s="4">
        <f>IF('True_Odds_Calculator_2-way'!B165="","",'True_Odds_Calculator_2-way'!B165)</f>
        <v>3.03</v>
      </c>
      <c r="C164" s="4">
        <f t="shared" si="8"/>
        <v>3.4258355413006036E-2</v>
      </c>
      <c r="D164" s="4">
        <f t="shared" si="10"/>
        <v>1.4554003314954502</v>
      </c>
      <c r="E164" s="4">
        <f t="shared" si="11"/>
        <v>3.1958701626680526</v>
      </c>
      <c r="G164" s="4">
        <f t="shared" si="9"/>
        <v>1.034258355413006</v>
      </c>
    </row>
    <row r="165" spans="1:7" x14ac:dyDescent="0.2">
      <c r="A165" s="4">
        <f>IF('True_Odds_Calculator_2-way'!A166="","",'True_Odds_Calculator_2-way'!A166)</f>
        <v>2.42</v>
      </c>
      <c r="B165" s="4">
        <f>IF('True_Odds_Calculator_2-way'!B166="","",'True_Odds_Calculator_2-way'!B166)</f>
        <v>1.56</v>
      </c>
      <c r="C165" s="4">
        <f t="shared" si="8"/>
        <v>5.4248781521508693E-2</v>
      </c>
      <c r="D165" s="4">
        <f t="shared" si="10"/>
        <v>2.5900109769484079</v>
      </c>
      <c r="E165" s="4">
        <f t="shared" si="11"/>
        <v>1.6289264756644803</v>
      </c>
      <c r="G165" s="4">
        <f t="shared" si="9"/>
        <v>1.0542487815215087</v>
      </c>
    </row>
    <row r="166" spans="1:7" x14ac:dyDescent="0.2">
      <c r="A166" s="4">
        <f>IF('True_Odds_Calculator_2-way'!A167="","",'True_Odds_Calculator_2-way'!A167)</f>
        <v>2.13</v>
      </c>
      <c r="B166" s="4">
        <f>IF('True_Odds_Calculator_2-way'!B167="","",'True_Odds_Calculator_2-way'!B167)</f>
        <v>1.7</v>
      </c>
      <c r="C166" s="4">
        <f t="shared" si="8"/>
        <v>5.7718862192764453E-2</v>
      </c>
      <c r="D166" s="4">
        <f t="shared" si="10"/>
        <v>2.2695079912253213</v>
      </c>
      <c r="E166" s="4">
        <f t="shared" si="11"/>
        <v>1.7877067390767711</v>
      </c>
      <c r="G166" s="4">
        <f t="shared" si="9"/>
        <v>1.0577188621927645</v>
      </c>
    </row>
    <row r="167" spans="1:7" x14ac:dyDescent="0.2">
      <c r="A167" s="4">
        <f>IF('True_Odds_Calculator_2-way'!A168="","",'True_Odds_Calculator_2-way'!A168)</f>
        <v>2.2400000000000002</v>
      </c>
      <c r="B167" s="4">
        <f>IF('True_Odds_Calculator_2-way'!B168="","",'True_Odds_Calculator_2-way'!B168)</f>
        <v>1.64</v>
      </c>
      <c r="C167" s="4">
        <f t="shared" si="8"/>
        <v>5.6184668989546882E-2</v>
      </c>
      <c r="D167" s="4">
        <f t="shared" si="10"/>
        <v>2.3904216553878186</v>
      </c>
      <c r="E167" s="4">
        <f t="shared" si="11"/>
        <v>1.7192062897791085</v>
      </c>
      <c r="G167" s="4">
        <f t="shared" si="9"/>
        <v>1.0561846689895469</v>
      </c>
    </row>
    <row r="168" spans="1:7" x14ac:dyDescent="0.2">
      <c r="A168" s="4">
        <f>IF('True_Odds_Calculator_2-way'!A169="","",'True_Odds_Calculator_2-way'!A169)</f>
        <v>2</v>
      </c>
      <c r="B168" s="4">
        <f>IF('True_Odds_Calculator_2-way'!B169="","",'True_Odds_Calculator_2-way'!B169)</f>
        <v>1.81</v>
      </c>
      <c r="C168" s="4">
        <f t="shared" si="8"/>
        <v>5.2486187845303789E-2</v>
      </c>
      <c r="D168" s="4">
        <f t="shared" si="10"/>
        <v>2.1107871720116615</v>
      </c>
      <c r="E168" s="4">
        <f t="shared" si="11"/>
        <v>1.9002624671916009</v>
      </c>
      <c r="G168" s="4">
        <f t="shared" si="9"/>
        <v>1.0524861878453038</v>
      </c>
    </row>
    <row r="169" spans="1:7" x14ac:dyDescent="0.2">
      <c r="A169" s="4">
        <f>IF('True_Odds_Calculator_2-way'!A170="","",'True_Odds_Calculator_2-way'!A170)</f>
        <v>1.75</v>
      </c>
      <c r="B169" s="4">
        <f>IF('True_Odds_Calculator_2-way'!B170="","",'True_Odds_Calculator_2-way'!B170)</f>
        <v>2.19</v>
      </c>
      <c r="C169" s="4">
        <f t="shared" si="8"/>
        <v>2.8049575994781417E-2</v>
      </c>
      <c r="D169" s="4">
        <f t="shared" si="10"/>
        <v>1.7940315974253949</v>
      </c>
      <c r="E169" s="4">
        <f t="shared" si="11"/>
        <v>2.2593957258658803</v>
      </c>
      <c r="G169" s="4">
        <f t="shared" si="9"/>
        <v>1.0280495759947814</v>
      </c>
    </row>
    <row r="170" spans="1:7" x14ac:dyDescent="0.2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2.1800000000000002</v>
      </c>
      <c r="C170" s="4">
        <f t="shared" si="8"/>
        <v>3.0144167758846541E-2</v>
      </c>
      <c r="D170" s="4">
        <f t="shared" si="10"/>
        <v>1.797408716136631</v>
      </c>
      <c r="E170" s="4">
        <f t="shared" si="11"/>
        <v>2.2540620384047267</v>
      </c>
      <c r="G170" s="4">
        <f t="shared" si="9"/>
        <v>1.0301441677588465</v>
      </c>
    </row>
    <row r="171" spans="1:7" x14ac:dyDescent="0.2">
      <c r="A171" s="4">
        <f>IF('True_Odds_Calculator_2-way'!A172="","",'True_Odds_Calculator_2-way'!A172)</f>
        <v>1.82</v>
      </c>
      <c r="B171" s="4">
        <f>IF('True_Odds_Calculator_2-way'!B172="","",'True_Odds_Calculator_2-way'!B172)</f>
        <v>2.08</v>
      </c>
      <c r="C171" s="4">
        <f t="shared" si="8"/>
        <v>3.0219780219780112E-2</v>
      </c>
      <c r="D171" s="4">
        <f t="shared" si="10"/>
        <v>1.8714652956298199</v>
      </c>
      <c r="E171" s="4">
        <f t="shared" si="11"/>
        <v>2.1474926253687316</v>
      </c>
      <c r="G171" s="4">
        <f t="shared" si="9"/>
        <v>1.0302197802197801</v>
      </c>
    </row>
    <row r="172" spans="1:7" x14ac:dyDescent="0.2">
      <c r="A172" s="4">
        <f>IF('True_Odds_Calculator_2-way'!A173="","",'True_Odds_Calculator_2-way'!A173)</f>
        <v>2</v>
      </c>
      <c r="B172" s="4">
        <f>IF('True_Odds_Calculator_2-way'!B173="","",'True_Odds_Calculator_2-way'!B173)</f>
        <v>1.91</v>
      </c>
      <c r="C172" s="4">
        <f t="shared" si="8"/>
        <v>2.3560209424083656E-2</v>
      </c>
      <c r="D172" s="4">
        <f t="shared" si="10"/>
        <v>2.0482573726541551</v>
      </c>
      <c r="E172" s="4">
        <f t="shared" si="11"/>
        <v>1.9539641943734012</v>
      </c>
      <c r="G172" s="4">
        <f t="shared" si="9"/>
        <v>1.0235602094240837</v>
      </c>
    </row>
    <row r="173" spans="1:7" x14ac:dyDescent="0.2">
      <c r="A173" s="4">
        <f>IF('True_Odds_Calculator_2-way'!A174="","",'True_Odds_Calculator_2-way'!A174)</f>
        <v>1.88</v>
      </c>
      <c r="B173" s="4">
        <f>IF('True_Odds_Calculator_2-way'!B174="","",'True_Odds_Calculator_2-way'!B174)</f>
        <v>2.02</v>
      </c>
      <c r="C173" s="4">
        <f t="shared" si="8"/>
        <v>2.6964398567516312E-2</v>
      </c>
      <c r="D173" s="4">
        <f t="shared" si="10"/>
        <v>1.9288906948394962</v>
      </c>
      <c r="E173" s="4">
        <f t="shared" si="11"/>
        <v>2.0765529308836395</v>
      </c>
      <c r="G173" s="4">
        <f t="shared" si="9"/>
        <v>1.0269643985675163</v>
      </c>
    </row>
    <row r="174" spans="1:7" x14ac:dyDescent="0.2">
      <c r="A174" s="4">
        <f>IF('True_Odds_Calculator_2-way'!A175="","",'True_Odds_Calculator_2-way'!A175)</f>
        <v>1.93</v>
      </c>
      <c r="B174" s="4">
        <f>IF('True_Odds_Calculator_2-way'!B175="","",'True_Odds_Calculator_2-way'!B175)</f>
        <v>1.98</v>
      </c>
      <c r="C174" s="4">
        <f t="shared" si="8"/>
        <v>2.3185220076411994E-2</v>
      </c>
      <c r="D174" s="4">
        <f t="shared" si="10"/>
        <v>1.974169551066798</v>
      </c>
      <c r="E174" s="4">
        <f t="shared" si="11"/>
        <v>2.0265153523890338</v>
      </c>
      <c r="G174" s="4">
        <f t="shared" si="9"/>
        <v>1.023185220076412</v>
      </c>
    </row>
    <row r="175" spans="1:7" x14ac:dyDescent="0.2">
      <c r="A175" s="4">
        <f>IF('True_Odds_Calculator_2-way'!A176="","",'True_Odds_Calculator_2-way'!A176)</f>
        <v>2.06</v>
      </c>
      <c r="B175" s="4">
        <f>IF('True_Odds_Calculator_2-way'!B176="","",'True_Odds_Calculator_2-way'!B176)</f>
        <v>1.84</v>
      </c>
      <c r="C175" s="4">
        <f t="shared" si="8"/>
        <v>2.891515407344869E-2</v>
      </c>
      <c r="D175" s="4">
        <f t="shared" si="10"/>
        <v>2.1232354918216445</v>
      </c>
      <c r="E175" s="4">
        <f t="shared" si="11"/>
        <v>1.8902852583283463</v>
      </c>
      <c r="G175" s="4">
        <f t="shared" si="9"/>
        <v>1.0289151540734487</v>
      </c>
    </row>
    <row r="176" spans="1:7" x14ac:dyDescent="0.2">
      <c r="A176" s="4">
        <f>IF('True_Odds_Calculator_2-way'!A177="","",'True_Odds_Calculator_2-way'!A177)</f>
        <v>1.89</v>
      </c>
      <c r="B176" s="4">
        <f>IF('True_Odds_Calculator_2-way'!B177="","",'True_Odds_Calculator_2-way'!B177)</f>
        <v>1.99</v>
      </c>
      <c r="C176" s="4">
        <f t="shared" si="8"/>
        <v>3.16130919145996E-2</v>
      </c>
      <c r="D176" s="4">
        <f t="shared" si="10"/>
        <v>1.9482012897878844</v>
      </c>
      <c r="E176" s="4">
        <f t="shared" si="11"/>
        <v>2.0546283903744778</v>
      </c>
      <c r="G176" s="4">
        <f t="shared" si="9"/>
        <v>1.0316130919145996</v>
      </c>
    </row>
    <row r="177" spans="1:7" x14ac:dyDescent="0.2">
      <c r="A177" s="4">
        <f>IF('True_Odds_Calculator_2-way'!A178="","",'True_Odds_Calculator_2-way'!A178)</f>
        <v>1.95</v>
      </c>
      <c r="B177" s="4">
        <f>IF('True_Odds_Calculator_2-way'!B178="","",'True_Odds_Calculator_2-way'!B178)</f>
        <v>1.93</v>
      </c>
      <c r="C177" s="4">
        <f t="shared" si="8"/>
        <v>3.0955227846419575E-2</v>
      </c>
      <c r="D177" s="4">
        <f t="shared" si="10"/>
        <v>2.0106851876586083</v>
      </c>
      <c r="E177" s="4">
        <f t="shared" si="11"/>
        <v>1.9894277785119598</v>
      </c>
      <c r="G177" s="4">
        <f t="shared" si="9"/>
        <v>1.0309552278464196</v>
      </c>
    </row>
    <row r="178" spans="1:7" x14ac:dyDescent="0.2">
      <c r="A178" s="4">
        <f>IF('True_Odds_Calculator_2-way'!A179="","",'True_Odds_Calculator_2-way'!A179)</f>
        <v>1.52</v>
      </c>
      <c r="B178" s="4">
        <f>IF('True_Odds_Calculator_2-way'!B179="","",'True_Odds_Calculator_2-way'!B179)</f>
        <v>2.62</v>
      </c>
      <c r="C178" s="4">
        <f t="shared" si="8"/>
        <v>3.9574126155082379E-2</v>
      </c>
      <c r="D178" s="4">
        <f t="shared" si="10"/>
        <v>1.5671336376515033</v>
      </c>
      <c r="E178" s="4">
        <f t="shared" si="11"/>
        <v>2.7632528448515128</v>
      </c>
      <c r="G178" s="4">
        <f t="shared" si="9"/>
        <v>1.0395741261550824</v>
      </c>
    </row>
    <row r="179" spans="1:7" x14ac:dyDescent="0.2">
      <c r="A179" s="4">
        <f>IF('True_Odds_Calculator_2-way'!A180="","",'True_Odds_Calculator_2-way'!A180)</f>
        <v>1.65</v>
      </c>
      <c r="B179" s="4">
        <f>IF('True_Odds_Calculator_2-way'!B180="","",'True_Odds_Calculator_2-way'!B180)</f>
        <v>2.34</v>
      </c>
      <c r="C179" s="4">
        <f t="shared" si="8"/>
        <v>3.3411033411033575E-2</v>
      </c>
      <c r="D179" s="4">
        <f t="shared" si="10"/>
        <v>1.6967699406723797</v>
      </c>
      <c r="E179" s="4">
        <f t="shared" si="11"/>
        <v>2.4351939451277205</v>
      </c>
      <c r="G179" s="4">
        <f t="shared" si="9"/>
        <v>1.0334110334110336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1.71</v>
      </c>
      <c r="C180" s="4">
        <f t="shared" si="8"/>
        <v>3.3225814910969431E-2</v>
      </c>
      <c r="D180" s="4">
        <f t="shared" si="10"/>
        <v>2.315792669966295</v>
      </c>
      <c r="E180" s="4">
        <f t="shared" si="11"/>
        <v>1.7599981538319522</v>
      </c>
      <c r="G180" s="4">
        <f t="shared" si="9"/>
        <v>1.0332258149109694</v>
      </c>
    </row>
    <row r="181" spans="1:7" x14ac:dyDescent="0.2">
      <c r="A181" s="4">
        <f>IF('True_Odds_Calculator_2-way'!A182="","",'True_Odds_Calculator_2-way'!A182)</f>
        <v>1.36</v>
      </c>
      <c r="B181" s="4">
        <f>IF('True_Odds_Calculator_2-way'!B182="","",'True_Odds_Calculator_2-way'!B182)</f>
        <v>3.22</v>
      </c>
      <c r="C181" s="4">
        <f t="shared" si="8"/>
        <v>4.585312385823892E-2</v>
      </c>
      <c r="D181" s="4">
        <f t="shared" si="10"/>
        <v>1.403769714065906</v>
      </c>
      <c r="E181" s="4">
        <f t="shared" si="11"/>
        <v>3.4766592569069545</v>
      </c>
      <c r="G181" s="4">
        <f t="shared" si="9"/>
        <v>1.0458531238582389</v>
      </c>
    </row>
    <row r="182" spans="1:7" x14ac:dyDescent="0.2">
      <c r="A182" s="4">
        <f>IF('True_Odds_Calculator_2-way'!A183="","",'True_Odds_Calculator_2-way'!A183)</f>
        <v>2.5</v>
      </c>
      <c r="B182" s="4">
        <f>IF('True_Odds_Calculator_2-way'!B183="","",'True_Odds_Calculator_2-way'!B183)</f>
        <v>1.58</v>
      </c>
      <c r="C182" s="4">
        <f t="shared" si="8"/>
        <v>3.2911392405063244E-2</v>
      </c>
      <c r="D182" s="4">
        <f t="shared" si="10"/>
        <v>2.6072607260726071</v>
      </c>
      <c r="E182" s="4">
        <f t="shared" si="11"/>
        <v>1.62217659137577</v>
      </c>
      <c r="G182" s="4">
        <f t="shared" si="9"/>
        <v>1.0329113924050632</v>
      </c>
    </row>
    <row r="183" spans="1:7" x14ac:dyDescent="0.2">
      <c r="A183" s="4">
        <f>IF('True_Odds_Calculator_2-way'!A184="","",'True_Odds_Calculator_2-way'!A184)</f>
        <v>1.65</v>
      </c>
      <c r="B183" s="4">
        <f>IF('True_Odds_Calculator_2-way'!B184="","",'True_Odds_Calculator_2-way'!B184)</f>
        <v>2.35</v>
      </c>
      <c r="C183" s="4">
        <f t="shared" si="8"/>
        <v>3.1592520954223158E-2</v>
      </c>
      <c r="D183" s="4">
        <f t="shared" si="10"/>
        <v>1.6941561987984708</v>
      </c>
      <c r="E183" s="4">
        <f t="shared" si="11"/>
        <v>2.4405979543666407</v>
      </c>
      <c r="G183" s="4">
        <f t="shared" si="9"/>
        <v>1.0315925209542232</v>
      </c>
    </row>
    <row r="184" spans="1:7" x14ac:dyDescent="0.2">
      <c r="A184" s="4">
        <f>IF('True_Odds_Calculator_2-way'!A185="","",'True_Odds_Calculator_2-way'!A185)</f>
        <v>1.51</v>
      </c>
      <c r="B184" s="4">
        <f>IF('True_Odds_Calculator_2-way'!B185="","",'True_Odds_Calculator_2-way'!B185)</f>
        <v>2.64</v>
      </c>
      <c r="C184" s="4">
        <f t="shared" si="8"/>
        <v>4.1039534417017798E-2</v>
      </c>
      <c r="D184" s="4">
        <f t="shared" si="10"/>
        <v>1.5582831678523961</v>
      </c>
      <c r="E184" s="4">
        <f t="shared" si="11"/>
        <v>2.7912057134855064</v>
      </c>
      <c r="G184" s="4">
        <f t="shared" si="9"/>
        <v>1.0410395344170178</v>
      </c>
    </row>
    <row r="185" spans="1:7" x14ac:dyDescent="0.2">
      <c r="A185" s="4">
        <f>IF('True_Odds_Calculator_2-way'!A186="","",'True_Odds_Calculator_2-way'!A186)</f>
        <v>2.0299999999999998</v>
      </c>
      <c r="B185" s="4">
        <f>IF('True_Odds_Calculator_2-way'!B186="","",'True_Odds_Calculator_2-way'!B186)</f>
        <v>1.86</v>
      </c>
      <c r="C185" s="4">
        <f t="shared" si="8"/>
        <v>3.0245246040574214E-2</v>
      </c>
      <c r="D185" s="4">
        <f t="shared" si="10"/>
        <v>2.0942925287037548</v>
      </c>
      <c r="E185" s="4">
        <f t="shared" si="11"/>
        <v>1.9138324294186226</v>
      </c>
      <c r="G185" s="4">
        <f t="shared" si="9"/>
        <v>1.0302452460405742</v>
      </c>
    </row>
    <row r="186" spans="1:7" x14ac:dyDescent="0.2">
      <c r="A186" s="4">
        <f>IF('True_Odds_Calculator_2-way'!A187="","",'True_Odds_Calculator_2-way'!A187)</f>
        <v>2.68</v>
      </c>
      <c r="B186" s="4">
        <f>IF('True_Odds_Calculator_2-way'!B187="","",'True_Odds_Calculator_2-way'!B187)</f>
        <v>1.53</v>
      </c>
      <c r="C186" s="4">
        <f t="shared" si="8"/>
        <v>2.6729099600038886E-2</v>
      </c>
      <c r="D186" s="4">
        <f t="shared" si="10"/>
        <v>2.779555314533622</v>
      </c>
      <c r="E186" s="4">
        <f t="shared" si="11"/>
        <v>1.5619381380466251</v>
      </c>
      <c r="G186" s="4">
        <f t="shared" si="9"/>
        <v>1.0267290996000389</v>
      </c>
    </row>
    <row r="187" spans="1:7" x14ac:dyDescent="0.2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1.98</v>
      </c>
      <c r="C187" s="4">
        <f t="shared" si="8"/>
        <v>2.3185220076411994E-2</v>
      </c>
      <c r="D187" s="4">
        <f t="shared" si="10"/>
        <v>1.974169551066798</v>
      </c>
      <c r="E187" s="4">
        <f t="shared" si="11"/>
        <v>2.0265153523890338</v>
      </c>
      <c r="G187" s="4">
        <f t="shared" si="9"/>
        <v>1.023185220076412</v>
      </c>
    </row>
    <row r="188" spans="1:7" x14ac:dyDescent="0.2">
      <c r="A188" s="4">
        <f>IF('True_Odds_Calculator_2-way'!A189="","",'True_Odds_Calculator_2-way'!A189)</f>
        <v>2.2000000000000002</v>
      </c>
      <c r="B188" s="4">
        <f>IF('True_Odds_Calculator_2-way'!B189="","",'True_Odds_Calculator_2-way'!B189)</f>
        <v>1.74</v>
      </c>
      <c r="C188" s="4">
        <f t="shared" si="8"/>
        <v>2.925809822361547E-2</v>
      </c>
      <c r="D188" s="4">
        <f t="shared" si="10"/>
        <v>2.2731591448931119</v>
      </c>
      <c r="E188" s="4">
        <f t="shared" si="11"/>
        <v>1.78544776119403</v>
      </c>
      <c r="G188" s="4">
        <f t="shared" si="9"/>
        <v>1.0292580982236155</v>
      </c>
    </row>
    <row r="189" spans="1:7" x14ac:dyDescent="0.2">
      <c r="A189" s="4">
        <f>IF('True_Odds_Calculator_2-way'!A190="","",'True_Odds_Calculator_2-way'!A190)</f>
        <v>2.0299999999999998</v>
      </c>
      <c r="B189" s="4">
        <f>IF('True_Odds_Calculator_2-way'!B190="","",'True_Odds_Calculator_2-way'!B190)</f>
        <v>1.88</v>
      </c>
      <c r="C189" s="4">
        <f t="shared" si="8"/>
        <v>2.4525731055444977E-2</v>
      </c>
      <c r="D189" s="4">
        <f t="shared" si="10"/>
        <v>2.0818241326641935</v>
      </c>
      <c r="E189" s="4">
        <f t="shared" si="11"/>
        <v>1.9243646631706333</v>
      </c>
      <c r="G189" s="4">
        <f t="shared" si="9"/>
        <v>1.024525731055445</v>
      </c>
    </row>
    <row r="190" spans="1:7" x14ac:dyDescent="0.2">
      <c r="A190" s="4">
        <f>IF('True_Odds_Calculator_2-way'!A191="","",'True_Odds_Calculator_2-way'!A191)</f>
        <v>1.93</v>
      </c>
      <c r="B190" s="4">
        <f>IF('True_Odds_Calculator_2-way'!B191="","",'True_Odds_Calculator_2-way'!B191)</f>
        <v>1.98</v>
      </c>
      <c r="C190" s="4">
        <f t="shared" si="8"/>
        <v>2.3185220076411994E-2</v>
      </c>
      <c r="D190" s="4">
        <f t="shared" si="10"/>
        <v>1.974169551066798</v>
      </c>
      <c r="E190" s="4">
        <f t="shared" si="11"/>
        <v>2.0265153523890338</v>
      </c>
      <c r="G190" s="4">
        <f t="shared" si="9"/>
        <v>1.023185220076412</v>
      </c>
    </row>
    <row r="191" spans="1:7" x14ac:dyDescent="0.2">
      <c r="A191" s="4">
        <f>IF('True_Odds_Calculator_2-way'!A192="","",'True_Odds_Calculator_2-way'!A192)</f>
        <v>2.5299999999999998</v>
      </c>
      <c r="B191" s="4">
        <f>IF('True_Odds_Calculator_2-way'!B192="","",'True_Odds_Calculator_2-way'!B192)</f>
        <v>1.54</v>
      </c>
      <c r="C191" s="4">
        <f t="shared" si="8"/>
        <v>4.4607566346696714E-2</v>
      </c>
      <c r="D191" s="4">
        <f t="shared" si="10"/>
        <v>2.6813020439061312</v>
      </c>
      <c r="E191" s="4">
        <f t="shared" si="11"/>
        <v>1.594777127420081</v>
      </c>
      <c r="G191" s="4">
        <f t="shared" si="9"/>
        <v>1.0446075663466967</v>
      </c>
    </row>
    <row r="192" spans="1:7" x14ac:dyDescent="0.2">
      <c r="A192" s="4">
        <f>IF('True_Odds_Calculator_2-way'!A193="","",'True_Odds_Calculator_2-way'!A193)</f>
        <v>2.25</v>
      </c>
      <c r="B192" s="4">
        <f>IF('True_Odds_Calculator_2-way'!B193="","",'True_Odds_Calculator_2-way'!B193)</f>
        <v>1.67</v>
      </c>
      <c r="C192" s="4">
        <f t="shared" si="8"/>
        <v>4.3246839654025315E-2</v>
      </c>
      <c r="D192" s="4">
        <f t="shared" si="10"/>
        <v>2.3650668764752165</v>
      </c>
      <c r="E192" s="4">
        <f t="shared" si="11"/>
        <v>1.732564841498559</v>
      </c>
      <c r="G192" s="4">
        <f t="shared" si="9"/>
        <v>1.0432468396540253</v>
      </c>
    </row>
    <row r="193" spans="1:7" x14ac:dyDescent="0.2">
      <c r="A193" s="4">
        <f>IF('True_Odds_Calculator_2-way'!A194="","",'True_Odds_Calculator_2-way'!A194)</f>
        <v>2.3199999999999998</v>
      </c>
      <c r="B193" s="4">
        <f>IF('True_Odds_Calculator_2-way'!B194="","",'True_Odds_Calculator_2-way'!B194)</f>
        <v>1.63</v>
      </c>
      <c r="C193" s="4">
        <f t="shared" si="8"/>
        <v>4.4531415273958208E-2</v>
      </c>
      <c r="D193" s="4">
        <f t="shared" si="10"/>
        <v>2.4463708112304308</v>
      </c>
      <c r="E193" s="4">
        <f t="shared" si="11"/>
        <v>1.6913856337776187</v>
      </c>
      <c r="G193" s="4">
        <f t="shared" si="9"/>
        <v>1.0445314152739582</v>
      </c>
    </row>
    <row r="194" spans="1:7" x14ac:dyDescent="0.2">
      <c r="A194" s="4">
        <f>IF('True_Odds_Calculator_2-way'!A195="","",'True_Odds_Calculator_2-way'!A195)</f>
        <v>2.08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4.2566983578219642E-2</v>
      </c>
      <c r="D194" s="4">
        <f t="shared" si="10"/>
        <v>2.1763461086292031</v>
      </c>
      <c r="E194" s="4">
        <f t="shared" si="11"/>
        <v>1.8500899460323807</v>
      </c>
      <c r="G194" s="4">
        <f t="shared" ref="G194:G257" si="13">IF(A194="","",C194+1)</f>
        <v>1.0425669835782196</v>
      </c>
    </row>
    <row r="195" spans="1:7" x14ac:dyDescent="0.2">
      <c r="A195" s="4">
        <f>IF('True_Odds_Calculator_2-way'!A196="","",'True_Odds_Calculator_2-way'!A196)</f>
        <v>1.84</v>
      </c>
      <c r="B195" s="4">
        <f>IF('True_Odds_Calculator_2-way'!B196="","",'True_Odds_Calculator_2-way'!B196)</f>
        <v>2.06</v>
      </c>
      <c r="C195" s="4">
        <f t="shared" si="12"/>
        <v>2.891515407344869E-2</v>
      </c>
      <c r="D195" s="4">
        <f t="shared" ref="D195:D258" si="14">IF(A195="","",(2*A195)/(2-($C195*A195)))</f>
        <v>1.8902852583283463</v>
      </c>
      <c r="E195" s="4">
        <f t="shared" ref="E195:E258" si="15">IF(B195="","",(2*B195)/(2-($C195*B195)))</f>
        <v>2.1232354918216445</v>
      </c>
      <c r="G195" s="4">
        <f t="shared" si="13"/>
        <v>1.0289151540734487</v>
      </c>
    </row>
    <row r="196" spans="1:7" x14ac:dyDescent="0.2">
      <c r="A196" s="4">
        <f>IF('True_Odds_Calculator_2-way'!A197="","",'True_Odds_Calculator_2-way'!A197)</f>
        <v>1.74</v>
      </c>
      <c r="B196" s="4">
        <f>IF('True_Odds_Calculator_2-way'!B197="","",'True_Odds_Calculator_2-way'!B197)</f>
        <v>2.17</v>
      </c>
      <c r="C196" s="4">
        <f t="shared" si="12"/>
        <v>3.5542136765718491E-2</v>
      </c>
      <c r="D196" s="4">
        <f t="shared" si="14"/>
        <v>1.7955204717295163</v>
      </c>
      <c r="E196" s="4">
        <f t="shared" si="15"/>
        <v>2.2570386753541753</v>
      </c>
      <c r="G196" s="4">
        <f t="shared" si="13"/>
        <v>1.0355421367657185</v>
      </c>
    </row>
    <row r="197" spans="1:7" x14ac:dyDescent="0.2">
      <c r="A197" s="4">
        <f>IF('True_Odds_Calculator_2-way'!A198="","",'True_Odds_Calculator_2-way'!A198)</f>
        <v>1.94</v>
      </c>
      <c r="B197" s="4">
        <f>IF('True_Odds_Calculator_2-way'!B198="","",'True_Odds_Calculator_2-way'!B198)</f>
        <v>1.94</v>
      </c>
      <c r="C197" s="4">
        <f t="shared" si="12"/>
        <v>3.0927835051546504E-2</v>
      </c>
      <c r="D197" s="4">
        <f t="shared" si="14"/>
        <v>2.0000000000000004</v>
      </c>
      <c r="E197" s="4">
        <f t="shared" si="15"/>
        <v>2.0000000000000004</v>
      </c>
      <c r="G197" s="4">
        <f t="shared" si="13"/>
        <v>1.0309278350515465</v>
      </c>
    </row>
    <row r="198" spans="1:7" x14ac:dyDescent="0.2">
      <c r="A198" s="4">
        <f>IF('True_Odds_Calculator_2-way'!A199="","",'True_Odds_Calculator_2-way'!A199)</f>
        <v>1.56</v>
      </c>
      <c r="B198" s="4">
        <f>IF('True_Odds_Calculator_2-way'!B199="","",'True_Odds_Calculator_2-way'!B199)</f>
        <v>2.54</v>
      </c>
      <c r="C198" s="4">
        <f t="shared" si="12"/>
        <v>3.4726428427215739E-2</v>
      </c>
      <c r="D198" s="4">
        <f t="shared" si="14"/>
        <v>1.6034315312398835</v>
      </c>
      <c r="E198" s="4">
        <f t="shared" si="15"/>
        <v>2.6571888412017164</v>
      </c>
      <c r="G198" s="4">
        <f t="shared" si="13"/>
        <v>1.0347264284272157</v>
      </c>
    </row>
    <row r="199" spans="1:7" x14ac:dyDescent="0.2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1.59</v>
      </c>
      <c r="C199" s="4">
        <f t="shared" si="12"/>
        <v>4.21539581059307E-2</v>
      </c>
      <c r="D199" s="4">
        <f t="shared" si="14"/>
        <v>2.5500695871164427</v>
      </c>
      <c r="E199" s="4">
        <f t="shared" si="15"/>
        <v>1.6451323271623415</v>
      </c>
      <c r="G199" s="4">
        <f t="shared" si="13"/>
        <v>1.0421539581059307</v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1.34</v>
      </c>
      <c r="B2" s="4">
        <f>IF('True_Odds_Calculator_3-way'!B3="","",'True_Odds_Calculator_3-way'!B3)</f>
        <v>5.48</v>
      </c>
      <c r="C2" s="4">
        <f>IF('True_Odds_Calculator_3-way'!C3="","",'True_Odds_Calculator_3-way'!C3)</f>
        <v>9.11</v>
      </c>
      <c r="D2" s="4">
        <f>IF(A2="","",((1/A2)+(1/B2)+(1/C2))-1)</f>
        <v>3.8519892624660157E-2</v>
      </c>
      <c r="E2" s="4">
        <f>IF(A2="","",(3*A2)/(3-($D2*A2)))</f>
        <v>1.363459065911609</v>
      </c>
      <c r="F2" s="4">
        <f>IF(B2="","",(3*B2)/(3-($D2*B2)))</f>
        <v>5.8947740061550835</v>
      </c>
      <c r="G2" s="4">
        <f>IF(C2="","",(3*C2)/(3-($D2*C2)))</f>
        <v>10.316774510876401</v>
      </c>
      <c r="I2" s="4">
        <f>IF(A2="","",D2+1)</f>
        <v>1.0385198926246602</v>
      </c>
    </row>
    <row r="3" spans="1:9" x14ac:dyDescent="0.2">
      <c r="A3" s="4">
        <f>IF('True_Odds_Calculator_3-way'!A4="","",'True_Odds_Calculator_3-way'!A4)</f>
        <v>1.79</v>
      </c>
      <c r="B3" s="4">
        <f>IF('True_Odds_Calculator_3-way'!B4="","",'True_Odds_Calculator_3-way'!B4)</f>
        <v>4</v>
      </c>
      <c r="C3" s="4">
        <f>IF('True_Odds_Calculator_3-way'!C4="","",'True_Odds_Calculator_3-way'!C4)</f>
        <v>4.6399999999999997</v>
      </c>
      <c r="D3" s="4">
        <f t="shared" ref="D3:D66" si="0">IF(A3="","",((1/A3)+(1/B3)+(1/C3))-1)</f>
        <v>2.4176459256405325E-2</v>
      </c>
      <c r="E3" s="4">
        <f t="shared" ref="E3:E66" si="1">IF(A3="","",(3*A3)/(3-($D3*A3)))</f>
        <v>1.8161991952883549</v>
      </c>
      <c r="F3" s="4">
        <f t="shared" ref="F3:F66" si="2">IF(B3="","",(3*B3)/(3-($D3*B3)))</f>
        <v>4.1332360161900334</v>
      </c>
      <c r="G3" s="4">
        <f t="shared" ref="G3:G66" si="3">IF(C3="","",(3*C3)/(3-($D3*C3)))</f>
        <v>4.820242977636771</v>
      </c>
      <c r="I3" s="4">
        <f t="shared" ref="I3:I66" si="4">IF(A3="","",D3+1)</f>
        <v>1.0241764592564053</v>
      </c>
    </row>
    <row r="4" spans="1:9" x14ac:dyDescent="0.2">
      <c r="A4" s="4">
        <f>IF('True_Odds_Calculator_3-way'!A5="","",'True_Odds_Calculator_3-way'!A5)</f>
        <v>3.07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2.31</v>
      </c>
      <c r="D4" s="4">
        <f t="shared" si="0"/>
        <v>2.8175110898975397E-2</v>
      </c>
      <c r="E4" s="4">
        <f t="shared" si="1"/>
        <v>3.1611437731584595</v>
      </c>
      <c r="F4" s="4">
        <f t="shared" si="2"/>
        <v>3.8439350774067367</v>
      </c>
      <c r="G4" s="4">
        <f t="shared" si="3"/>
        <v>2.3612264184725009</v>
      </c>
      <c r="I4" s="4">
        <f t="shared" si="4"/>
        <v>1.0281751108989754</v>
      </c>
    </row>
    <row r="5" spans="1:9" x14ac:dyDescent="0.2">
      <c r="A5" s="4">
        <f>IF('True_Odds_Calculator_3-way'!A6="","",'True_Odds_Calculator_3-way'!A6)</f>
        <v>3.05</v>
      </c>
      <c r="B5" s="4">
        <f>IF('True_Odds_Calculator_3-way'!B6="","",'True_Odds_Calculator_3-way'!B6)</f>
        <v>3.41</v>
      </c>
      <c r="C5" s="4">
        <f>IF('True_Odds_Calculator_3-way'!C6="","",'True_Odds_Calculator_3-way'!C6)</f>
        <v>2.46</v>
      </c>
      <c r="D5" s="4">
        <f t="shared" si="0"/>
        <v>2.7628049464476057E-2</v>
      </c>
      <c r="E5" s="4">
        <f t="shared" si="1"/>
        <v>3.1381458632900125</v>
      </c>
      <c r="F5" s="4">
        <f t="shared" si="2"/>
        <v>3.5205592297633301</v>
      </c>
      <c r="G5" s="4">
        <f t="shared" si="3"/>
        <v>2.517023161127057</v>
      </c>
      <c r="I5" s="4">
        <f t="shared" si="4"/>
        <v>1.0276280494644761</v>
      </c>
    </row>
    <row r="6" spans="1:9" x14ac:dyDescent="0.2">
      <c r="A6" s="4">
        <f>IF('True_Odds_Calculator_3-way'!A7="","",'True_Odds_Calculator_3-way'!A7)</f>
        <v>2.14</v>
      </c>
      <c r="B6" s="4">
        <f>IF('True_Odds_Calculator_3-way'!B7="","",'True_Odds_Calculator_3-way'!B7)</f>
        <v>3.62</v>
      </c>
      <c r="C6" s="4">
        <f>IF('True_Odds_Calculator_3-way'!C7="","",'True_Odds_Calculator_3-way'!C7)</f>
        <v>3.6</v>
      </c>
      <c r="D6" s="4">
        <f t="shared" si="0"/>
        <v>2.1310591326598072E-2</v>
      </c>
      <c r="E6" s="4">
        <f t="shared" si="1"/>
        <v>2.1730334884088176</v>
      </c>
      <c r="F6" s="4">
        <f t="shared" si="2"/>
        <v>3.7155444077720268</v>
      </c>
      <c r="G6" s="4">
        <f t="shared" si="3"/>
        <v>3.6944778080798102</v>
      </c>
      <c r="I6" s="4">
        <f t="shared" si="4"/>
        <v>1.0213105913265981</v>
      </c>
    </row>
    <row r="7" spans="1:9" x14ac:dyDescent="0.2">
      <c r="A7" s="4">
        <f>IF('True_Odds_Calculator_3-way'!A8="","",'True_Odds_Calculator_3-way'!A8)</f>
        <v>2.82</v>
      </c>
      <c r="B7" s="4">
        <f>IF('True_Odds_Calculator_3-way'!B8="","",'True_Odds_Calculator_3-way'!B8)</f>
        <v>3.43</v>
      </c>
      <c r="C7" s="4">
        <f>IF('True_Odds_Calculator_3-way'!C8="","",'True_Odds_Calculator_3-way'!C8)</f>
        <v>2.67</v>
      </c>
      <c r="D7" s="4">
        <f t="shared" si="0"/>
        <v>2.0686953788379814E-2</v>
      </c>
      <c r="E7" s="4">
        <f t="shared" si="1"/>
        <v>2.8759244696055033</v>
      </c>
      <c r="F7" s="4">
        <f t="shared" si="2"/>
        <v>3.5130919451951037</v>
      </c>
      <c r="G7" s="4">
        <f t="shared" si="3"/>
        <v>2.7200804590945888</v>
      </c>
      <c r="I7" s="4">
        <f t="shared" si="4"/>
        <v>1.0206869537883798</v>
      </c>
    </row>
    <row r="8" spans="1:9" x14ac:dyDescent="0.2">
      <c r="A8" s="4">
        <f>IF('True_Odds_Calculator_3-way'!A9="","",'True_Odds_Calculator_3-way'!A9)</f>
        <v>2.81</v>
      </c>
      <c r="B8" s="4">
        <f>IF('True_Odds_Calculator_3-way'!B9="","",'True_Odds_Calculator_3-way'!B9)</f>
        <v>3.38</v>
      </c>
      <c r="C8" s="4">
        <f>IF('True_Odds_Calculator_3-way'!C9="","",'True_Odds_Calculator_3-way'!C9)</f>
        <v>2.7</v>
      </c>
      <c r="D8" s="4">
        <f t="shared" si="0"/>
        <v>2.2100244657047297E-2</v>
      </c>
      <c r="E8" s="4">
        <f t="shared" si="1"/>
        <v>2.8693981558494452</v>
      </c>
      <c r="F8" s="4">
        <f t="shared" si="2"/>
        <v>3.4663097575679482</v>
      </c>
      <c r="G8" s="4">
        <f t="shared" si="3"/>
        <v>2.754793448267713</v>
      </c>
      <c r="I8" s="4">
        <f t="shared" si="4"/>
        <v>1.0221002446570473</v>
      </c>
    </row>
    <row r="9" spans="1:9" x14ac:dyDescent="0.2">
      <c r="A9" s="4">
        <f>IF('True_Odds_Calculator_3-way'!A10="","",'True_Odds_Calculator_3-way'!A10)</f>
        <v>2.2999999999999998</v>
      </c>
      <c r="B9" s="4">
        <f>IF('True_Odds_Calculator_3-way'!B10="","",'True_Odds_Calculator_3-way'!B10)</f>
        <v>3.35</v>
      </c>
      <c r="C9" s="4">
        <f>IF('True_Odds_Calculator_3-way'!C10="","",'True_Odds_Calculator_3-way'!C10)</f>
        <v>3.46</v>
      </c>
      <c r="D9" s="4">
        <f t="shared" si="0"/>
        <v>2.230741242268186E-2</v>
      </c>
      <c r="E9" s="4">
        <f t="shared" si="1"/>
        <v>2.340019837148132</v>
      </c>
      <c r="F9" s="4">
        <f t="shared" si="2"/>
        <v>3.4355801076492853</v>
      </c>
      <c r="G9" s="4">
        <f t="shared" si="3"/>
        <v>3.5513692091135556</v>
      </c>
      <c r="I9" s="4">
        <f t="shared" si="4"/>
        <v>1.0223074124226819</v>
      </c>
    </row>
    <row r="10" spans="1: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3.53</v>
      </c>
      <c r="D10" s="4">
        <f t="shared" si="0"/>
        <v>2.7766121122558385E-2</v>
      </c>
      <c r="E10" s="4">
        <f t="shared" si="1"/>
        <v>2.3187155134176956</v>
      </c>
      <c r="F10" s="4">
        <f t="shared" si="2"/>
        <v>3.3933274293173139</v>
      </c>
      <c r="G10" s="4">
        <f t="shared" si="3"/>
        <v>3.6492255604568635</v>
      </c>
      <c r="I10" s="4">
        <f t="shared" si="4"/>
        <v>1.0277661211225584</v>
      </c>
    </row>
    <row r="11" spans="1: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4.96</v>
      </c>
      <c r="D11" s="4">
        <f t="shared" si="0"/>
        <v>3.0533004538263242E-2</v>
      </c>
      <c r="E11" s="4">
        <f t="shared" si="1"/>
        <v>1.7506460914312836</v>
      </c>
      <c r="F11" s="4">
        <f t="shared" si="2"/>
        <v>4.2132390333205549</v>
      </c>
      <c r="G11" s="4">
        <f t="shared" si="3"/>
        <v>5.2236987603546279</v>
      </c>
      <c r="I11" s="4">
        <f t="shared" si="4"/>
        <v>1.0305330045382632</v>
      </c>
    </row>
    <row r="12" spans="1:9" x14ac:dyDescent="0.2">
      <c r="A12" s="4">
        <f>IF('True_Odds_Calculator_3-way'!A13="","",'True_Odds_Calculator_3-way'!A13)</f>
        <v>2.2000000000000002</v>
      </c>
      <c r="B12" s="4">
        <f>IF('True_Odds_Calculator_3-way'!B13="","",'True_Odds_Calculator_3-way'!B13)</f>
        <v>3.27</v>
      </c>
      <c r="C12" s="4">
        <f>IF('True_Odds_Calculator_3-way'!C13="","",'True_Odds_Calculator_3-way'!C13)</f>
        <v>3.73</v>
      </c>
      <c r="D12" s="4">
        <f t="shared" si="0"/>
        <v>2.8452366844279542E-2</v>
      </c>
      <c r="E12" s="4">
        <f t="shared" si="1"/>
        <v>2.2468813341141045</v>
      </c>
      <c r="F12" s="4">
        <f t="shared" si="2"/>
        <v>3.374658555275897</v>
      </c>
      <c r="G12" s="4">
        <f t="shared" si="3"/>
        <v>3.8667907228755927</v>
      </c>
      <c r="I12" s="4">
        <f t="shared" si="4"/>
        <v>1.0284523668442795</v>
      </c>
    </row>
    <row r="13" spans="1:9" x14ac:dyDescent="0.2">
      <c r="A13" s="4">
        <f>IF('True_Odds_Calculator_3-way'!A14="","",'True_Odds_Calculator_3-way'!A14)</f>
        <v>2.0499999999999998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4.42</v>
      </c>
      <c r="D13" s="4">
        <f t="shared" si="0"/>
        <v>2.269119724882529E-2</v>
      </c>
      <c r="E13" s="4">
        <f t="shared" si="1"/>
        <v>2.0822872198568949</v>
      </c>
      <c r="F13" s="4">
        <f t="shared" si="2"/>
        <v>3.3213957620892995</v>
      </c>
      <c r="G13" s="4">
        <f t="shared" si="3"/>
        <v>4.5728791101068342</v>
      </c>
      <c r="I13" s="4">
        <f t="shared" si="4"/>
        <v>1.0226911972488253</v>
      </c>
    </row>
    <row r="14" spans="1:9" x14ac:dyDescent="0.2">
      <c r="A14" s="4">
        <f>IF('True_Odds_Calculator_3-way'!A15="","",'True_Odds_Calculator_3-way'!A15)</f>
        <v>1.68</v>
      </c>
      <c r="B14" s="4">
        <f>IF('True_Odds_Calculator_3-way'!B15="","",'True_Odds_Calculator_3-way'!B15)</f>
        <v>4.04</v>
      </c>
      <c r="C14" s="4">
        <f>IF('True_Odds_Calculator_3-way'!C15="","",'True_Odds_Calculator_3-way'!C15)</f>
        <v>5.27</v>
      </c>
      <c r="D14" s="4">
        <f t="shared" si="0"/>
        <v>3.251616839645477E-2</v>
      </c>
      <c r="E14" s="4">
        <f t="shared" si="1"/>
        <v>1.7111585794933528</v>
      </c>
      <c r="F14" s="4">
        <f t="shared" si="2"/>
        <v>4.225006441517011</v>
      </c>
      <c r="G14" s="4">
        <f t="shared" si="3"/>
        <v>5.5892588521296203</v>
      </c>
      <c r="I14" s="4">
        <f t="shared" si="4"/>
        <v>1.0325161683964548</v>
      </c>
    </row>
    <row r="15" spans="1:9" x14ac:dyDescent="0.2">
      <c r="A15" s="4">
        <f>IF('True_Odds_Calculator_3-way'!A16="","",'True_Odds_Calculator_3-way'!A16)</f>
        <v>1.75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5.0199999999999996</v>
      </c>
      <c r="D15" s="4">
        <f t="shared" si="0"/>
        <v>2.9029691496104792E-2</v>
      </c>
      <c r="E15" s="4">
        <f t="shared" si="1"/>
        <v>1.780144950933978</v>
      </c>
      <c r="F15" s="4">
        <f t="shared" si="2"/>
        <v>4.0205632675747633</v>
      </c>
      <c r="G15" s="4">
        <f t="shared" si="3"/>
        <v>5.2763035712900024</v>
      </c>
      <c r="I15" s="4">
        <f t="shared" si="4"/>
        <v>1.0290296914961048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3.37</v>
      </c>
      <c r="C16" s="4">
        <f>IF('True_Odds_Calculator_3-way'!C17="","",'True_Odds_Calculator_3-way'!C17)</f>
        <v>3.41</v>
      </c>
      <c r="D16" s="4">
        <f t="shared" si="0"/>
        <v>2.858752823738997E-2</v>
      </c>
      <c r="E16" s="4">
        <f t="shared" si="1"/>
        <v>2.3306366266861285</v>
      </c>
      <c r="F16" s="4">
        <f t="shared" si="2"/>
        <v>3.4818125731327796</v>
      </c>
      <c r="G16" s="4">
        <f t="shared" si="3"/>
        <v>3.5245277326792275</v>
      </c>
      <c r="I16" s="4">
        <f t="shared" si="4"/>
        <v>1.02858752823739</v>
      </c>
    </row>
    <row r="17" spans="1:9" x14ac:dyDescent="0.2">
      <c r="A17" s="4">
        <f>IF('True_Odds_Calculator_3-way'!A18="","",'True_Odds_Calculator_3-way'!A18)</f>
        <v>1.91</v>
      </c>
      <c r="B17" s="4">
        <f>IF('True_Odds_Calculator_3-way'!B18="","",'True_Odds_Calculator_3-way'!B18)</f>
        <v>4.1100000000000003</v>
      </c>
      <c r="C17" s="4">
        <f>IF('True_Odds_Calculator_3-way'!C18="","",'True_Odds_Calculator_3-way'!C18)</f>
        <v>3.72</v>
      </c>
      <c r="D17" s="4">
        <f t="shared" si="0"/>
        <v>3.5686416158249079E-2</v>
      </c>
      <c r="E17" s="4">
        <f t="shared" si="1"/>
        <v>1.9544047634345041</v>
      </c>
      <c r="F17" s="4">
        <f t="shared" si="2"/>
        <v>4.3212685029974152</v>
      </c>
      <c r="G17" s="4">
        <f t="shared" si="3"/>
        <v>3.8922359399066262</v>
      </c>
      <c r="I17" s="4">
        <f t="shared" si="4"/>
        <v>1.0356864161582491</v>
      </c>
    </row>
    <row r="18" spans="1:9" x14ac:dyDescent="0.2">
      <c r="A18" s="4">
        <f>IF('True_Odds_Calculator_3-way'!A19="","",'True_Odds_Calculator_3-way'!A19)</f>
        <v>1.82</v>
      </c>
      <c r="B18" s="4">
        <f>IF('True_Odds_Calculator_3-way'!B19="","",'True_Odds_Calculator_3-way'!B19)</f>
        <v>3.94</v>
      </c>
      <c r="C18" s="4">
        <f>IF('True_Odds_Calculator_3-way'!C19="","",'True_Odds_Calculator_3-way'!C19)</f>
        <v>4.28</v>
      </c>
      <c r="D18" s="4">
        <f t="shared" si="0"/>
        <v>3.6902515862618168E-2</v>
      </c>
      <c r="E18" s="4">
        <f t="shared" si="1"/>
        <v>1.8616783735309264</v>
      </c>
      <c r="F18" s="4">
        <f t="shared" si="2"/>
        <v>4.1406792807987536</v>
      </c>
      <c r="G18" s="4">
        <f t="shared" si="3"/>
        <v>4.517854128671571</v>
      </c>
      <c r="I18" s="4">
        <f t="shared" si="4"/>
        <v>1.0369025158626182</v>
      </c>
    </row>
    <row r="19" spans="1:9" x14ac:dyDescent="0.2">
      <c r="A19" s="4">
        <f>IF('True_Odds_Calculator_3-way'!A20="","",'True_Odds_Calculator_3-way'!A20)</f>
        <v>2.89</v>
      </c>
      <c r="B19" s="4">
        <f>IF('True_Odds_Calculator_3-way'!B20="","",'True_Odds_Calculator_3-way'!B20)</f>
        <v>3.51</v>
      </c>
      <c r="C19" s="4">
        <f>IF('True_Odds_Calculator_3-way'!C20="","",'True_Odds_Calculator_3-way'!C20)</f>
        <v>2.4900000000000002</v>
      </c>
      <c r="D19" s="4">
        <f t="shared" si="0"/>
        <v>3.2527471848770695E-2</v>
      </c>
      <c r="E19" s="4">
        <f t="shared" si="1"/>
        <v>2.9834869609003589</v>
      </c>
      <c r="F19" s="4">
        <f t="shared" si="2"/>
        <v>3.6488653884575162</v>
      </c>
      <c r="G19" s="4">
        <f t="shared" si="3"/>
        <v>2.559089798751514</v>
      </c>
      <c r="I19" s="4">
        <f t="shared" si="4"/>
        <v>1.0325274718487707</v>
      </c>
    </row>
    <row r="20" spans="1:9" x14ac:dyDescent="0.2">
      <c r="A20" s="4">
        <f>IF('True_Odds_Calculator_3-way'!A21="","",'True_Odds_Calculator_3-way'!A21)</f>
        <v>2.2000000000000002</v>
      </c>
      <c r="B20" s="4">
        <f>IF('True_Odds_Calculator_3-way'!B21="","",'True_Odds_Calculator_3-way'!B21)</f>
        <v>3.71</v>
      </c>
      <c r="C20" s="4">
        <f>IF('True_Odds_Calculator_3-way'!C21="","",'True_Odds_Calculator_3-way'!C21)</f>
        <v>3.24</v>
      </c>
      <c r="D20" s="4">
        <f t="shared" si="0"/>
        <v>3.2729208829837653E-2</v>
      </c>
      <c r="E20" s="4">
        <f t="shared" si="1"/>
        <v>2.2541016397466964</v>
      </c>
      <c r="F20" s="4">
        <f t="shared" si="2"/>
        <v>3.8664969334960477</v>
      </c>
      <c r="G20" s="4">
        <f t="shared" si="3"/>
        <v>3.3587226000487713</v>
      </c>
      <c r="I20" s="4">
        <f t="shared" si="4"/>
        <v>1.0327292088298377</v>
      </c>
    </row>
    <row r="21" spans="1:9" x14ac:dyDescent="0.2">
      <c r="A21" s="4">
        <f>IF('True_Odds_Calculator_3-way'!A22="","",'True_Odds_Calculator_3-way'!A22)</f>
        <v>14.69</v>
      </c>
      <c r="B21" s="4">
        <f>IF('True_Odds_Calculator_3-way'!B22="","",'True_Odds_Calculator_3-way'!B22)</f>
        <v>9</v>
      </c>
      <c r="C21" s="4">
        <f>IF('True_Odds_Calculator_3-way'!C22="","",'True_Odds_Calculator_3-way'!C22)</f>
        <v>1.18</v>
      </c>
      <c r="D21" s="4">
        <f t="shared" si="0"/>
        <v>2.6642257630708155E-2</v>
      </c>
      <c r="E21" s="4">
        <f t="shared" si="1"/>
        <v>16.893956020156221</v>
      </c>
      <c r="F21" s="4">
        <f t="shared" si="2"/>
        <v>9.7818301139902424</v>
      </c>
      <c r="G21" s="4">
        <f t="shared" si="3"/>
        <v>1.1924965144152371</v>
      </c>
      <c r="I21" s="4">
        <f t="shared" si="4"/>
        <v>1.0266422576307082</v>
      </c>
    </row>
    <row r="22" spans="1:9" x14ac:dyDescent="0.2">
      <c r="A22" s="4">
        <f>IF('True_Odds_Calculator_3-way'!A23="","",'True_Odds_Calculator_3-way'!A23)</f>
        <v>1.41</v>
      </c>
      <c r="B22" s="4">
        <f>IF('True_Odds_Calculator_3-way'!B23="","",'True_Odds_Calculator_3-way'!B23)</f>
        <v>5.61</v>
      </c>
      <c r="C22" s="4">
        <f>IF('True_Odds_Calculator_3-way'!C23="","",'True_Odds_Calculator_3-way'!C23)</f>
        <v>7.33</v>
      </c>
      <c r="D22" s="4">
        <f t="shared" si="0"/>
        <v>2.3898625607446489E-2</v>
      </c>
      <c r="E22" s="4">
        <f t="shared" si="1"/>
        <v>1.4260175338004772</v>
      </c>
      <c r="F22" s="4">
        <f t="shared" si="2"/>
        <v>5.8724419554701006</v>
      </c>
      <c r="G22" s="4">
        <f t="shared" si="3"/>
        <v>7.7845583321954761</v>
      </c>
      <c r="I22" s="4">
        <f t="shared" si="4"/>
        <v>1.0238986256074465</v>
      </c>
    </row>
    <row r="23" spans="1:9" x14ac:dyDescent="0.2">
      <c r="A23" s="4">
        <f>IF('True_Odds_Calculator_3-way'!A24="","",'True_Odds_Calculator_3-way'!A24)</f>
        <v>1.67</v>
      </c>
      <c r="B23" s="4">
        <f>IF('True_Odds_Calculator_3-way'!B24="","",'True_Odds_Calculator_3-way'!B24)</f>
        <v>4.5999999999999996</v>
      </c>
      <c r="C23" s="4">
        <f>IF('True_Odds_Calculator_3-way'!C24="","",'True_Odds_Calculator_3-way'!C24)</f>
        <v>4.83</v>
      </c>
      <c r="D23" s="4">
        <f t="shared" si="0"/>
        <v>2.3233037031527015E-2</v>
      </c>
      <c r="E23" s="4">
        <f t="shared" si="1"/>
        <v>1.6918811964258245</v>
      </c>
      <c r="F23" s="4">
        <f t="shared" si="2"/>
        <v>4.7699237152825686</v>
      </c>
      <c r="G23" s="4">
        <f t="shared" si="3"/>
        <v>5.0176875544312196</v>
      </c>
      <c r="I23" s="4">
        <f t="shared" si="4"/>
        <v>1.023233037031527</v>
      </c>
    </row>
    <row r="24" spans="1: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3.64</v>
      </c>
      <c r="C24" s="4">
        <f>IF('True_Odds_Calculator_3-way'!C25="","",'True_Odds_Calculator_3-way'!C25)</f>
        <v>3.08</v>
      </c>
      <c r="D24" s="4">
        <f t="shared" si="0"/>
        <v>2.1341527670641458E-2</v>
      </c>
      <c r="E24" s="4">
        <f t="shared" si="1"/>
        <v>2.4106429749658744</v>
      </c>
      <c r="F24" s="4">
        <f t="shared" si="2"/>
        <v>3.736761138704833</v>
      </c>
      <c r="G24" s="4">
        <f t="shared" si="3"/>
        <v>3.148996513459462</v>
      </c>
      <c r="I24" s="4">
        <f t="shared" si="4"/>
        <v>1.0213415276706415</v>
      </c>
    </row>
    <row r="25" spans="1:9" x14ac:dyDescent="0.2">
      <c r="A25" s="4">
        <f>IF('True_Odds_Calculator_3-way'!A26="","",'True_Odds_Calculator_3-way'!A26)</f>
        <v>3.16</v>
      </c>
      <c r="B25" s="4">
        <f>IF('True_Odds_Calculator_3-way'!B26="","",'True_Odds_Calculator_3-way'!B26)</f>
        <v>3.67</v>
      </c>
      <c r="C25" s="4">
        <f>IF('True_Odds_Calculator_3-way'!C26="","",'True_Odds_Calculator_3-way'!C26)</f>
        <v>2.31</v>
      </c>
      <c r="D25" s="4">
        <f t="shared" si="0"/>
        <v>2.1835693135662027E-2</v>
      </c>
      <c r="E25" s="4">
        <f t="shared" si="1"/>
        <v>3.2343918649498482</v>
      </c>
      <c r="F25" s="4">
        <f t="shared" si="2"/>
        <v>3.770724851354744</v>
      </c>
      <c r="G25" s="4">
        <f t="shared" si="3"/>
        <v>2.3495033360782198</v>
      </c>
      <c r="I25" s="4">
        <f t="shared" si="4"/>
        <v>1.021835693135662</v>
      </c>
    </row>
    <row r="26" spans="1:9" x14ac:dyDescent="0.2">
      <c r="A26" s="4">
        <f>IF('True_Odds_Calculator_3-way'!A27="","",'True_Odds_Calculator_3-way'!A27)</f>
        <v>2.27</v>
      </c>
      <c r="B26" s="4">
        <f>IF('True_Odds_Calculator_3-way'!B27="","",'True_Odds_Calculator_3-way'!B27)</f>
        <v>3.65</v>
      </c>
      <c r="C26" s="4">
        <f>IF('True_Odds_Calculator_3-way'!C27="","",'True_Odds_Calculator_3-way'!C27)</f>
        <v>3.2</v>
      </c>
      <c r="D26" s="4">
        <f t="shared" si="0"/>
        <v>2.7001237100959585E-2</v>
      </c>
      <c r="E26" s="4">
        <f t="shared" si="1"/>
        <v>2.3173455385574568</v>
      </c>
      <c r="F26" s="4">
        <f t="shared" si="2"/>
        <v>3.7739809547307144</v>
      </c>
      <c r="G26" s="4">
        <f t="shared" si="3"/>
        <v>3.2948973927739997</v>
      </c>
      <c r="I26" s="4">
        <f t="shared" si="4"/>
        <v>1.0270012371009596</v>
      </c>
    </row>
    <row r="27" spans="1:9" x14ac:dyDescent="0.2">
      <c r="A27" s="4">
        <f>IF('True_Odds_Calculator_3-way'!A28="","",'True_Odds_Calculator_3-way'!A28)</f>
        <v>1.73</v>
      </c>
      <c r="B27" s="4">
        <f>IF('True_Odds_Calculator_3-way'!B28="","",'True_Odds_Calculator_3-way'!B28)</f>
        <v>4.3</v>
      </c>
      <c r="C27" s="4">
        <f>IF('True_Odds_Calculator_3-way'!C28="","",'True_Odds_Calculator_3-way'!C28)</f>
        <v>4.57</v>
      </c>
      <c r="D27" s="4">
        <f t="shared" si="0"/>
        <v>2.9411202359791E-2</v>
      </c>
      <c r="E27" s="4">
        <f t="shared" si="1"/>
        <v>1.7598478287540291</v>
      </c>
      <c r="F27" s="4">
        <f t="shared" si="2"/>
        <v>4.4892490370153206</v>
      </c>
      <c r="G27" s="4">
        <f t="shared" si="3"/>
        <v>4.7843537099037254</v>
      </c>
      <c r="I27" s="4">
        <f t="shared" si="4"/>
        <v>1.029411202359791</v>
      </c>
    </row>
    <row r="28" spans="1:9" x14ac:dyDescent="0.2">
      <c r="A28" s="4">
        <f>IF('True_Odds_Calculator_3-way'!A29="","",'True_Odds_Calculator_3-way'!A29)</f>
        <v>2.2000000000000002</v>
      </c>
      <c r="B28" s="4">
        <f>IF('True_Odds_Calculator_3-way'!B29="","",'True_Odds_Calculator_3-way'!B29)</f>
        <v>3.69</v>
      </c>
      <c r="C28" s="4">
        <f>IF('True_Odds_Calculator_3-way'!C29="","",'True_Odds_Calculator_3-way'!C29)</f>
        <v>3.3</v>
      </c>
      <c r="D28" s="4">
        <f t="shared" si="0"/>
        <v>2.857846760285776E-2</v>
      </c>
      <c r="E28" s="4">
        <f t="shared" si="1"/>
        <v>2.2470935596973614</v>
      </c>
      <c r="F28" s="4">
        <f t="shared" si="2"/>
        <v>3.8244346733668335</v>
      </c>
      <c r="G28" s="4">
        <f t="shared" si="3"/>
        <v>3.4071068830442073</v>
      </c>
      <c r="I28" s="4">
        <f t="shared" si="4"/>
        <v>1.0285784676028578</v>
      </c>
    </row>
    <row r="29" spans="1:9" x14ac:dyDescent="0.2">
      <c r="A29" s="4">
        <f>IF('True_Odds_Calculator_3-way'!A30="","",'True_Odds_Calculator_3-way'!A30)</f>
        <v>2.02</v>
      </c>
      <c r="B29" s="4">
        <f>IF('True_Odds_Calculator_3-way'!B30="","",'True_Odds_Calculator_3-way'!B30)</f>
        <v>3.85</v>
      </c>
      <c r="C29" s="4">
        <f>IF('True_Odds_Calculator_3-way'!C30="","",'True_Odds_Calculator_3-way'!C30)</f>
        <v>3.66</v>
      </c>
      <c r="D29" s="4">
        <f t="shared" si="0"/>
        <v>2.8013808406601726E-2</v>
      </c>
      <c r="E29" s="4">
        <f t="shared" si="1"/>
        <v>2.0588350457449462</v>
      </c>
      <c r="F29" s="4">
        <f t="shared" si="2"/>
        <v>3.9935731649940931</v>
      </c>
      <c r="G29" s="4">
        <f t="shared" si="3"/>
        <v>3.7895136245308119</v>
      </c>
      <c r="I29" s="4">
        <f t="shared" si="4"/>
        <v>1.0280138084066017</v>
      </c>
    </row>
    <row r="30" spans="1:9" x14ac:dyDescent="0.2">
      <c r="A30" s="4">
        <f>IF('True_Odds_Calculator_3-way'!A31="","",'True_Odds_Calculator_3-way'!A31)</f>
        <v>9.3000000000000007</v>
      </c>
      <c r="B30" s="4">
        <f>IF('True_Odds_Calculator_3-way'!B31="","",'True_Odds_Calculator_3-way'!B31)</f>
        <v>5.52</v>
      </c>
      <c r="C30" s="4">
        <f>IF('True_Odds_Calculator_3-way'!C31="","",'True_Odds_Calculator_3-way'!C31)</f>
        <v>1.36</v>
      </c>
      <c r="D30" s="4">
        <f t="shared" si="0"/>
        <v>2.3980419657343877E-2</v>
      </c>
      <c r="E30" s="4">
        <f t="shared" si="1"/>
        <v>10.046877878062254</v>
      </c>
      <c r="F30" s="4">
        <f t="shared" si="2"/>
        <v>5.7748074428945753</v>
      </c>
      <c r="G30" s="4">
        <f t="shared" si="3"/>
        <v>1.3749472211543914</v>
      </c>
      <c r="I30" s="4">
        <f t="shared" si="4"/>
        <v>1.0239804196573439</v>
      </c>
    </row>
    <row r="31" spans="1:9" x14ac:dyDescent="0.2">
      <c r="A31" s="4">
        <f>IF('True_Odds_Calculator_3-way'!A32="","",'True_Odds_Calculator_3-way'!A32)</f>
        <v>1.49</v>
      </c>
      <c r="B31" s="4">
        <f>IF('True_Odds_Calculator_3-way'!B32="","",'True_Odds_Calculator_3-way'!B32)</f>
        <v>4.5599999999999996</v>
      </c>
      <c r="C31" s="4">
        <f>IF('True_Odds_Calculator_3-way'!C32="","",'True_Odds_Calculator_3-way'!C32)</f>
        <v>7.5</v>
      </c>
      <c r="D31" s="4">
        <f t="shared" si="0"/>
        <v>2.3772518544683985E-2</v>
      </c>
      <c r="E31" s="4">
        <f t="shared" si="1"/>
        <v>1.5078026523692012</v>
      </c>
      <c r="F31" s="4">
        <f t="shared" si="2"/>
        <v>4.730949197860963</v>
      </c>
      <c r="G31" s="4">
        <f t="shared" si="3"/>
        <v>7.9738991643977117</v>
      </c>
      <c r="I31" s="4">
        <f t="shared" si="4"/>
        <v>1.023772518544684</v>
      </c>
    </row>
    <row r="32" spans="1:9" x14ac:dyDescent="0.2">
      <c r="A32" s="4">
        <f>IF('True_Odds_Calculator_3-way'!A33="","",'True_Odds_Calculator_3-way'!A33)</f>
        <v>1.52</v>
      </c>
      <c r="B32" s="4">
        <f>IF('True_Odds_Calculator_3-way'!B33="","",'True_Odds_Calculator_3-way'!B33)</f>
        <v>4.46</v>
      </c>
      <c r="C32" s="4">
        <f>IF('True_Odds_Calculator_3-way'!C33="","",'True_Odds_Calculator_3-way'!C33)</f>
        <v>7.04</v>
      </c>
      <c r="D32" s="4">
        <f t="shared" si="0"/>
        <v>2.4155438024331177E-2</v>
      </c>
      <c r="E32" s="4">
        <f t="shared" si="1"/>
        <v>1.5388334054438513</v>
      </c>
      <c r="F32" s="4">
        <f t="shared" si="2"/>
        <v>4.6261293210942398</v>
      </c>
      <c r="G32" s="4">
        <f t="shared" si="3"/>
        <v>7.4630406789386257</v>
      </c>
      <c r="I32" s="4">
        <f t="shared" si="4"/>
        <v>1.0241554380243312</v>
      </c>
    </row>
    <row r="33" spans="1:9" x14ac:dyDescent="0.2">
      <c r="A33" s="4">
        <f>IF('True_Odds_Calculator_3-way'!A34="","",'True_Odds_Calculator_3-way'!A34)</f>
        <v>1.82</v>
      </c>
      <c r="B33" s="4">
        <f>IF('True_Odds_Calculator_3-way'!B34="","",'True_Odds_Calculator_3-way'!B34)</f>
        <v>3.82</v>
      </c>
      <c r="C33" s="4">
        <f>IF('True_Odds_Calculator_3-way'!C34="","",'True_Odds_Calculator_3-way'!C34)</f>
        <v>4.58</v>
      </c>
      <c r="D33" s="4">
        <f t="shared" si="0"/>
        <v>2.957126551630318E-2</v>
      </c>
      <c r="E33" s="4">
        <f t="shared" si="1"/>
        <v>1.8532470690961826</v>
      </c>
      <c r="F33" s="4">
        <f t="shared" si="2"/>
        <v>3.9694666055438077</v>
      </c>
      <c r="G33" s="4">
        <f t="shared" si="3"/>
        <v>4.7965421263902179</v>
      </c>
      <c r="I33" s="4">
        <f t="shared" si="4"/>
        <v>1.0295712655163032</v>
      </c>
    </row>
    <row r="34" spans="1:9" x14ac:dyDescent="0.2">
      <c r="A34" s="4">
        <f>IF('True_Odds_Calculator_3-way'!A35="","",'True_Odds_Calculator_3-way'!A35)</f>
        <v>2.94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2.57</v>
      </c>
      <c r="D34" s="4">
        <f t="shared" si="0"/>
        <v>2.8642310392317905E-2</v>
      </c>
      <c r="E34" s="4">
        <f t="shared" si="1"/>
        <v>3.0249075336779101</v>
      </c>
      <c r="F34" s="4">
        <f t="shared" si="2"/>
        <v>3.4500156120611511</v>
      </c>
      <c r="G34" s="4">
        <f t="shared" si="3"/>
        <v>2.6346460805293099</v>
      </c>
      <c r="I34" s="4">
        <f t="shared" si="4"/>
        <v>1.0286423103923179</v>
      </c>
    </row>
    <row r="35" spans="1:9" x14ac:dyDescent="0.2">
      <c r="A35" s="4">
        <f>IF('True_Odds_Calculator_3-way'!A36="","",'True_Odds_Calculator_3-way'!A36)</f>
        <v>1.67</v>
      </c>
      <c r="B35" s="4">
        <f>IF('True_Odds_Calculator_3-way'!B36="","",'True_Odds_Calculator_3-way'!B36)</f>
        <v>4.18</v>
      </c>
      <c r="C35" s="4">
        <f>IF('True_Odds_Calculator_3-way'!C36="","",'True_Odds_Calculator_3-way'!C36)</f>
        <v>5.22</v>
      </c>
      <c r="D35" s="4">
        <f t="shared" si="0"/>
        <v>2.9607726196400064E-2</v>
      </c>
      <c r="E35" s="4">
        <f t="shared" si="1"/>
        <v>1.6979855772447849</v>
      </c>
      <c r="F35" s="4">
        <f t="shared" si="2"/>
        <v>4.3598591523456083</v>
      </c>
      <c r="G35" s="4">
        <f t="shared" si="3"/>
        <v>5.5035276765786643</v>
      </c>
      <c r="I35" s="4">
        <f t="shared" si="4"/>
        <v>1.0296077261964001</v>
      </c>
    </row>
    <row r="36" spans="1:9" x14ac:dyDescent="0.2">
      <c r="A36" s="4">
        <f>IF('True_Odds_Calculator_3-way'!A37="","",'True_Odds_Calculator_3-way'!A37)</f>
        <v>2.69</v>
      </c>
      <c r="B36" s="4">
        <f>IF('True_Odds_Calculator_3-way'!B37="","",'True_Odds_Calculator_3-way'!B37)</f>
        <v>3.32</v>
      </c>
      <c r="C36" s="4">
        <f>IF('True_Odds_Calculator_3-way'!C37="","",'True_Odds_Calculator_3-way'!C37)</f>
        <v>2.82</v>
      </c>
      <c r="D36" s="4">
        <f t="shared" si="0"/>
        <v>2.7561960251033524E-2</v>
      </c>
      <c r="E36" s="4">
        <f t="shared" si="1"/>
        <v>2.7581649889665472</v>
      </c>
      <c r="F36" s="4">
        <f t="shared" si="2"/>
        <v>3.4244523111185403</v>
      </c>
      <c r="G36" s="4">
        <f t="shared" si="3"/>
        <v>2.8950044784601703</v>
      </c>
      <c r="I36" s="4">
        <f t="shared" si="4"/>
        <v>1.0275619602510335</v>
      </c>
    </row>
    <row r="37" spans="1:9" x14ac:dyDescent="0.2">
      <c r="A37" s="4">
        <f>IF('True_Odds_Calculator_3-way'!A38="","",'True_Odds_Calculator_3-way'!A38)</f>
        <v>2.29</v>
      </c>
      <c r="B37" s="4">
        <f>IF('True_Odds_Calculator_3-way'!B38="","",'True_Odds_Calculator_3-way'!B38)</f>
        <v>3.26</v>
      </c>
      <c r="C37" s="4">
        <f>IF('True_Odds_Calculator_3-way'!C38="","",'True_Odds_Calculator_3-way'!C38)</f>
        <v>3.53</v>
      </c>
      <c r="D37" s="4">
        <f t="shared" si="0"/>
        <v>2.6715807945262293E-2</v>
      </c>
      <c r="E37" s="4">
        <f t="shared" si="1"/>
        <v>2.3376723073604997</v>
      </c>
      <c r="F37" s="4">
        <f t="shared" si="2"/>
        <v>3.3574713482301957</v>
      </c>
      <c r="G37" s="4">
        <f t="shared" si="3"/>
        <v>3.6445692227450639</v>
      </c>
      <c r="I37" s="4">
        <f t="shared" si="4"/>
        <v>1.0267158079452623</v>
      </c>
    </row>
    <row r="38" spans="1:9" x14ac:dyDescent="0.2">
      <c r="A38" s="4">
        <f>IF('True_Odds_Calculator_3-way'!A39="","",'True_Odds_Calculator_3-way'!A39)</f>
        <v>2</v>
      </c>
      <c r="B38" s="4">
        <f>IF('True_Odds_Calculator_3-way'!B39="","",'True_Odds_Calculator_3-way'!B39)</f>
        <v>3.47</v>
      </c>
      <c r="C38" s="4">
        <f>IF('True_Odds_Calculator_3-way'!C39="","",'True_Odds_Calculator_3-way'!C39)</f>
        <v>4.1500000000000004</v>
      </c>
      <c r="D38" s="4">
        <f t="shared" si="0"/>
        <v>2.9148293462032404E-2</v>
      </c>
      <c r="E38" s="4">
        <f t="shared" si="1"/>
        <v>2.0396345781596712</v>
      </c>
      <c r="F38" s="4">
        <f t="shared" si="2"/>
        <v>3.591072504727665</v>
      </c>
      <c r="G38" s="4">
        <f t="shared" si="3"/>
        <v>4.3243662571006727</v>
      </c>
      <c r="I38" s="4">
        <f t="shared" si="4"/>
        <v>1.0291482934620324</v>
      </c>
    </row>
    <row r="39" spans="1:9" x14ac:dyDescent="0.2">
      <c r="A39" s="4">
        <f>IF('True_Odds_Calculator_3-way'!A40="","",'True_Odds_Calculator_3-way'!A40)</f>
        <v>2.16</v>
      </c>
      <c r="B39" s="4">
        <f>IF('True_Odds_Calculator_3-way'!B40="","",'True_Odds_Calculator_3-way'!B40)</f>
        <v>3.6</v>
      </c>
      <c r="C39" s="4">
        <f>IF('True_Odds_Calculator_3-way'!C40="","",'True_Odds_Calculator_3-way'!C40)</f>
        <v>3.48</v>
      </c>
      <c r="D39" s="4">
        <f t="shared" si="0"/>
        <v>2.8097062579821142E-2</v>
      </c>
      <c r="E39" s="4">
        <f t="shared" si="1"/>
        <v>2.2045987799155324</v>
      </c>
      <c r="F39" s="4">
        <f t="shared" si="2"/>
        <v>3.7256145915939727</v>
      </c>
      <c r="G39" s="4">
        <f t="shared" si="3"/>
        <v>3.597243491577335</v>
      </c>
      <c r="I39" s="4">
        <f t="shared" si="4"/>
        <v>1.0280970625798211</v>
      </c>
    </row>
    <row r="40" spans="1:9" x14ac:dyDescent="0.2">
      <c r="A40" s="4">
        <f>IF('True_Odds_Calculator_3-way'!A41="","",'True_Odds_Calculator_3-way'!A41)</f>
        <v>3.3</v>
      </c>
      <c r="B40" s="4">
        <f>IF('True_Odds_Calculator_3-way'!B41="","",'True_Odds_Calculator_3-way'!B41)</f>
        <v>3.29</v>
      </c>
      <c r="C40" s="4">
        <f>IF('True_Odds_Calculator_3-way'!C41="","",'True_Odds_Calculator_3-way'!C41)</f>
        <v>2.38</v>
      </c>
      <c r="D40" s="4">
        <f t="shared" si="0"/>
        <v>2.7149738038348747E-2</v>
      </c>
      <c r="E40" s="4">
        <f t="shared" si="1"/>
        <v>3.4015874283537797</v>
      </c>
      <c r="F40" s="4">
        <f t="shared" si="2"/>
        <v>3.3909632614566814</v>
      </c>
      <c r="G40" s="4">
        <f t="shared" si="3"/>
        <v>2.4323907590527107</v>
      </c>
      <c r="I40" s="4">
        <f t="shared" si="4"/>
        <v>1.0271497380383487</v>
      </c>
    </row>
    <row r="41" spans="1: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3.43</v>
      </c>
      <c r="C41" s="4">
        <f>IF('True_Odds_Calculator_3-way'!C42="","",'True_Odds_Calculator_3-way'!C42)</f>
        <v>3.15</v>
      </c>
      <c r="D41" s="4">
        <f t="shared" si="0"/>
        <v>2.7415548805694634E-2</v>
      </c>
      <c r="E41" s="4">
        <f t="shared" si="1"/>
        <v>2.4433656815028151</v>
      </c>
      <c r="F41" s="4">
        <f t="shared" si="2"/>
        <v>3.5409928120395531</v>
      </c>
      <c r="G41" s="4">
        <f t="shared" si="3"/>
        <v>3.2433645500730464</v>
      </c>
      <c r="I41" s="4">
        <f t="shared" si="4"/>
        <v>1.0274155488056946</v>
      </c>
    </row>
    <row r="42" spans="1:9" x14ac:dyDescent="0.2">
      <c r="A42" s="4">
        <f>IF('True_Odds_Calculator_3-way'!A43="","",'True_Odds_Calculator_3-way'!A43)</f>
        <v>2.0299999999999998</v>
      </c>
      <c r="B42" s="4">
        <f>IF('True_Odds_Calculator_3-way'!B43="","",'True_Odds_Calculator_3-way'!B43)</f>
        <v>3.55</v>
      </c>
      <c r="C42" s="4">
        <f>IF('True_Odds_Calculator_3-way'!C43="","",'True_Odds_Calculator_3-way'!C43)</f>
        <v>3.93</v>
      </c>
      <c r="D42" s="4">
        <f t="shared" si="0"/>
        <v>2.8753904492145654E-2</v>
      </c>
      <c r="E42" s="4">
        <f t="shared" si="1"/>
        <v>2.0702810626034585</v>
      </c>
      <c r="F42" s="4">
        <f t="shared" si="2"/>
        <v>3.6750450758877471</v>
      </c>
      <c r="G42" s="4">
        <f t="shared" si="3"/>
        <v>4.0838280627219863</v>
      </c>
      <c r="I42" s="4">
        <f t="shared" si="4"/>
        <v>1.0287539044921457</v>
      </c>
    </row>
    <row r="43" spans="1:9" x14ac:dyDescent="0.2">
      <c r="A43" s="4">
        <f>IF('True_Odds_Calculator_3-way'!A44="","",'True_Odds_Calculator_3-way'!A44)</f>
        <v>2.0699999999999998</v>
      </c>
      <c r="B43" s="4">
        <f>IF('True_Odds_Calculator_3-way'!B44="","",'True_Odds_Calculator_3-way'!B44)</f>
        <v>3.38</v>
      </c>
      <c r="C43" s="4">
        <f>IF('True_Odds_Calculator_3-way'!C44="","",'True_Odds_Calculator_3-way'!C44)</f>
        <v>4.0199999999999996</v>
      </c>
      <c r="D43" s="4">
        <f t="shared" si="0"/>
        <v>2.7705994510766718E-2</v>
      </c>
      <c r="E43" s="4">
        <f t="shared" si="1"/>
        <v>2.1103437285130289</v>
      </c>
      <c r="F43" s="4">
        <f t="shared" si="2"/>
        <v>3.4889077215515845</v>
      </c>
      <c r="G43" s="4">
        <f t="shared" si="3"/>
        <v>4.1750012320309038</v>
      </c>
      <c r="I43" s="4">
        <f t="shared" si="4"/>
        <v>1.0277059945107667</v>
      </c>
    </row>
    <row r="44" spans="1:9" x14ac:dyDescent="0.2">
      <c r="A44" s="4">
        <f>IF('True_Odds_Calculator_3-way'!A45="","",'True_Odds_Calculator_3-way'!A45)</f>
        <v>1.64</v>
      </c>
      <c r="B44" s="4">
        <f>IF('True_Odds_Calculator_3-way'!B45="","",'True_Odds_Calculator_3-way'!B45)</f>
        <v>4.08</v>
      </c>
      <c r="C44" s="4">
        <f>IF('True_Odds_Calculator_3-way'!C45="","",'True_Odds_Calculator_3-way'!C45)</f>
        <v>5.65</v>
      </c>
      <c r="D44" s="4">
        <f t="shared" si="0"/>
        <v>3.1845287219139706E-2</v>
      </c>
      <c r="E44" s="4">
        <f t="shared" si="1"/>
        <v>1.6690561937176904</v>
      </c>
      <c r="F44" s="4">
        <f t="shared" si="2"/>
        <v>4.2647025202601476</v>
      </c>
      <c r="G44" s="4">
        <f t="shared" si="3"/>
        <v>6.0104803049124316</v>
      </c>
      <c r="I44" s="4">
        <f t="shared" si="4"/>
        <v>1.0318452872191397</v>
      </c>
    </row>
    <row r="45" spans="1: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3.88</v>
      </c>
      <c r="C45" s="4">
        <f>IF('True_Odds_Calculator_3-way'!C46="","",'True_Odds_Calculator_3-way'!C46)</f>
        <v>4.07</v>
      </c>
      <c r="D45" s="4">
        <f t="shared" si="0"/>
        <v>3.5347098080153572E-2</v>
      </c>
      <c r="E45" s="4">
        <f t="shared" si="1"/>
        <v>1.9225869311285937</v>
      </c>
      <c r="F45" s="4">
        <f t="shared" si="2"/>
        <v>4.065873778749066</v>
      </c>
      <c r="G45" s="4">
        <f t="shared" si="3"/>
        <v>4.2750045502963259</v>
      </c>
      <c r="I45" s="4">
        <f t="shared" si="4"/>
        <v>1.0353470980801536</v>
      </c>
    </row>
    <row r="46" spans="1:9" x14ac:dyDescent="0.2">
      <c r="A46" s="4">
        <f>IF('True_Odds_Calculator_3-way'!A47="","",'True_Odds_Calculator_3-way'!A47)</f>
        <v>2.19</v>
      </c>
      <c r="B46" s="4">
        <f>IF('True_Odds_Calculator_3-way'!B47="","",'True_Odds_Calculator_3-way'!B47)</f>
        <v>3.48</v>
      </c>
      <c r="C46" s="4">
        <f>IF('True_Odds_Calculator_3-way'!C47="","",'True_Odds_Calculator_3-way'!C47)</f>
        <v>3.46</v>
      </c>
      <c r="D46" s="4">
        <f t="shared" si="0"/>
        <v>3.2994667445752857E-2</v>
      </c>
      <c r="E46" s="4">
        <f t="shared" si="1"/>
        <v>2.2440504395281198</v>
      </c>
      <c r="F46" s="4">
        <f t="shared" si="2"/>
        <v>3.6184935499487874</v>
      </c>
      <c r="G46" s="4">
        <f t="shared" si="3"/>
        <v>3.5968749386183725</v>
      </c>
      <c r="I46" s="4">
        <f t="shared" si="4"/>
        <v>1.0329946674457529</v>
      </c>
    </row>
    <row r="47" spans="1:9" x14ac:dyDescent="0.2">
      <c r="A47" s="4">
        <f>IF('True_Odds_Calculator_3-way'!A48="","",'True_Odds_Calculator_3-way'!A48)</f>
        <v>2.62</v>
      </c>
      <c r="B47" s="4">
        <f>IF('True_Odds_Calculator_3-way'!B48="","",'True_Odds_Calculator_3-way'!B48)</f>
        <v>3.55</v>
      </c>
      <c r="C47" s="4">
        <f>IF('True_Odds_Calculator_3-way'!C48="","",'True_Odds_Calculator_3-way'!C48)</f>
        <v>2.71</v>
      </c>
      <c r="D47" s="4">
        <f t="shared" si="0"/>
        <v>3.2373220194947816E-2</v>
      </c>
      <c r="E47" s="4">
        <f t="shared" si="1"/>
        <v>2.6962294499190778</v>
      </c>
      <c r="F47" s="4">
        <f t="shared" si="2"/>
        <v>3.6914117476485995</v>
      </c>
      <c r="G47" s="4">
        <f t="shared" si="3"/>
        <v>2.7916381320788077</v>
      </c>
      <c r="I47" s="4">
        <f t="shared" si="4"/>
        <v>1.0323732201949478</v>
      </c>
    </row>
    <row r="48" spans="1:9" x14ac:dyDescent="0.2">
      <c r="A48" s="4">
        <f>IF('True_Odds_Calculator_3-way'!A49="","",'True_Odds_Calculator_3-way'!A49)</f>
        <v>2.76</v>
      </c>
      <c r="B48" s="4">
        <f>IF('True_Odds_Calculator_3-way'!B49="","",'True_Odds_Calculator_3-way'!B49)</f>
        <v>3.39</v>
      </c>
      <c r="C48" s="4">
        <f>IF('True_Odds_Calculator_3-way'!C49="","",'True_Odds_Calculator_3-way'!C49)</f>
        <v>2.66</v>
      </c>
      <c r="D48" s="4">
        <f t="shared" si="0"/>
        <v>3.3243940941233507E-2</v>
      </c>
      <c r="E48" s="4">
        <f t="shared" si="1"/>
        <v>2.8470761901014092</v>
      </c>
      <c r="F48" s="4">
        <f t="shared" si="2"/>
        <v>3.522318183567966</v>
      </c>
      <c r="G48" s="4">
        <f t="shared" si="3"/>
        <v>2.7407882820181206</v>
      </c>
      <c r="I48" s="4">
        <f t="shared" si="4"/>
        <v>1.0332439409412335</v>
      </c>
    </row>
    <row r="49" spans="1:9" x14ac:dyDescent="0.2">
      <c r="A49" s="4">
        <f>IF('True_Odds_Calculator_3-way'!A50="","",'True_Odds_Calculator_3-way'!A50)</f>
        <v>2</v>
      </c>
      <c r="B49" s="4">
        <f>IF('True_Odds_Calculator_3-way'!B50="","",'True_Odds_Calculator_3-way'!B50)</f>
        <v>3.56</v>
      </c>
      <c r="C49" s="4">
        <f>IF('True_Odds_Calculator_3-way'!C50="","",'True_Odds_Calculator_3-way'!C50)</f>
        <v>3.93</v>
      </c>
      <c r="D49" s="4">
        <f t="shared" si="0"/>
        <v>3.5351802613145855E-2</v>
      </c>
      <c r="E49" s="4">
        <f t="shared" si="1"/>
        <v>2.0482734388725139</v>
      </c>
      <c r="F49" s="4">
        <f t="shared" si="2"/>
        <v>3.7158843422986347</v>
      </c>
      <c r="G49" s="4">
        <f t="shared" si="3"/>
        <v>4.1208396332004646</v>
      </c>
      <c r="I49" s="4">
        <f t="shared" si="4"/>
        <v>1.0353518026131459</v>
      </c>
    </row>
    <row r="50" spans="1:9" x14ac:dyDescent="0.2">
      <c r="A50" s="4">
        <f>IF('True_Odds_Calculator_3-way'!A51="","",'True_Odds_Calculator_3-way'!A51)</f>
        <v>1.63</v>
      </c>
      <c r="B50" s="4">
        <f>IF('True_Odds_Calculator_3-way'!B51="","",'True_Odds_Calculator_3-way'!B51)</f>
        <v>4.1500000000000004</v>
      </c>
      <c r="C50" s="4">
        <f>IF('True_Odds_Calculator_3-way'!C51="","",'True_Odds_Calculator_3-way'!C51)</f>
        <v>5.52</v>
      </c>
      <c r="D50" s="4">
        <f t="shared" si="0"/>
        <v>3.562020822687928E-2</v>
      </c>
      <c r="E50" s="4">
        <f t="shared" si="1"/>
        <v>1.6621690318150266</v>
      </c>
      <c r="F50" s="4">
        <f t="shared" si="2"/>
        <v>4.3650880615242187</v>
      </c>
      <c r="G50" s="4">
        <f t="shared" si="3"/>
        <v>5.9071624135705338</v>
      </c>
      <c r="I50" s="4">
        <f t="shared" si="4"/>
        <v>1.0356202082268793</v>
      </c>
    </row>
    <row r="51" spans="1:9" x14ac:dyDescent="0.2">
      <c r="A51" s="4">
        <f>IF('True_Odds_Calculator_3-way'!A52="","",'True_Odds_Calculator_3-way'!A52)</f>
        <v>3.14</v>
      </c>
      <c r="B51" s="4">
        <f>IF('True_Odds_Calculator_3-way'!B52="","",'True_Odds_Calculator_3-way'!B52)</f>
        <v>3.48</v>
      </c>
      <c r="C51" s="4">
        <f>IF('True_Odds_Calculator_3-way'!C52="","",'True_Odds_Calculator_3-way'!C52)</f>
        <v>2.34</v>
      </c>
      <c r="D51" s="4">
        <f t="shared" si="0"/>
        <v>3.3178086769125592E-2</v>
      </c>
      <c r="E51" s="4">
        <f t="shared" si="1"/>
        <v>3.2529637108265006</v>
      </c>
      <c r="F51" s="4">
        <f t="shared" si="2"/>
        <v>3.6192942604591538</v>
      </c>
      <c r="G51" s="4">
        <f t="shared" si="3"/>
        <v>2.4021654170599871</v>
      </c>
      <c r="I51" s="4">
        <f t="shared" si="4"/>
        <v>1.0331780867691256</v>
      </c>
    </row>
    <row r="52" spans="1:9" x14ac:dyDescent="0.2">
      <c r="A52" s="4">
        <f>IF('True_Odds_Calculator_3-way'!A53="","",'True_Odds_Calculator_3-way'!A53)</f>
        <v>1.88</v>
      </c>
      <c r="B52" s="4">
        <f>IF('True_Odds_Calculator_3-way'!B53="","",'True_Odds_Calculator_3-way'!B53)</f>
        <v>3.66</v>
      </c>
      <c r="C52" s="4">
        <f>IF('True_Odds_Calculator_3-way'!C53="","",'True_Odds_Calculator_3-way'!C53)</f>
        <v>4.3600000000000003</v>
      </c>
      <c r="D52" s="4">
        <f t="shared" si="0"/>
        <v>3.4496735498005915E-2</v>
      </c>
      <c r="E52" s="4">
        <f t="shared" si="1"/>
        <v>1.9215397585817704</v>
      </c>
      <c r="F52" s="4">
        <f t="shared" si="2"/>
        <v>3.8208023539992042</v>
      </c>
      <c r="G52" s="4">
        <f t="shared" si="3"/>
        <v>4.5901272003838542</v>
      </c>
      <c r="I52" s="4">
        <f t="shared" si="4"/>
        <v>1.0344967354980059</v>
      </c>
    </row>
    <row r="53" spans="1:9" x14ac:dyDescent="0.2">
      <c r="A53" s="4">
        <f>IF('True_Odds_Calculator_3-way'!A54="","",'True_Odds_Calculator_3-way'!A54)</f>
        <v>1.97</v>
      </c>
      <c r="B53" s="4">
        <f>IF('True_Odds_Calculator_3-way'!B54="","",'True_Odds_Calculator_3-way'!B54)</f>
        <v>3.7</v>
      </c>
      <c r="C53" s="4">
        <f>IF('True_Odds_Calculator_3-way'!C54="","",'True_Odds_Calculator_3-way'!C54)</f>
        <v>3.88</v>
      </c>
      <c r="D53" s="4">
        <f t="shared" si="0"/>
        <v>3.5616442231126255E-2</v>
      </c>
      <c r="E53" s="4">
        <f t="shared" si="1"/>
        <v>2.0171780226301403</v>
      </c>
      <c r="F53" s="4">
        <f t="shared" si="2"/>
        <v>3.869997153741735</v>
      </c>
      <c r="G53" s="4">
        <f t="shared" si="3"/>
        <v>4.0673585263848215</v>
      </c>
      <c r="I53" s="4">
        <f t="shared" si="4"/>
        <v>1.0356164422311263</v>
      </c>
    </row>
    <row r="54" spans="1: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3.23</v>
      </c>
      <c r="C54" s="4">
        <f>IF('True_Odds_Calculator_3-way'!C55="","",'True_Odds_Calculator_3-way'!C55)</f>
        <v>3.4</v>
      </c>
      <c r="D54" s="4">
        <f t="shared" si="0"/>
        <v>3.2899719634861047E-2</v>
      </c>
      <c r="E54" s="4">
        <f t="shared" si="1"/>
        <v>2.391097602304499</v>
      </c>
      <c r="F54" s="4">
        <f t="shared" si="2"/>
        <v>3.3486147365923116</v>
      </c>
      <c r="G54" s="4">
        <f t="shared" si="3"/>
        <v>3.5316835864787501</v>
      </c>
      <c r="I54" s="4">
        <f t="shared" si="4"/>
        <v>1.032899719634861</v>
      </c>
    </row>
    <row r="55" spans="1:9" x14ac:dyDescent="0.2">
      <c r="A55" s="4">
        <f>IF('True_Odds_Calculator_3-way'!A56="","",'True_Odds_Calculator_3-way'!A56)</f>
        <v>1.95</v>
      </c>
      <c r="B55" s="4">
        <f>IF('True_Odds_Calculator_3-way'!B56="","",'True_Odds_Calculator_3-way'!B56)</f>
        <v>3.63</v>
      </c>
      <c r="C55" s="4">
        <f>IF('True_Odds_Calculator_3-way'!C56="","",'True_Odds_Calculator_3-way'!C56)</f>
        <v>4.0599999999999996</v>
      </c>
      <c r="D55" s="4">
        <f t="shared" si="0"/>
        <v>3.4608025203636483E-2</v>
      </c>
      <c r="E55" s="4">
        <f t="shared" si="1"/>
        <v>1.9948751481125926</v>
      </c>
      <c r="F55" s="4">
        <f t="shared" si="2"/>
        <v>3.7886525159284794</v>
      </c>
      <c r="G55" s="4">
        <f t="shared" si="3"/>
        <v>4.2594987083090636</v>
      </c>
      <c r="I55" s="4">
        <f t="shared" si="4"/>
        <v>1.0346080252036365</v>
      </c>
    </row>
    <row r="56" spans="1:9" x14ac:dyDescent="0.2">
      <c r="A56" s="4">
        <f>IF('True_Odds_Calculator_3-way'!A57="","",'True_Odds_Calculator_3-way'!A57)</f>
        <v>2.9</v>
      </c>
      <c r="B56" s="4">
        <f>IF('True_Odds_Calculator_3-way'!B57="","",'True_Odds_Calculator_3-way'!B57)</f>
        <v>3.2</v>
      </c>
      <c r="C56" s="4">
        <f>IF('True_Odds_Calculator_3-way'!C57="","",'True_Odds_Calculator_3-way'!C57)</f>
        <v>2.66</v>
      </c>
      <c r="D56" s="4">
        <f t="shared" si="0"/>
        <v>3.3267435830956593E-2</v>
      </c>
      <c r="E56" s="4">
        <f t="shared" si="1"/>
        <v>2.9963584572806572</v>
      </c>
      <c r="F56" s="4">
        <f t="shared" si="2"/>
        <v>3.3177305472922121</v>
      </c>
      <c r="G56" s="4">
        <f t="shared" si="3"/>
        <v>2.740847113861459</v>
      </c>
      <c r="I56" s="4">
        <f t="shared" si="4"/>
        <v>1.0332674358309566</v>
      </c>
    </row>
    <row r="57" spans="1:9" x14ac:dyDescent="0.2">
      <c r="A57" s="4">
        <f>IF('True_Odds_Calculator_3-way'!A58="","",'True_Odds_Calculator_3-way'!A58)</f>
        <v>2.6</v>
      </c>
      <c r="B57" s="4">
        <f>IF('True_Odds_Calculator_3-way'!B58="","",'True_Odds_Calculator_3-way'!B58)</f>
        <v>3.23</v>
      </c>
      <c r="C57" s="4">
        <f>IF('True_Odds_Calculator_3-way'!C58="","",'True_Odds_Calculator_3-way'!C58)</f>
        <v>2.95</v>
      </c>
      <c r="D57" s="4">
        <f t="shared" si="0"/>
        <v>3.3195958682656457E-2</v>
      </c>
      <c r="E57" s="4">
        <f t="shared" si="1"/>
        <v>2.6770173359603215</v>
      </c>
      <c r="F57" s="4">
        <f t="shared" si="2"/>
        <v>3.3497223674484844</v>
      </c>
      <c r="G57" s="4">
        <f t="shared" si="3"/>
        <v>3.0495453724827266</v>
      </c>
      <c r="I57" s="4">
        <f t="shared" si="4"/>
        <v>1.0331959586826565</v>
      </c>
    </row>
    <row r="58" spans="1:9" x14ac:dyDescent="0.2">
      <c r="A58" s="4">
        <f>IF('True_Odds_Calculator_3-way'!A59="","",'True_Odds_Calculator_3-way'!A59)</f>
        <v>2.17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3.52</v>
      </c>
      <c r="D58" s="4">
        <f t="shared" si="0"/>
        <v>3.3937743218929173E-2</v>
      </c>
      <c r="E58" s="4">
        <f t="shared" si="1"/>
        <v>2.2246104056871667</v>
      </c>
      <c r="F58" s="4">
        <f t="shared" si="2"/>
        <v>3.600946559637944</v>
      </c>
      <c r="G58" s="4">
        <f t="shared" si="3"/>
        <v>3.665980385121574</v>
      </c>
      <c r="I58" s="4">
        <f t="shared" si="4"/>
        <v>1.0339377432189292</v>
      </c>
    </row>
    <row r="59" spans="1:9" x14ac:dyDescent="0.2">
      <c r="A59" s="4">
        <f>IF('True_Odds_Calculator_3-way'!A60="","",'True_Odds_Calculator_3-way'!A60)</f>
        <v>3.08</v>
      </c>
      <c r="B59" s="4">
        <f>IF('True_Odds_Calculator_3-way'!B60="","",'True_Odds_Calculator_3-way'!B60)</f>
        <v>3.45</v>
      </c>
      <c r="C59" s="4">
        <f>IF('True_Odds_Calculator_3-way'!C60="","",'True_Odds_Calculator_3-way'!C60)</f>
        <v>2.39</v>
      </c>
      <c r="D59" s="4">
        <f t="shared" si="0"/>
        <v>3.2940438980096909E-2</v>
      </c>
      <c r="E59" s="4">
        <f t="shared" si="1"/>
        <v>3.1878080028652791</v>
      </c>
      <c r="F59" s="4">
        <f t="shared" si="2"/>
        <v>3.5858368977514044</v>
      </c>
      <c r="G59" s="4">
        <f t="shared" si="3"/>
        <v>2.4544099758258637</v>
      </c>
      <c r="I59" s="4">
        <f t="shared" si="4"/>
        <v>1.0329404389800969</v>
      </c>
    </row>
    <row r="60" spans="1:9" x14ac:dyDescent="0.2">
      <c r="A60" s="4">
        <f>IF('True_Odds_Calculator_3-way'!A61="","",'True_Odds_Calculator_3-way'!A61)</f>
        <v>2.13</v>
      </c>
      <c r="B60" s="4">
        <f>IF('True_Odds_Calculator_3-way'!B61="","",'True_Odds_Calculator_3-way'!B61)</f>
        <v>3.49</v>
      </c>
      <c r="C60" s="4">
        <f>IF('True_Odds_Calculator_3-way'!C61="","",'True_Odds_Calculator_3-way'!C61)</f>
        <v>3.59</v>
      </c>
      <c r="D60" s="4">
        <f t="shared" si="0"/>
        <v>3.4568051397941835E-2</v>
      </c>
      <c r="E60" s="4">
        <f t="shared" si="1"/>
        <v>2.1835926043800669</v>
      </c>
      <c r="F60" s="4">
        <f t="shared" si="2"/>
        <v>3.6362278729686182</v>
      </c>
      <c r="G60" s="4">
        <f t="shared" si="3"/>
        <v>3.7449137297827457</v>
      </c>
      <c r="I60" s="4">
        <f t="shared" si="4"/>
        <v>1.0345680513979418</v>
      </c>
    </row>
    <row r="61" spans="1:9" x14ac:dyDescent="0.2">
      <c r="A61" s="4">
        <f>IF('True_Odds_Calculator_3-way'!A62="","",'True_Odds_Calculator_3-way'!A62)</f>
        <v>2.66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2.77</v>
      </c>
      <c r="D61" s="4">
        <f t="shared" si="0"/>
        <v>3.3686584993480206E-2</v>
      </c>
      <c r="E61" s="4">
        <f t="shared" si="1"/>
        <v>2.7418970993845235</v>
      </c>
      <c r="F61" s="4">
        <f t="shared" si="2"/>
        <v>3.5025405613863438</v>
      </c>
      <c r="G61" s="4">
        <f t="shared" si="3"/>
        <v>2.8589238142542555</v>
      </c>
      <c r="I61" s="4">
        <f t="shared" si="4"/>
        <v>1.0336865849934802</v>
      </c>
    </row>
    <row r="62" spans="1:9" x14ac:dyDescent="0.2">
      <c r="A62" s="4">
        <f>IF('True_Odds_Calculator_3-way'!A63="","",'True_Odds_Calculator_3-way'!A63)</f>
        <v>3.84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2.06</v>
      </c>
      <c r="D62" s="4">
        <f t="shared" si="0"/>
        <v>3.4037997910896012E-2</v>
      </c>
      <c r="E62" s="4">
        <f t="shared" si="1"/>
        <v>4.0149248026161306</v>
      </c>
      <c r="F62" s="4">
        <f t="shared" si="2"/>
        <v>3.6122151409437993</v>
      </c>
      <c r="G62" s="4">
        <f t="shared" si="3"/>
        <v>2.1093001634627462</v>
      </c>
      <c r="I62" s="4">
        <f t="shared" si="4"/>
        <v>1.034037997910896</v>
      </c>
    </row>
    <row r="63" spans="1:9" x14ac:dyDescent="0.2">
      <c r="A63" s="4">
        <f>IF('True_Odds_Calculator_3-way'!A64="","",'True_Odds_Calculator_3-way'!A64)</f>
        <v>1.82</v>
      </c>
      <c r="B63" s="4">
        <f>IF('True_Odds_Calculator_3-way'!B64="","",'True_Odds_Calculator_3-way'!B64)</f>
        <v>3.5</v>
      </c>
      <c r="C63" s="4">
        <f>IF('True_Odds_Calculator_3-way'!C64="","",'True_Odds_Calculator_3-way'!C64)</f>
        <v>4.99</v>
      </c>
      <c r="D63" s="4">
        <f t="shared" si="0"/>
        <v>3.5565636768041475E-2</v>
      </c>
      <c r="E63" s="4">
        <f t="shared" si="1"/>
        <v>1.860135181265788</v>
      </c>
      <c r="F63" s="4">
        <f t="shared" si="2"/>
        <v>3.6515131208620364</v>
      </c>
      <c r="G63" s="4">
        <f t="shared" si="3"/>
        <v>5.3037570566478482</v>
      </c>
      <c r="I63" s="4">
        <f t="shared" si="4"/>
        <v>1.0355656367680415</v>
      </c>
    </row>
    <row r="64" spans="1:9" x14ac:dyDescent="0.2">
      <c r="A64" s="4">
        <f>IF('True_Odds_Calculator_3-way'!A65="","",'True_Odds_Calculator_3-way'!A65)</f>
        <v>2.35</v>
      </c>
      <c r="B64" s="4">
        <f>IF('True_Odds_Calculator_3-way'!B65="","",'True_Odds_Calculator_3-way'!B65)</f>
        <v>3.21</v>
      </c>
      <c r="C64" s="4">
        <f>IF('True_Odds_Calculator_3-way'!C65="","",'True_Odds_Calculator_3-way'!C65)</f>
        <v>3.37</v>
      </c>
      <c r="D64" s="4">
        <f t="shared" si="0"/>
        <v>3.3794299688906237E-2</v>
      </c>
      <c r="E64" s="4">
        <f t="shared" si="1"/>
        <v>2.4139012809237963</v>
      </c>
      <c r="F64" s="4">
        <f t="shared" si="2"/>
        <v>3.3304279436203443</v>
      </c>
      <c r="G64" s="4">
        <f t="shared" si="3"/>
        <v>3.5029810905548309</v>
      </c>
      <c r="I64" s="4">
        <f t="shared" si="4"/>
        <v>1.0337942996889062</v>
      </c>
    </row>
    <row r="65" spans="1: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3.62</v>
      </c>
      <c r="C65" s="4">
        <f>IF('True_Odds_Calculator_3-way'!C66="","",'True_Odds_Calculator_3-way'!C66)</f>
        <v>4.9800000000000004</v>
      </c>
      <c r="D65" s="4">
        <f t="shared" si="0"/>
        <v>3.570552465115262E-2</v>
      </c>
      <c r="E65" s="4">
        <f t="shared" si="1"/>
        <v>1.8289648083365913</v>
      </c>
      <c r="F65" s="4">
        <f t="shared" si="2"/>
        <v>3.782988810962109</v>
      </c>
      <c r="G65" s="4">
        <f t="shared" si="3"/>
        <v>5.2937678171031521</v>
      </c>
      <c r="I65" s="4">
        <f t="shared" si="4"/>
        <v>1.0357055246511526</v>
      </c>
    </row>
    <row r="66" spans="1:9" x14ac:dyDescent="0.2">
      <c r="A66" s="4">
        <f>IF('True_Odds_Calculator_3-way'!A67="","",'True_Odds_Calculator_3-way'!A67)</f>
        <v>1.78</v>
      </c>
      <c r="B66" s="4">
        <f>IF('True_Odds_Calculator_3-way'!B67="","",'True_Odds_Calculator_3-way'!B67)</f>
        <v>3.54</v>
      </c>
      <c r="C66" s="4">
        <f>IF('True_Odds_Calculator_3-way'!C67="","",'True_Odds_Calculator_3-way'!C67)</f>
        <v>5.21</v>
      </c>
      <c r="D66" s="4">
        <f t="shared" si="0"/>
        <v>3.622220816971411E-2</v>
      </c>
      <c r="E66" s="4">
        <f t="shared" si="1"/>
        <v>1.8190957205633906</v>
      </c>
      <c r="F66" s="4">
        <f t="shared" si="2"/>
        <v>3.6980633857024192</v>
      </c>
      <c r="G66" s="4">
        <f t="shared" si="3"/>
        <v>5.5597404875973595</v>
      </c>
      <c r="I66" s="4">
        <f t="shared" si="4"/>
        <v>1.0362222081697141</v>
      </c>
    </row>
    <row r="67" spans="1:9" x14ac:dyDescent="0.2">
      <c r="A67" s="4">
        <f>IF('True_Odds_Calculator_3-way'!A68="","",'True_Odds_Calculator_3-way'!A68)</f>
        <v>1.6</v>
      </c>
      <c r="B67" s="4">
        <f>IF('True_Odds_Calculator_3-way'!B68="","",'True_Odds_Calculator_3-way'!B68)</f>
        <v>4.22</v>
      </c>
      <c r="C67" s="4">
        <f>IF('True_Odds_Calculator_3-way'!C68="","",'True_Odds_Calculator_3-way'!C68)</f>
        <v>5.78</v>
      </c>
      <c r="D67" s="4">
        <f t="shared" ref="D67:D130" si="5">IF(A67="","",((1/A67)+(1/B67)+(1/C67))-1)</f>
        <v>3.4977205267387124E-2</v>
      </c>
      <c r="E67" s="4">
        <f t="shared" ref="E67:E130" si="6">IF(A67="","",(3*A67)/(3-($D67*A67)))</f>
        <v>1.6304145843127733</v>
      </c>
      <c r="F67" s="4">
        <f t="shared" ref="F67:F130" si="7">IF(B67="","",(3*B67)/(3-($D67*B67)))</f>
        <v>4.4383736129096825</v>
      </c>
      <c r="G67" s="4">
        <f t="shared" ref="G67:G130" si="8">IF(C67="","",(3*C67)/(3-($D67*C67)))</f>
        <v>6.1976564451991853</v>
      </c>
      <c r="I67" s="4">
        <f t="shared" ref="I67:I130" si="9">IF(A67="","",D67+1)</f>
        <v>1.0349772052673871</v>
      </c>
    </row>
    <row r="68" spans="1:9" x14ac:dyDescent="0.2">
      <c r="A68" s="4">
        <f>IF('True_Odds_Calculator_3-way'!A69="","",'True_Odds_Calculator_3-way'!A69)</f>
        <v>1.62</v>
      </c>
      <c r="B68" s="4">
        <f>IF('True_Odds_Calculator_3-way'!B69="","",'True_Odds_Calculator_3-way'!B69)</f>
        <v>4</v>
      </c>
      <c r="C68" s="4">
        <f>IF('True_Odds_Calculator_3-way'!C69="","",'True_Odds_Calculator_3-way'!C69)</f>
        <v>5.87</v>
      </c>
      <c r="D68" s="4">
        <f t="shared" si="5"/>
        <v>3.7641701894967072E-2</v>
      </c>
      <c r="E68" s="4">
        <f t="shared" si="6"/>
        <v>1.6536121794221559</v>
      </c>
      <c r="F68" s="4">
        <f t="shared" si="7"/>
        <v>4.2113638712153643</v>
      </c>
      <c r="G68" s="4">
        <f t="shared" si="8"/>
        <v>6.3367132750635813</v>
      </c>
      <c r="I68" s="4">
        <f t="shared" si="9"/>
        <v>1.0376417018949671</v>
      </c>
    </row>
    <row r="69" spans="1:9" x14ac:dyDescent="0.2">
      <c r="A69" s="4">
        <f>IF('True_Odds_Calculator_3-way'!A70="","",'True_Odds_Calculator_3-way'!A70)</f>
        <v>2.02</v>
      </c>
      <c r="B69" s="4">
        <f>IF('True_Odds_Calculator_3-way'!B70="","",'True_Odds_Calculator_3-way'!B70)</f>
        <v>3.67</v>
      </c>
      <c r="C69" s="4">
        <f>IF('True_Odds_Calculator_3-way'!C70="","",'True_Odds_Calculator_3-way'!C70)</f>
        <v>3.47</v>
      </c>
      <c r="D69" s="4">
        <f t="shared" si="5"/>
        <v>5.5713507023538389E-2</v>
      </c>
      <c r="E69" s="4">
        <f t="shared" si="6"/>
        <v>2.0987313054257406</v>
      </c>
      <c r="F69" s="4">
        <f t="shared" si="7"/>
        <v>3.9384282662340664</v>
      </c>
      <c r="G69" s="4">
        <f t="shared" si="8"/>
        <v>3.7090162646240463</v>
      </c>
      <c r="I69" s="4">
        <f t="shared" si="9"/>
        <v>1.0557135070235384</v>
      </c>
    </row>
    <row r="70" spans="1:9" x14ac:dyDescent="0.2">
      <c r="A70" s="4">
        <f>IF('True_Odds_Calculator_3-way'!A71="","",'True_Odds_Calculator_3-way'!A71)</f>
        <v>1.96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3.7</v>
      </c>
      <c r="D70" s="4">
        <f t="shared" si="5"/>
        <v>4.7141018569589965E-2</v>
      </c>
      <c r="E70" s="4">
        <f t="shared" si="6"/>
        <v>2.0222839154252288</v>
      </c>
      <c r="F70" s="4">
        <f t="shared" si="7"/>
        <v>3.984810002930546</v>
      </c>
      <c r="G70" s="4">
        <f t="shared" si="8"/>
        <v>3.9283994607087829</v>
      </c>
      <c r="I70" s="4">
        <f t="shared" si="9"/>
        <v>1.04714101856959</v>
      </c>
    </row>
    <row r="71" spans="1:9" x14ac:dyDescent="0.2">
      <c r="A71" s="4">
        <f>IF('True_Odds_Calculator_3-way'!A72="","",'True_Odds_Calculator_3-way'!A72)</f>
        <v>4.78</v>
      </c>
      <c r="B71" s="4">
        <f>IF('True_Odds_Calculator_3-way'!B72="","",'True_Odds_Calculator_3-way'!B72)</f>
        <v>4.3099999999999996</v>
      </c>
      <c r="C71" s="4">
        <f>IF('True_Odds_Calculator_3-way'!C72="","",'True_Odds_Calculator_3-way'!C72)</f>
        <v>1.65</v>
      </c>
      <c r="D71" s="4">
        <f t="shared" si="5"/>
        <v>4.7284188466027111E-2</v>
      </c>
      <c r="E71" s="4">
        <f t="shared" si="6"/>
        <v>5.1694647534339708</v>
      </c>
      <c r="F71" s="4">
        <f t="shared" si="7"/>
        <v>4.6241242387321488</v>
      </c>
      <c r="G71" s="4">
        <f t="shared" si="8"/>
        <v>1.6940561383446346</v>
      </c>
      <c r="I71" s="4">
        <f t="shared" si="9"/>
        <v>1.0472841884660271</v>
      </c>
    </row>
    <row r="72" spans="1:9" x14ac:dyDescent="0.2">
      <c r="A72" s="4">
        <f>IF('True_Odds_Calculator_3-way'!A73="","",'True_Odds_Calculator_3-way'!A73)</f>
        <v>2.6</v>
      </c>
      <c r="B72" s="4">
        <f>IF('True_Odds_Calculator_3-way'!B73="","",'True_Odds_Calculator_3-way'!B73)</f>
        <v>3.5</v>
      </c>
      <c r="C72" s="4">
        <f>IF('True_Odds_Calculator_3-way'!C73="","",'True_Odds_Calculator_3-way'!C73)</f>
        <v>2.68</v>
      </c>
      <c r="D72" s="4">
        <f t="shared" si="5"/>
        <v>4.3463998687879091E-2</v>
      </c>
      <c r="E72" s="4">
        <f t="shared" si="6"/>
        <v>2.7017725258493348</v>
      </c>
      <c r="F72" s="4">
        <f t="shared" si="7"/>
        <v>3.6869582745414222</v>
      </c>
      <c r="G72" s="4">
        <f t="shared" si="8"/>
        <v>2.7882621951219511</v>
      </c>
      <c r="I72" s="4">
        <f t="shared" si="9"/>
        <v>1.0434639986878791</v>
      </c>
    </row>
    <row r="73" spans="1:9" x14ac:dyDescent="0.2">
      <c r="A73" s="4">
        <f>IF('True_Odds_Calculator_3-way'!A74="","",'True_Odds_Calculator_3-way'!A74)</f>
        <v>3.25</v>
      </c>
      <c r="B73" s="4">
        <f>IF('True_Odds_Calculator_3-way'!B74="","",'True_Odds_Calculator_3-way'!B74)</f>
        <v>3.46</v>
      </c>
      <c r="C73" s="4">
        <f>IF('True_Odds_Calculator_3-way'!C74="","",'True_Odds_Calculator_3-way'!C74)</f>
        <v>2.23</v>
      </c>
      <c r="D73" s="4">
        <f t="shared" si="5"/>
        <v>4.5140142006312667E-2</v>
      </c>
      <c r="E73" s="4">
        <f t="shared" si="6"/>
        <v>3.4171025348107804</v>
      </c>
      <c r="F73" s="4">
        <f t="shared" si="7"/>
        <v>3.6500263214712847</v>
      </c>
      <c r="G73" s="4">
        <f t="shared" si="8"/>
        <v>2.3074236919552003</v>
      </c>
      <c r="I73" s="4">
        <f t="shared" si="9"/>
        <v>1.0451401420063127</v>
      </c>
    </row>
    <row r="74" spans="1:9" x14ac:dyDescent="0.2">
      <c r="A74" s="4">
        <f>IF('True_Odds_Calculator_3-way'!A75="","",'True_Odds_Calculator_3-way'!A75)</f>
        <v>2.1800000000000002</v>
      </c>
      <c r="B74" s="4">
        <f>IF('True_Odds_Calculator_3-way'!B75="","",'True_Odds_Calculator_3-way'!B75)</f>
        <v>3.71</v>
      </c>
      <c r="C74" s="4">
        <f>IF('True_Odds_Calculator_3-way'!C75="","",'True_Odds_Calculator_3-way'!C75)</f>
        <v>3.17</v>
      </c>
      <c r="D74" s="4">
        <f t="shared" si="5"/>
        <v>4.3714788555227813E-2</v>
      </c>
      <c r="E74" s="4">
        <f t="shared" si="6"/>
        <v>2.2515220281554646</v>
      </c>
      <c r="F74" s="4">
        <f t="shared" si="7"/>
        <v>3.9220272310076991</v>
      </c>
      <c r="G74" s="4">
        <f t="shared" si="8"/>
        <v>3.3235198978715723</v>
      </c>
      <c r="I74" s="4">
        <f t="shared" si="9"/>
        <v>1.0437147885552278</v>
      </c>
    </row>
    <row r="75" spans="1:9" x14ac:dyDescent="0.2">
      <c r="A75" s="4">
        <f>IF('True_Odds_Calculator_3-way'!A76="","",'True_Odds_Calculator_3-way'!A76)</f>
        <v>2.85</v>
      </c>
      <c r="B75" s="4">
        <f>IF('True_Odds_Calculator_3-way'!B76="","",'True_Odds_Calculator_3-way'!B76)</f>
        <v>3.42</v>
      </c>
      <c r="C75" s="4">
        <f>IF('True_Odds_Calculator_3-way'!C76="","",'True_Odds_Calculator_3-way'!C76)</f>
        <v>2.4900000000000002</v>
      </c>
      <c r="D75" s="4">
        <f t="shared" si="5"/>
        <v>4.4881279503980798E-2</v>
      </c>
      <c r="E75" s="4">
        <f t="shared" si="6"/>
        <v>2.9769279172201641</v>
      </c>
      <c r="F75" s="4">
        <f t="shared" si="7"/>
        <v>3.6044188605773302</v>
      </c>
      <c r="G75" s="4">
        <f t="shared" si="8"/>
        <v>2.586345137581243</v>
      </c>
      <c r="I75" s="4">
        <f t="shared" si="9"/>
        <v>1.0448812795039808</v>
      </c>
    </row>
    <row r="76" spans="1:9" x14ac:dyDescent="0.2">
      <c r="A76" s="4">
        <f>IF('True_Odds_Calculator_3-way'!A77="","",'True_Odds_Calculator_3-way'!A77)</f>
        <v>1.42</v>
      </c>
      <c r="B76" s="4">
        <f>IF('True_Odds_Calculator_3-way'!B77="","",'True_Odds_Calculator_3-way'!B77)</f>
        <v>4.9000000000000004</v>
      </c>
      <c r="C76" s="4">
        <f>IF('True_Odds_Calculator_3-way'!C77="","",'True_Odds_Calculator_3-way'!C77)</f>
        <v>7.05</v>
      </c>
      <c r="D76" s="4">
        <f t="shared" si="5"/>
        <v>5.0150956396943114E-2</v>
      </c>
      <c r="E76" s="4">
        <f t="shared" si="6"/>
        <v>1.4545277534250096</v>
      </c>
      <c r="F76" s="4">
        <f t="shared" si="7"/>
        <v>5.33718615016919</v>
      </c>
      <c r="G76" s="4">
        <f t="shared" si="8"/>
        <v>7.9918811332743225</v>
      </c>
      <c r="I76" s="4">
        <f t="shared" si="9"/>
        <v>1.0501509563969431</v>
      </c>
    </row>
    <row r="77" spans="1:9" x14ac:dyDescent="0.2">
      <c r="A77" s="4">
        <f>IF('True_Odds_Calculator_3-way'!A78="","",'True_Odds_Calculator_3-way'!A78)</f>
        <v>4.87</v>
      </c>
      <c r="B77" s="4">
        <f>IF('True_Odds_Calculator_3-way'!B78="","",'True_Odds_Calculator_3-way'!B78)</f>
        <v>3.86</v>
      </c>
      <c r="C77" s="4">
        <f>IF('True_Odds_Calculator_3-way'!C78="","",'True_Odds_Calculator_3-way'!C78)</f>
        <v>1.71</v>
      </c>
      <c r="D77" s="4">
        <f t="shared" si="5"/>
        <v>4.9201488185287801E-2</v>
      </c>
      <c r="E77" s="4">
        <f t="shared" si="6"/>
        <v>5.292732766922378</v>
      </c>
      <c r="F77" s="4">
        <f t="shared" si="7"/>
        <v>4.1208758131201888</v>
      </c>
      <c r="G77" s="4">
        <f t="shared" si="8"/>
        <v>1.7593404355629214</v>
      </c>
      <c r="I77" s="4">
        <f t="shared" si="9"/>
        <v>1.0492014881852878</v>
      </c>
    </row>
    <row r="78" spans="1:9" x14ac:dyDescent="0.2">
      <c r="A78" s="4">
        <f>IF('True_Odds_Calculator_3-way'!A79="","",'True_Odds_Calculator_3-way'!A79)</f>
        <v>2.13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3.45</v>
      </c>
      <c r="D78" s="4">
        <f t="shared" si="5"/>
        <v>4.5052926253171144E-2</v>
      </c>
      <c r="E78" s="4">
        <f t="shared" si="6"/>
        <v>2.2003849855630415</v>
      </c>
      <c r="F78" s="4">
        <f t="shared" si="7"/>
        <v>3.6941721426263059</v>
      </c>
      <c r="G78" s="4">
        <f t="shared" si="8"/>
        <v>3.638514588859417</v>
      </c>
      <c r="I78" s="4">
        <f t="shared" si="9"/>
        <v>1.0450529262531711</v>
      </c>
    </row>
    <row r="79" spans="1:9" x14ac:dyDescent="0.2">
      <c r="A79" s="4">
        <f>IF('True_Odds_Calculator_3-way'!A80="","",'True_Odds_Calculator_3-way'!A80)</f>
        <v>5.27</v>
      </c>
      <c r="B79" s="4">
        <f>IF('True_Odds_Calculator_3-way'!B80="","",'True_Odds_Calculator_3-way'!B80)</f>
        <v>3.89</v>
      </c>
      <c r="C79" s="4">
        <f>IF('True_Odds_Calculator_3-way'!C80="","",'True_Odds_Calculator_3-way'!C80)</f>
        <v>1.66</v>
      </c>
      <c r="D79" s="4">
        <f t="shared" si="5"/>
        <v>4.9232367977688707E-2</v>
      </c>
      <c r="E79" s="4">
        <f t="shared" si="6"/>
        <v>5.7689246382311641</v>
      </c>
      <c r="F79" s="4">
        <f t="shared" si="7"/>
        <v>4.1552635946846941</v>
      </c>
      <c r="G79" s="4">
        <f t="shared" si="8"/>
        <v>1.7064879927953125</v>
      </c>
      <c r="I79" s="4">
        <f t="shared" si="9"/>
        <v>1.0492323679776887</v>
      </c>
    </row>
    <row r="80" spans="1: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2.41</v>
      </c>
      <c r="D80" s="4">
        <f t="shared" si="5"/>
        <v>4.4371170608679567E-2</v>
      </c>
      <c r="E80" s="4">
        <f t="shared" si="6"/>
        <v>3.1283456646797263</v>
      </c>
      <c r="F80" s="4">
        <f t="shared" si="7"/>
        <v>3.5689448339350314</v>
      </c>
      <c r="G80" s="4">
        <f t="shared" si="8"/>
        <v>2.4990792821309462</v>
      </c>
      <c r="I80" s="4">
        <f t="shared" si="9"/>
        <v>1.0443711706086796</v>
      </c>
    </row>
    <row r="81" spans="1:9" x14ac:dyDescent="0.2">
      <c r="A81" s="4">
        <f>IF('True_Odds_Calculator_3-way'!A82="","",'True_Odds_Calculator_3-way'!A82)</f>
        <v>2.5499999999999998</v>
      </c>
      <c r="B81" s="4">
        <f>IF('True_Odds_Calculator_3-way'!B82="","",'True_Odds_Calculator_3-way'!B82)</f>
        <v>3.61</v>
      </c>
      <c r="C81" s="4">
        <f>IF('True_Odds_Calculator_3-way'!C82="","",'True_Odds_Calculator_3-way'!C82)</f>
        <v>2.84</v>
      </c>
      <c r="D81" s="4">
        <f t="shared" si="5"/>
        <v>2.1277849050743702E-2</v>
      </c>
      <c r="E81" s="4">
        <f t="shared" si="6"/>
        <v>2.5969692314008976</v>
      </c>
      <c r="F81" s="4">
        <f t="shared" si="7"/>
        <v>3.7048605272058399</v>
      </c>
      <c r="G81" s="4">
        <f t="shared" si="8"/>
        <v>2.8983822008838067</v>
      </c>
      <c r="I81" s="4">
        <f t="shared" si="9"/>
        <v>1.0212778490507437</v>
      </c>
    </row>
    <row r="82" spans="1:9" x14ac:dyDescent="0.2">
      <c r="A82" s="4">
        <f>IF('True_Odds_Calculator_3-way'!A83="","",'True_Odds_Calculator_3-way'!A83)</f>
        <v>1.79</v>
      </c>
      <c r="B82" s="4">
        <f>IF('True_Odds_Calculator_3-way'!B83="","",'True_Odds_Calculator_3-way'!B83)</f>
        <v>4.13</v>
      </c>
      <c r="C82" s="4">
        <f>IF('True_Odds_Calculator_3-way'!C83="","",'True_Odds_Calculator_3-way'!C83)</f>
        <v>4.49</v>
      </c>
      <c r="D82" s="4">
        <f t="shared" si="5"/>
        <v>2.3507117702911806E-2</v>
      </c>
      <c r="E82" s="4">
        <f t="shared" si="6"/>
        <v>1.8154635346127805</v>
      </c>
      <c r="F82" s="4">
        <f t="shared" si="7"/>
        <v>4.2681227051209882</v>
      </c>
      <c r="G82" s="4">
        <f t="shared" si="8"/>
        <v>4.6537289798125725</v>
      </c>
      <c r="I82" s="4">
        <f t="shared" si="9"/>
        <v>1.0235071177029118</v>
      </c>
    </row>
    <row r="83" spans="1:9" x14ac:dyDescent="0.2">
      <c r="A83" s="4">
        <f>IF('True_Odds_Calculator_3-way'!A84="","",'True_Odds_Calculator_3-way'!A84)</f>
        <v>2.0299999999999998</v>
      </c>
      <c r="B83" s="4">
        <f>IF('True_Odds_Calculator_3-way'!B84="","",'True_Odds_Calculator_3-way'!B84)</f>
        <v>3.55</v>
      </c>
      <c r="C83" s="4">
        <f>IF('True_Odds_Calculator_3-way'!C84="","",'True_Odds_Calculator_3-way'!C84)</f>
        <v>3.85</v>
      </c>
      <c r="D83" s="4">
        <f t="shared" si="5"/>
        <v>3.4041238023753806E-2</v>
      </c>
      <c r="E83" s="4">
        <f t="shared" si="6"/>
        <v>2.0778626754564158</v>
      </c>
      <c r="F83" s="4">
        <f t="shared" si="7"/>
        <v>3.6990037563285965</v>
      </c>
      <c r="G83" s="4">
        <f t="shared" si="8"/>
        <v>4.0258754221578936</v>
      </c>
      <c r="I83" s="4">
        <f t="shared" si="9"/>
        <v>1.0340412380237538</v>
      </c>
    </row>
    <row r="84" spans="1:9" x14ac:dyDescent="0.2">
      <c r="A84" s="4">
        <f>IF('True_Odds_Calculator_3-way'!A85="","",'True_Odds_Calculator_3-way'!A85)</f>
        <v>2.38</v>
      </c>
      <c r="B84" s="4">
        <f>IF('True_Odds_Calculator_3-way'!B85="","",'True_Odds_Calculator_3-way'!B85)</f>
        <v>3.27</v>
      </c>
      <c r="C84" s="4">
        <f>IF('True_Odds_Calculator_3-way'!C85="","",'True_Odds_Calculator_3-way'!C85)</f>
        <v>3.26</v>
      </c>
      <c r="D84" s="4">
        <f t="shared" si="5"/>
        <v>3.2726931038076224E-2</v>
      </c>
      <c r="E84" s="4">
        <f t="shared" si="6"/>
        <v>2.443439923293135</v>
      </c>
      <c r="F84" s="4">
        <f t="shared" si="7"/>
        <v>3.3909636588595706</v>
      </c>
      <c r="G84" s="4">
        <f t="shared" si="8"/>
        <v>3.3802113522847761</v>
      </c>
      <c r="I84" s="4">
        <f t="shared" si="9"/>
        <v>1.0327269310380762</v>
      </c>
    </row>
    <row r="85" spans="1:9" x14ac:dyDescent="0.2">
      <c r="A85" s="4">
        <f>IF('True_Odds_Calculator_3-way'!A86="","",'True_Odds_Calculator_3-way'!A86)</f>
        <v>1.96</v>
      </c>
      <c r="B85" s="4">
        <f>IF('True_Odds_Calculator_3-way'!B86="","",'True_Odds_Calculator_3-way'!B86)</f>
        <v>3.42</v>
      </c>
      <c r="C85" s="4">
        <f>IF('True_Odds_Calculator_3-way'!C86="","",'True_Odds_Calculator_3-way'!C86)</f>
        <v>4.0999999999999996</v>
      </c>
      <c r="D85" s="4">
        <f t="shared" si="5"/>
        <v>4.6504181475756745E-2</v>
      </c>
      <c r="E85" s="4">
        <f t="shared" si="6"/>
        <v>2.0214161447801211</v>
      </c>
      <c r="F85" s="4">
        <f t="shared" si="7"/>
        <v>3.6114607497529558</v>
      </c>
      <c r="G85" s="4">
        <f t="shared" si="8"/>
        <v>4.378263677069083</v>
      </c>
      <c r="I85" s="4">
        <f t="shared" si="9"/>
        <v>1.0465041814757567</v>
      </c>
    </row>
    <row r="86" spans="1:9" x14ac:dyDescent="0.2">
      <c r="A86" s="4">
        <f>IF('True_Odds_Calculator_3-way'!A87="","",'True_Odds_Calculator_3-way'!A87)</f>
        <v>2.54</v>
      </c>
      <c r="B86" s="4">
        <f>IF('True_Odds_Calculator_3-way'!B87="","",'True_Odds_Calculator_3-way'!B87)</f>
        <v>3.22</v>
      </c>
      <c r="C86" s="4">
        <f>IF('True_Odds_Calculator_3-way'!C87="","",'True_Odds_Calculator_3-way'!C87)</f>
        <v>3.04</v>
      </c>
      <c r="D86" s="4">
        <f t="shared" si="5"/>
        <v>3.3207162033807469E-2</v>
      </c>
      <c r="E86" s="4">
        <f t="shared" si="6"/>
        <v>2.6134790001328625</v>
      </c>
      <c r="F86" s="4">
        <f t="shared" si="7"/>
        <v>3.3390101826604695</v>
      </c>
      <c r="G86" s="4">
        <f t="shared" si="8"/>
        <v>3.1458578791596317</v>
      </c>
      <c r="I86" s="4">
        <f t="shared" si="9"/>
        <v>1.0332071620338075</v>
      </c>
    </row>
    <row r="87" spans="1:9" x14ac:dyDescent="0.2">
      <c r="A87" s="4">
        <f>IF('True_Odds_Calculator_3-way'!A88="","",'True_Odds_Calculator_3-way'!A88)</f>
        <v>3.43</v>
      </c>
      <c r="B87" s="4">
        <f>IF('True_Odds_Calculator_3-way'!B88="","",'True_Odds_Calculator_3-way'!B88)</f>
        <v>3.05</v>
      </c>
      <c r="C87" s="4">
        <f>IF('True_Odds_Calculator_3-way'!C88="","",'True_Odds_Calculator_3-way'!C88)</f>
        <v>2.42</v>
      </c>
      <c r="D87" s="4">
        <f t="shared" si="5"/>
        <v>3.2637182459257286E-2</v>
      </c>
      <c r="E87" s="4">
        <f t="shared" si="6"/>
        <v>3.5629521976400698</v>
      </c>
      <c r="F87" s="4">
        <f t="shared" si="7"/>
        <v>3.154675722611298</v>
      </c>
      <c r="G87" s="4">
        <f t="shared" si="8"/>
        <v>2.4854348566654547</v>
      </c>
      <c r="I87" s="4">
        <f t="shared" si="9"/>
        <v>1.0326371824592573</v>
      </c>
    </row>
    <row r="88" spans="1:9" x14ac:dyDescent="0.2">
      <c r="A88" s="4">
        <f>IF('True_Odds_Calculator_3-way'!A89="","",'True_Odds_Calculator_3-way'!A89)</f>
        <v>1.92</v>
      </c>
      <c r="B88" s="4">
        <f>IF('True_Odds_Calculator_3-way'!B89="","",'True_Odds_Calculator_3-way'!B89)</f>
        <v>3.31</v>
      </c>
      <c r="C88" s="4">
        <f>IF('True_Odds_Calculator_3-way'!C89="","",'True_Odds_Calculator_3-way'!C89)</f>
        <v>4.7300000000000004</v>
      </c>
      <c r="D88" s="4">
        <f t="shared" si="5"/>
        <v>3.4364627444968932E-2</v>
      </c>
      <c r="E88" s="4">
        <f t="shared" si="6"/>
        <v>1.9631768584638034</v>
      </c>
      <c r="F88" s="4">
        <f t="shared" si="7"/>
        <v>3.4404467362709523</v>
      </c>
      <c r="G88" s="4">
        <f t="shared" si="8"/>
        <v>5.0009598174328316</v>
      </c>
      <c r="I88" s="4">
        <f t="shared" si="9"/>
        <v>1.0343646274449689</v>
      </c>
    </row>
    <row r="89" spans="1:9" x14ac:dyDescent="0.2">
      <c r="A89" s="4">
        <f>IF('True_Odds_Calculator_3-way'!A90="","",'True_Odds_Calculator_3-way'!A90)</f>
        <v>1.76</v>
      </c>
      <c r="B89" s="4">
        <f>IF('True_Odds_Calculator_3-way'!B90="","",'True_Odds_Calculator_3-way'!B90)</f>
        <v>3.55</v>
      </c>
      <c r="C89" s="4">
        <f>IF('True_Odds_Calculator_3-way'!C90="","",'True_Odds_Calculator_3-way'!C90)</f>
        <v>5.33</v>
      </c>
      <c r="D89" s="4">
        <f t="shared" si="5"/>
        <v>3.748921981488107E-2</v>
      </c>
      <c r="E89" s="4">
        <f t="shared" si="6"/>
        <v>1.7995793648106027</v>
      </c>
      <c r="F89" s="4">
        <f t="shared" si="7"/>
        <v>3.7147967162862701</v>
      </c>
      <c r="G89" s="4">
        <f t="shared" si="8"/>
        <v>5.7103421786352406</v>
      </c>
      <c r="I89" s="4">
        <f t="shared" si="9"/>
        <v>1.0374892198148811</v>
      </c>
    </row>
    <row r="90" spans="1:9" x14ac:dyDescent="0.2">
      <c r="A90" s="4">
        <f>IF('True_Odds_Calculator_3-way'!A91="","",'True_Odds_Calculator_3-way'!A91)</f>
        <v>2.66</v>
      </c>
      <c r="B90" s="4">
        <f>IF('True_Odds_Calculator_3-way'!B91="","",'True_Odds_Calculator_3-way'!B91)</f>
        <v>3.1</v>
      </c>
      <c r="C90" s="4">
        <f>IF('True_Odds_Calculator_3-way'!C91="","",'True_Odds_Calculator_3-way'!C91)</f>
        <v>2.99</v>
      </c>
      <c r="D90" s="4">
        <f t="shared" si="5"/>
        <v>3.2968655320467555E-2</v>
      </c>
      <c r="E90" s="4">
        <f t="shared" si="6"/>
        <v>2.7400991474445937</v>
      </c>
      <c r="F90" s="4">
        <f t="shared" si="7"/>
        <v>3.2093343526845182</v>
      </c>
      <c r="G90" s="4">
        <f t="shared" si="8"/>
        <v>3.0915856709720404</v>
      </c>
      <c r="I90" s="4">
        <f t="shared" si="9"/>
        <v>1.0329686553204676</v>
      </c>
    </row>
    <row r="91" spans="1:9" x14ac:dyDescent="0.2">
      <c r="A91" s="4">
        <f>IF('True_Odds_Calculator_3-way'!A92="","",'True_Odds_Calculator_3-way'!A92)</f>
        <v>2.42</v>
      </c>
      <c r="B91" s="4">
        <f>IF('True_Odds_Calculator_3-way'!B92="","",'True_Odds_Calculator_3-way'!B92)</f>
        <v>3.21</v>
      </c>
      <c r="C91" s="4">
        <f>IF('True_Odds_Calculator_3-way'!C92="","",'True_Odds_Calculator_3-way'!C92)</f>
        <v>3.24</v>
      </c>
      <c r="D91" s="4">
        <f t="shared" si="5"/>
        <v>3.3391595555288589E-2</v>
      </c>
      <c r="E91" s="4">
        <f t="shared" si="6"/>
        <v>2.486989261931714</v>
      </c>
      <c r="F91" s="4">
        <f t="shared" si="7"/>
        <v>3.3289397110515275</v>
      </c>
      <c r="G91" s="4">
        <f t="shared" si="8"/>
        <v>3.3612152473218684</v>
      </c>
      <c r="I91" s="4">
        <f t="shared" si="9"/>
        <v>1.0333915955552886</v>
      </c>
    </row>
    <row r="92" spans="1:9" x14ac:dyDescent="0.2">
      <c r="A92" s="4">
        <f>IF('True_Odds_Calculator_3-way'!A93="","",'True_Odds_Calculator_3-way'!A93)</f>
        <v>1.61</v>
      </c>
      <c r="B92" s="4">
        <f>IF('True_Odds_Calculator_3-way'!B93="","",'True_Odds_Calculator_3-way'!B93)</f>
        <v>3.85</v>
      </c>
      <c r="C92" s="4">
        <f>IF('True_Odds_Calculator_3-way'!C93="","",'True_Odds_Calculator_3-way'!C93)</f>
        <v>6.4</v>
      </c>
      <c r="D92" s="4">
        <f t="shared" si="5"/>
        <v>3.7108272162619915E-2</v>
      </c>
      <c r="E92" s="4">
        <f t="shared" si="6"/>
        <v>1.6427142815733788</v>
      </c>
      <c r="F92" s="4">
        <f t="shared" si="7"/>
        <v>4.0425137313645765</v>
      </c>
      <c r="G92" s="4">
        <f t="shared" si="8"/>
        <v>6.9502084866323282</v>
      </c>
      <c r="I92" s="4">
        <f t="shared" si="9"/>
        <v>1.0371082721626199</v>
      </c>
    </row>
    <row r="93" spans="1:9" x14ac:dyDescent="0.2">
      <c r="A93" s="4">
        <f>IF('True_Odds_Calculator_3-way'!A94="","",'True_Odds_Calculator_3-way'!A94)</f>
        <v>1.85</v>
      </c>
      <c r="B93" s="4">
        <f>IF('True_Odds_Calculator_3-way'!B94="","",'True_Odds_Calculator_3-way'!B94)</f>
        <v>3.44</v>
      </c>
      <c r="C93" s="4">
        <f>IF('True_Odds_Calculator_3-way'!C94="","",'True_Odds_Calculator_3-way'!C94)</f>
        <v>4.6500000000000004</v>
      </c>
      <c r="D93" s="4">
        <f t="shared" si="5"/>
        <v>4.6291978400005318E-2</v>
      </c>
      <c r="E93" s="4">
        <f t="shared" si="6"/>
        <v>1.9043633266907061</v>
      </c>
      <c r="F93" s="4">
        <f t="shared" si="7"/>
        <v>3.63283628506891</v>
      </c>
      <c r="G93" s="4">
        <f t="shared" si="8"/>
        <v>5.009440190496611</v>
      </c>
      <c r="I93" s="4">
        <f t="shared" si="9"/>
        <v>1.0462919784000053</v>
      </c>
    </row>
    <row r="94" spans="1:9" x14ac:dyDescent="0.2">
      <c r="A94" s="4">
        <f>IF('True_Odds_Calculator_3-way'!A95="","",'True_Odds_Calculator_3-way'!A95)</f>
        <v>5.42</v>
      </c>
      <c r="B94" s="4">
        <f>IF('True_Odds_Calculator_3-way'!B95="","",'True_Odds_Calculator_3-way'!B95)</f>
        <v>3.87</v>
      </c>
      <c r="C94" s="4">
        <f>IF('True_Odds_Calculator_3-way'!C95="","",'True_Odds_Calculator_3-way'!C95)</f>
        <v>1.62</v>
      </c>
      <c r="D94" s="4">
        <f t="shared" si="5"/>
        <v>6.018372845227149E-2</v>
      </c>
      <c r="E94" s="4">
        <f t="shared" si="6"/>
        <v>6.0812231688224649</v>
      </c>
      <c r="F94" s="4">
        <f t="shared" si="7"/>
        <v>4.1957451032978552</v>
      </c>
      <c r="G94" s="4">
        <f t="shared" si="8"/>
        <v>1.6744172432490925</v>
      </c>
      <c r="I94" s="4">
        <f t="shared" si="9"/>
        <v>1.0601837284522715</v>
      </c>
    </row>
    <row r="95" spans="1:9" x14ac:dyDescent="0.2">
      <c r="A95" s="4">
        <f>IF('True_Odds_Calculator_3-way'!A96="","",'True_Odds_Calculator_3-way'!A96)</f>
        <v>1.26</v>
      </c>
      <c r="B95" s="4">
        <f>IF('True_Odds_Calculator_3-way'!B96="","",'True_Odds_Calculator_3-way'!B96)</f>
        <v>5.43</v>
      </c>
      <c r="C95" s="4">
        <f>IF('True_Odds_Calculator_3-way'!C96="","",'True_Odds_Calculator_3-way'!C96)</f>
        <v>13.43</v>
      </c>
      <c r="D95" s="4">
        <f t="shared" si="5"/>
        <v>5.2273020078255295E-2</v>
      </c>
      <c r="E95" s="4">
        <f t="shared" si="6"/>
        <v>1.2882838446568607</v>
      </c>
      <c r="F95" s="4">
        <f t="shared" si="7"/>
        <v>5.9974430769025915</v>
      </c>
      <c r="G95" s="4">
        <f t="shared" si="8"/>
        <v>17.532840478419338</v>
      </c>
      <c r="I95" s="4">
        <f t="shared" si="9"/>
        <v>1.0522730200782553</v>
      </c>
    </row>
    <row r="96" spans="1: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3.57</v>
      </c>
      <c r="C96" s="4">
        <f>IF('True_Odds_Calculator_3-way'!C97="","",'True_Odds_Calculator_3-way'!C97)</f>
        <v>3.54</v>
      </c>
      <c r="D96" s="4">
        <f t="shared" si="5"/>
        <v>2.3427413611699421E-2</v>
      </c>
      <c r="E96" s="4">
        <f t="shared" si="6"/>
        <v>2.2074063306074017</v>
      </c>
      <c r="F96" s="4">
        <f t="shared" si="7"/>
        <v>3.672380920242293</v>
      </c>
      <c r="G96" s="4">
        <f t="shared" si="8"/>
        <v>3.6406432080111069</v>
      </c>
      <c r="I96" s="4">
        <f t="shared" si="9"/>
        <v>1.0234274136116994</v>
      </c>
    </row>
    <row r="97" spans="1:9" x14ac:dyDescent="0.2">
      <c r="A97" s="4">
        <f>IF('True_Odds_Calculator_3-way'!A98="","",'True_Odds_Calculator_3-way'!A98)</f>
        <v>2.78</v>
      </c>
      <c r="B97" s="4">
        <f>IF('True_Odds_Calculator_3-way'!B98="","",'True_Odds_Calculator_3-way'!B98)</f>
        <v>3.24</v>
      </c>
      <c r="C97" s="4">
        <f>IF('True_Odds_Calculator_3-way'!C98="","",'True_Odds_Calculator_3-way'!C98)</f>
        <v>2.82</v>
      </c>
      <c r="D97" s="4">
        <f t="shared" si="5"/>
        <v>2.2964134602483588E-2</v>
      </c>
      <c r="E97" s="4">
        <f t="shared" si="6"/>
        <v>2.8404449470207447</v>
      </c>
      <c r="F97" s="4">
        <f t="shared" si="7"/>
        <v>3.3223997170500379</v>
      </c>
      <c r="G97" s="4">
        <f t="shared" si="8"/>
        <v>2.8822163479170224</v>
      </c>
      <c r="I97" s="4">
        <f t="shared" si="9"/>
        <v>1.0229641346024836</v>
      </c>
    </row>
    <row r="98" spans="1:9" x14ac:dyDescent="0.2">
      <c r="A98" s="4">
        <f>IF('True_Odds_Calculator_3-way'!A99="","",'True_Odds_Calculator_3-way'!A99)</f>
        <v>1.85</v>
      </c>
      <c r="B98" s="4">
        <f>IF('True_Odds_Calculator_3-way'!B99="","",'True_Odds_Calculator_3-way'!B99)</f>
        <v>3.81</v>
      </c>
      <c r="C98" s="4">
        <f>IF('True_Odds_Calculator_3-way'!C99="","",'True_Odds_Calculator_3-way'!C99)</f>
        <v>4.49</v>
      </c>
      <c r="D98" s="4">
        <f t="shared" si="5"/>
        <v>2.5724881362080287E-2</v>
      </c>
      <c r="E98" s="4">
        <f t="shared" si="6"/>
        <v>1.8798208708115471</v>
      </c>
      <c r="F98" s="4">
        <f t="shared" si="7"/>
        <v>3.9386790036159995</v>
      </c>
      <c r="G98" s="4">
        <f t="shared" si="8"/>
        <v>4.6697944284606567</v>
      </c>
      <c r="I98" s="4">
        <f t="shared" si="9"/>
        <v>1.0257248813620803</v>
      </c>
    </row>
    <row r="99" spans="1:9" x14ac:dyDescent="0.2">
      <c r="A99" s="4">
        <f>IF('True_Odds_Calculator_3-way'!A100="","",'True_Odds_Calculator_3-way'!A100)</f>
        <v>3.26</v>
      </c>
      <c r="B99" s="4">
        <f>IF('True_Odds_Calculator_3-way'!B100="","",'True_Odds_Calculator_3-way'!B100)</f>
        <v>3.24</v>
      </c>
      <c r="C99" s="4">
        <f>IF('True_Odds_Calculator_3-way'!C100="","",'True_Odds_Calculator_3-way'!C100)</f>
        <v>2.4300000000000002</v>
      </c>
      <c r="D99" s="4">
        <f t="shared" si="5"/>
        <v>2.6913075311166601E-2</v>
      </c>
      <c r="E99" s="4">
        <f t="shared" si="6"/>
        <v>3.3582127515261129</v>
      </c>
      <c r="F99" s="4">
        <f t="shared" si="7"/>
        <v>3.3369934567103825</v>
      </c>
      <c r="G99" s="4">
        <f t="shared" si="8"/>
        <v>2.4841535309612413</v>
      </c>
      <c r="I99" s="4">
        <f t="shared" si="9"/>
        <v>1.0269130753111666</v>
      </c>
    </row>
    <row r="100" spans="1:9" x14ac:dyDescent="0.2">
      <c r="A100" s="4">
        <f>IF('True_Odds_Calculator_3-way'!A101="","",'True_Odds_Calculator_3-way'!A101)</f>
        <v>1.88</v>
      </c>
      <c r="B100" s="4">
        <f>IF('True_Odds_Calculator_3-way'!B101="","",'True_Odds_Calculator_3-way'!B101)</f>
        <v>3.5</v>
      </c>
      <c r="C100" s="4">
        <f>IF('True_Odds_Calculator_3-way'!C101="","",'True_Odds_Calculator_3-way'!C101)</f>
        <v>4.74</v>
      </c>
      <c r="D100" s="4">
        <f t="shared" si="5"/>
        <v>2.859964346632804E-2</v>
      </c>
      <c r="E100" s="4">
        <f t="shared" si="6"/>
        <v>1.9143090961168623</v>
      </c>
      <c r="F100" s="4">
        <f t="shared" si="7"/>
        <v>3.6208129527583428</v>
      </c>
      <c r="G100" s="4">
        <f t="shared" si="8"/>
        <v>4.9643251273344653</v>
      </c>
      <c r="I100" s="4">
        <f t="shared" si="9"/>
        <v>1.028599643466328</v>
      </c>
    </row>
    <row r="101" spans="1:9" x14ac:dyDescent="0.2">
      <c r="A101" s="4">
        <f>IF('True_Odds_Calculator_3-way'!A102="","",'True_Odds_Calculator_3-way'!A102)</f>
        <v>2.5</v>
      </c>
      <c r="B101" s="4">
        <f>IF('True_Odds_Calculator_3-way'!B102="","",'True_Odds_Calculator_3-way'!B102)</f>
        <v>3.28</v>
      </c>
      <c r="C101" s="4">
        <f>IF('True_Odds_Calculator_3-way'!C102="","",'True_Odds_Calculator_3-way'!C102)</f>
        <v>3.1</v>
      </c>
      <c r="D101" s="4">
        <f t="shared" si="5"/>
        <v>2.7458693941778023E-2</v>
      </c>
      <c r="E101" s="4">
        <f t="shared" si="6"/>
        <v>2.5585452593437559</v>
      </c>
      <c r="F101" s="4">
        <f t="shared" si="7"/>
        <v>3.3815182688896765</v>
      </c>
      <c r="G101" s="4">
        <f t="shared" si="8"/>
        <v>3.1905279892895995</v>
      </c>
      <c r="I101" s="4">
        <f t="shared" si="9"/>
        <v>1.027458693941778</v>
      </c>
    </row>
    <row r="102" spans="1:9" x14ac:dyDescent="0.2">
      <c r="A102" s="4">
        <f>IF('True_Odds_Calculator_3-way'!A103="","",'True_Odds_Calculator_3-way'!A103)</f>
        <v>1.9</v>
      </c>
      <c r="B102" s="4">
        <f>IF('True_Odds_Calculator_3-way'!B103="","",'True_Odds_Calculator_3-way'!B103)</f>
        <v>3.44</v>
      </c>
      <c r="C102" s="4">
        <f>IF('True_Odds_Calculator_3-way'!C103="","",'True_Odds_Calculator_3-way'!C103)</f>
        <v>4.72</v>
      </c>
      <c r="D102" s="4">
        <f t="shared" si="5"/>
        <v>2.8877870671949912E-2</v>
      </c>
      <c r="E102" s="4">
        <f t="shared" si="6"/>
        <v>1.9353970930699429</v>
      </c>
      <c r="F102" s="4">
        <f t="shared" si="7"/>
        <v>3.5578108277669118</v>
      </c>
      <c r="G102" s="4">
        <f t="shared" si="8"/>
        <v>4.944658152536288</v>
      </c>
      <c r="I102" s="4">
        <f t="shared" si="9"/>
        <v>1.0288778706719499</v>
      </c>
    </row>
    <row r="103" spans="1:9" x14ac:dyDescent="0.2">
      <c r="A103" s="4">
        <f>IF('True_Odds_Calculator_3-way'!A104="","",'True_Odds_Calculator_3-way'!A104)</f>
        <v>2.33</v>
      </c>
      <c r="B103" s="4">
        <f>IF('True_Odds_Calculator_3-way'!B104="","",'True_Odds_Calculator_3-way'!B104)</f>
        <v>3.23</v>
      </c>
      <c r="C103" s="4">
        <f>IF('True_Odds_Calculator_3-way'!C104="","",'True_Odds_Calculator_3-way'!C104)</f>
        <v>3.46</v>
      </c>
      <c r="D103" s="4">
        <f t="shared" si="5"/>
        <v>2.7799413616499846E-2</v>
      </c>
      <c r="E103" s="4">
        <f t="shared" si="6"/>
        <v>2.381416881130479</v>
      </c>
      <c r="F103" s="4">
        <f t="shared" si="7"/>
        <v>3.3296590322346629</v>
      </c>
      <c r="G103" s="4">
        <f t="shared" si="8"/>
        <v>3.5746090819661958</v>
      </c>
      <c r="I103" s="4">
        <f t="shared" si="9"/>
        <v>1.0277994136164998</v>
      </c>
    </row>
    <row r="104" spans="1:9" x14ac:dyDescent="0.2">
      <c r="A104" s="4">
        <f>IF('True_Odds_Calculator_3-way'!A105="","",'True_Odds_Calculator_3-way'!A105)</f>
        <v>2.2000000000000002</v>
      </c>
      <c r="B104" s="4">
        <f>IF('True_Odds_Calculator_3-way'!B105="","",'True_Odds_Calculator_3-way'!B105)</f>
        <v>3.16</v>
      </c>
      <c r="C104" s="4">
        <f>IF('True_Odds_Calculator_3-way'!C105="","",'True_Odds_Calculator_3-way'!C105)</f>
        <v>3.89</v>
      </c>
      <c r="D104" s="4">
        <f t="shared" si="5"/>
        <v>2.8070559488345914E-2</v>
      </c>
      <c r="E104" s="4">
        <f t="shared" si="6"/>
        <v>2.2462390027376871</v>
      </c>
      <c r="F104" s="4">
        <f t="shared" si="7"/>
        <v>3.2562805841328553</v>
      </c>
      <c r="G104" s="4">
        <f t="shared" si="8"/>
        <v>4.0369370767999797</v>
      </c>
      <c r="I104" s="4">
        <f t="shared" si="9"/>
        <v>1.0280705594883459</v>
      </c>
    </row>
    <row r="105" spans="1:9" x14ac:dyDescent="0.2">
      <c r="A105" s="4">
        <f>IF('True_Odds_Calculator_3-way'!A106="","",'True_Odds_Calculator_3-way'!A106)</f>
        <v>2.38</v>
      </c>
      <c r="B105" s="4">
        <f>IF('True_Odds_Calculator_3-way'!B106="","",'True_Odds_Calculator_3-way'!B106)</f>
        <v>3.17</v>
      </c>
      <c r="C105" s="4">
        <f>IF('True_Odds_Calculator_3-way'!C106="","",'True_Odds_Calculator_3-way'!C106)</f>
        <v>3.43</v>
      </c>
      <c r="D105" s="4">
        <f t="shared" si="5"/>
        <v>2.7170669980475237E-2</v>
      </c>
      <c r="E105" s="4">
        <f t="shared" si="6"/>
        <v>2.4324320412049336</v>
      </c>
      <c r="F105" s="4">
        <f t="shared" si="7"/>
        <v>3.2637019982025532</v>
      </c>
      <c r="G105" s="4">
        <f t="shared" si="8"/>
        <v>3.5399696261100551</v>
      </c>
      <c r="I105" s="4">
        <f t="shared" si="9"/>
        <v>1.0271706699804752</v>
      </c>
    </row>
    <row r="106" spans="1:9" x14ac:dyDescent="0.2">
      <c r="A106" s="4">
        <f>IF('True_Odds_Calculator_3-way'!A107="","",'True_Odds_Calculator_3-way'!A107)</f>
        <v>1.55</v>
      </c>
      <c r="B106" s="4">
        <f>IF('True_Odds_Calculator_3-way'!B107="","",'True_Odds_Calculator_3-way'!B107)</f>
        <v>4.05</v>
      </c>
      <c r="C106" s="4">
        <f>IF('True_Odds_Calculator_3-way'!C107="","",'True_Odds_Calculator_3-way'!C107)</f>
        <v>7.12</v>
      </c>
      <c r="D106" s="4">
        <f t="shared" si="5"/>
        <v>3.2524308771741506E-2</v>
      </c>
      <c r="E106" s="4">
        <f t="shared" si="6"/>
        <v>1.5764917235225029</v>
      </c>
      <c r="F106" s="4">
        <f t="shared" si="7"/>
        <v>4.2359932141920682</v>
      </c>
      <c r="G106" s="4">
        <f t="shared" si="8"/>
        <v>7.7155729969848341</v>
      </c>
      <c r="I106" s="4">
        <f t="shared" si="9"/>
        <v>1.0325243087717415</v>
      </c>
    </row>
    <row r="107" spans="1:9" x14ac:dyDescent="0.2">
      <c r="A107" s="4">
        <f>IF('True_Odds_Calculator_3-way'!A108="","",'True_Odds_Calculator_3-way'!A108)</f>
        <v>2.17</v>
      </c>
      <c r="B107" s="4">
        <f>IF('True_Odds_Calculator_3-way'!B108="","",'True_Odds_Calculator_3-way'!B108)</f>
        <v>3.44</v>
      </c>
      <c r="C107" s="4">
        <f>IF('True_Odds_Calculator_3-way'!C108="","",'True_Odds_Calculator_3-way'!C108)</f>
        <v>3.62</v>
      </c>
      <c r="D107" s="4">
        <f t="shared" si="5"/>
        <v>2.7770261428814225E-2</v>
      </c>
      <c r="E107" s="4">
        <f t="shared" si="6"/>
        <v>2.2144826580961481</v>
      </c>
      <c r="F107" s="4">
        <f t="shared" si="7"/>
        <v>3.5531435792497263</v>
      </c>
      <c r="G107" s="4">
        <f t="shared" si="8"/>
        <v>3.7455099746922653</v>
      </c>
      <c r="I107" s="4">
        <f t="shared" si="9"/>
        <v>1.0277702614288142</v>
      </c>
    </row>
    <row r="108" spans="1:9" x14ac:dyDescent="0.2">
      <c r="A108" s="4">
        <f>IF('True_Odds_Calculator_3-way'!A109="","",'True_Odds_Calculator_3-way'!A109)</f>
        <v>1.48</v>
      </c>
      <c r="B108" s="4">
        <f>IF('True_Odds_Calculator_3-way'!B109="","",'True_Odds_Calculator_3-way'!B109)</f>
        <v>5.05</v>
      </c>
      <c r="C108" s="4">
        <f>IF('True_Odds_Calculator_3-way'!C109="","",'True_Odds_Calculator_3-way'!C109)</f>
        <v>6.31</v>
      </c>
      <c r="D108" s="4">
        <f t="shared" si="5"/>
        <v>3.2174083044146151E-2</v>
      </c>
      <c r="E108" s="4">
        <f t="shared" si="6"/>
        <v>1.5038702522153156</v>
      </c>
      <c r="F108" s="4">
        <f t="shared" si="7"/>
        <v>5.3391677585301185</v>
      </c>
      <c r="G108" s="4">
        <f t="shared" si="8"/>
        <v>6.7680103555956936</v>
      </c>
      <c r="I108" s="4">
        <f t="shared" si="9"/>
        <v>1.0321740830441462</v>
      </c>
    </row>
    <row r="109" spans="1:9" x14ac:dyDescent="0.2">
      <c r="A109" s="4">
        <f>IF('True_Odds_Calculator_3-way'!A110="","",'True_Odds_Calculator_3-way'!A110)</f>
        <v>2.2000000000000002</v>
      </c>
      <c r="B109" s="4">
        <f>IF('True_Odds_Calculator_3-way'!B110="","",'True_Odds_Calculator_3-way'!B110)</f>
        <v>3.71</v>
      </c>
      <c r="C109" s="4">
        <f>IF('True_Odds_Calculator_3-way'!C110="","",'True_Odds_Calculator_3-way'!C110)</f>
        <v>3.28</v>
      </c>
      <c r="D109" s="4">
        <f t="shared" si="5"/>
        <v>2.8965282301683493E-2</v>
      </c>
      <c r="E109" s="4">
        <f t="shared" si="6"/>
        <v>2.2477448129017525</v>
      </c>
      <c r="F109" s="4">
        <f t="shared" si="7"/>
        <v>3.8478308362749933</v>
      </c>
      <c r="G109" s="4">
        <f t="shared" si="8"/>
        <v>3.387270482013077</v>
      </c>
      <c r="I109" s="4">
        <f t="shared" si="9"/>
        <v>1.0289652823016835</v>
      </c>
    </row>
    <row r="110" spans="1:9" x14ac:dyDescent="0.2">
      <c r="A110" s="4">
        <f>IF('True_Odds_Calculator_3-way'!A111="","",'True_Odds_Calculator_3-way'!A111)</f>
        <v>1.84</v>
      </c>
      <c r="B110" s="4">
        <f>IF('True_Odds_Calculator_3-way'!B111="","",'True_Odds_Calculator_3-way'!B111)</f>
        <v>4.2699999999999996</v>
      </c>
      <c r="C110" s="4">
        <f>IF('True_Odds_Calculator_3-way'!C111="","",'True_Odds_Calculator_3-way'!C111)</f>
        <v>3.98</v>
      </c>
      <c r="D110" s="4">
        <f t="shared" si="5"/>
        <v>2.8926579747326375E-2</v>
      </c>
      <c r="E110" s="4">
        <f t="shared" si="6"/>
        <v>1.8732342392252412</v>
      </c>
      <c r="F110" s="4">
        <f t="shared" si="7"/>
        <v>4.4533542361893605</v>
      </c>
      <c r="G110" s="4">
        <f t="shared" si="8"/>
        <v>4.1388315045038651</v>
      </c>
      <c r="I110" s="4">
        <f t="shared" si="9"/>
        <v>1.0289265797473264</v>
      </c>
    </row>
    <row r="111" spans="1:9" x14ac:dyDescent="0.2">
      <c r="A111" s="4">
        <f>IF('True_Odds_Calculator_3-way'!A112="","",'True_Odds_Calculator_3-way'!A112)</f>
        <v>2.0299999999999998</v>
      </c>
      <c r="B111" s="4">
        <f>IF('True_Odds_Calculator_3-way'!B112="","",'True_Odds_Calculator_3-way'!B112)</f>
        <v>3.45</v>
      </c>
      <c r="C111" s="4">
        <f>IF('True_Odds_Calculator_3-way'!C112="","",'True_Odds_Calculator_3-way'!C112)</f>
        <v>4.07</v>
      </c>
      <c r="D111" s="4">
        <f t="shared" si="5"/>
        <v>2.8166155602437515E-2</v>
      </c>
      <c r="E111" s="4">
        <f t="shared" si="6"/>
        <v>2.0694416933304569</v>
      </c>
      <c r="F111" s="4">
        <f t="shared" si="7"/>
        <v>3.5654900703381029</v>
      </c>
      <c r="G111" s="4">
        <f t="shared" si="8"/>
        <v>4.2317021602467788</v>
      </c>
      <c r="I111" s="4">
        <f t="shared" si="9"/>
        <v>1.0281661556024375</v>
      </c>
    </row>
    <row r="112" spans="1:9" x14ac:dyDescent="0.2">
      <c r="A112" s="4">
        <f>IF('True_Odds_Calculator_3-way'!A113="","",'True_Odds_Calculator_3-way'!A113)</f>
        <v>2.06</v>
      </c>
      <c r="B112" s="4">
        <f>IF('True_Odds_Calculator_3-way'!B113="","",'True_Odds_Calculator_3-way'!B113)</f>
        <v>3.27</v>
      </c>
      <c r="C112" s="4">
        <f>IF('True_Odds_Calculator_3-way'!C113="","",'True_Odds_Calculator_3-way'!C113)</f>
        <v>4.2300000000000004</v>
      </c>
      <c r="D112" s="4">
        <f t="shared" si="5"/>
        <v>2.7653910142743099E-2</v>
      </c>
      <c r="E112" s="4">
        <f t="shared" si="6"/>
        <v>2.099874556374536</v>
      </c>
      <c r="F112" s="4">
        <f t="shared" si="7"/>
        <v>3.3716302483143701</v>
      </c>
      <c r="G112" s="4">
        <f t="shared" si="8"/>
        <v>4.4016283512179273</v>
      </c>
      <c r="I112" s="4">
        <f t="shared" si="9"/>
        <v>1.0276539101427431</v>
      </c>
    </row>
    <row r="113" spans="1:9" x14ac:dyDescent="0.2">
      <c r="A113" s="4">
        <f>IF('True_Odds_Calculator_3-way'!A114="","",'True_Odds_Calculator_3-way'!A114)</f>
        <v>11.65</v>
      </c>
      <c r="B113" s="4">
        <f>IF('True_Odds_Calculator_3-way'!B114="","",'True_Odds_Calculator_3-way'!B114)</f>
        <v>5.36</v>
      </c>
      <c r="C113" s="4">
        <f>IF('True_Odds_Calculator_3-way'!C114="","",'True_Odds_Calculator_3-way'!C114)</f>
        <v>1.32</v>
      </c>
      <c r="D113" s="4">
        <f t="shared" si="5"/>
        <v>2.9979831626106623E-2</v>
      </c>
      <c r="E113" s="4">
        <f t="shared" si="6"/>
        <v>13.185022458633881</v>
      </c>
      <c r="F113" s="4">
        <f t="shared" si="7"/>
        <v>5.6633515700292794</v>
      </c>
      <c r="G113" s="4">
        <f t="shared" si="8"/>
        <v>1.3376450442083798</v>
      </c>
      <c r="I113" s="4">
        <f t="shared" si="9"/>
        <v>1.0299798316261066</v>
      </c>
    </row>
    <row r="114" spans="1:9" x14ac:dyDescent="0.2">
      <c r="A114" s="4">
        <f>IF('True_Odds_Calculator_3-way'!A115="","",'True_Odds_Calculator_3-way'!A115)</f>
        <v>7.9</v>
      </c>
      <c r="B114" s="4">
        <f>IF('True_Odds_Calculator_3-way'!B115="","",'True_Odds_Calculator_3-way'!B115)</f>
        <v>4.33</v>
      </c>
      <c r="C114" s="4">
        <f>IF('True_Odds_Calculator_3-way'!C115="","",'True_Odds_Calculator_3-way'!C115)</f>
        <v>1.48</v>
      </c>
      <c r="D114" s="4">
        <f t="shared" si="5"/>
        <v>3.3204836373778246E-2</v>
      </c>
      <c r="E114" s="4">
        <f t="shared" si="6"/>
        <v>8.6569593528558766</v>
      </c>
      <c r="F114" s="4">
        <f t="shared" si="7"/>
        <v>4.5479641239276818</v>
      </c>
      <c r="G114" s="4">
        <f t="shared" si="8"/>
        <v>1.5046477133535616</v>
      </c>
      <c r="I114" s="4">
        <f t="shared" si="9"/>
        <v>1.0332048363737782</v>
      </c>
    </row>
    <row r="115" spans="1:9" x14ac:dyDescent="0.2">
      <c r="A115" s="4">
        <f>IF('True_Odds_Calculator_3-way'!A116="","",'True_Odds_Calculator_3-way'!A116)</f>
        <v>2.38</v>
      </c>
      <c r="B115" s="4">
        <f>IF('True_Odds_Calculator_3-way'!B116="","",'True_Odds_Calculator_3-way'!B116)</f>
        <v>3.29</v>
      </c>
      <c r="C115" s="4">
        <f>IF('True_Odds_Calculator_3-way'!C116="","",'True_Odds_Calculator_3-way'!C116)</f>
        <v>3.3</v>
      </c>
      <c r="D115" s="4">
        <f t="shared" si="5"/>
        <v>2.7149738038348747E-2</v>
      </c>
      <c r="E115" s="4">
        <f t="shared" si="6"/>
        <v>2.4323907590527107</v>
      </c>
      <c r="F115" s="4">
        <f t="shared" si="7"/>
        <v>3.3909632614566814</v>
      </c>
      <c r="G115" s="4">
        <f t="shared" si="8"/>
        <v>3.4015874283537797</v>
      </c>
      <c r="I115" s="4">
        <f t="shared" si="9"/>
        <v>1.0271497380383487</v>
      </c>
    </row>
    <row r="116" spans="1:9" x14ac:dyDescent="0.2">
      <c r="A116" s="4">
        <f>IF('True_Odds_Calculator_3-way'!A117="","",'True_Odds_Calculator_3-way'!A117)</f>
        <v>2.0299999999999998</v>
      </c>
      <c r="B116" s="4">
        <f>IF('True_Odds_Calculator_3-way'!B117="","",'True_Odds_Calculator_3-way'!B117)</f>
        <v>3.45</v>
      </c>
      <c r="C116" s="4">
        <f>IF('True_Odds_Calculator_3-way'!C117="","",'True_Odds_Calculator_3-way'!C117)</f>
        <v>4.08</v>
      </c>
      <c r="D116" s="4">
        <f t="shared" si="5"/>
        <v>2.7563949117878073E-2</v>
      </c>
      <c r="E116" s="4">
        <f t="shared" si="6"/>
        <v>2.0685823826905061</v>
      </c>
      <c r="F116" s="4">
        <f t="shared" si="7"/>
        <v>3.5629400014464099</v>
      </c>
      <c r="G116" s="4">
        <f t="shared" si="8"/>
        <v>4.238903657639268</v>
      </c>
      <c r="I116" s="4">
        <f t="shared" si="9"/>
        <v>1.0275639491178781</v>
      </c>
    </row>
    <row r="117" spans="1:9" x14ac:dyDescent="0.2">
      <c r="A117" s="4">
        <f>IF('True_Odds_Calculator_3-way'!A118="","",'True_Odds_Calculator_3-way'!A118)</f>
        <v>1.1299999999999999</v>
      </c>
      <c r="B117" s="4">
        <f>IF('True_Odds_Calculator_3-way'!B118="","",'True_Odds_Calculator_3-way'!B118)</f>
        <v>9.31</v>
      </c>
      <c r="C117" s="4">
        <f>IF('True_Odds_Calculator_3-way'!C118="","",'True_Odds_Calculator_3-way'!C118)</f>
        <v>23.59</v>
      </c>
      <c r="D117" s="4">
        <f t="shared" si="5"/>
        <v>3.4757981397050886E-2</v>
      </c>
      <c r="E117" s="4">
        <f t="shared" si="6"/>
        <v>1.1449904125563877</v>
      </c>
      <c r="F117" s="4">
        <f t="shared" si="7"/>
        <v>10.435647390882917</v>
      </c>
      <c r="G117" s="4">
        <f t="shared" si="8"/>
        <v>32.462420923382318</v>
      </c>
      <c r="I117" s="4">
        <f t="shared" si="9"/>
        <v>1.0347579813970509</v>
      </c>
    </row>
    <row r="118" spans="1: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3.22</v>
      </c>
      <c r="C118" s="4">
        <f>IF('True_Odds_Calculator_3-way'!C119="","",'True_Odds_Calculator_3-way'!C119)</f>
        <v>3.28</v>
      </c>
      <c r="D118" s="4">
        <f t="shared" si="5"/>
        <v>2.6959688736523768E-2</v>
      </c>
      <c r="E118" s="4">
        <f t="shared" si="6"/>
        <v>2.4842494187698803</v>
      </c>
      <c r="F118" s="4">
        <f t="shared" si="7"/>
        <v>3.3159528405866703</v>
      </c>
      <c r="G118" s="4">
        <f t="shared" si="8"/>
        <v>3.379617352170285</v>
      </c>
      <c r="I118" s="4">
        <f t="shared" si="9"/>
        <v>1.0269596887365238</v>
      </c>
    </row>
    <row r="119" spans="1:9" x14ac:dyDescent="0.2">
      <c r="A119" s="4">
        <f>IF('True_Odds_Calculator_3-way'!A120="","",'True_Odds_Calculator_3-way'!A120)</f>
        <v>1.83</v>
      </c>
      <c r="B119" s="4">
        <f>IF('True_Odds_Calculator_3-way'!B120="","",'True_Odds_Calculator_3-way'!B120)</f>
        <v>3.65</v>
      </c>
      <c r="C119" s="4">
        <f>IF('True_Odds_Calculator_3-way'!C120="","",'True_Odds_Calculator_3-way'!C120)</f>
        <v>4.4000000000000004</v>
      </c>
      <c r="D119" s="4">
        <f t="shared" si="5"/>
        <v>4.7693417444147235E-2</v>
      </c>
      <c r="E119" s="4">
        <f t="shared" si="6"/>
        <v>1.8848354899600885</v>
      </c>
      <c r="F119" s="4">
        <f t="shared" si="7"/>
        <v>3.874845633572555</v>
      </c>
      <c r="G119" s="4">
        <f t="shared" si="8"/>
        <v>4.7309302026098896</v>
      </c>
      <c r="I119" s="4">
        <f t="shared" si="9"/>
        <v>1.0476934174441472</v>
      </c>
    </row>
    <row r="120" spans="1:9" x14ac:dyDescent="0.2">
      <c r="A120" s="4">
        <f>IF('True_Odds_Calculator_3-way'!A121="","",'True_Odds_Calculator_3-way'!A121)</f>
        <v>2.2400000000000002</v>
      </c>
      <c r="B120" s="4">
        <f>IF('True_Odds_Calculator_3-way'!B121="","",'True_Odds_Calculator_3-way'!B121)</f>
        <v>3.39</v>
      </c>
      <c r="C120" s="4">
        <f>IF('True_Odds_Calculator_3-way'!C121="","",'True_Odds_Calculator_3-way'!C121)</f>
        <v>3.3</v>
      </c>
      <c r="D120" s="4">
        <f t="shared" si="5"/>
        <v>4.4444125196337447E-2</v>
      </c>
      <c r="E120" s="4">
        <f t="shared" si="6"/>
        <v>2.3168857297129373</v>
      </c>
      <c r="F120" s="4">
        <f t="shared" si="7"/>
        <v>3.569254610611956</v>
      </c>
      <c r="G120" s="4">
        <f t="shared" si="8"/>
        <v>3.4696248871559976</v>
      </c>
      <c r="I120" s="4">
        <f t="shared" si="9"/>
        <v>1.0444441251963374</v>
      </c>
    </row>
    <row r="121" spans="1:9" x14ac:dyDescent="0.2">
      <c r="A121" s="4">
        <f>IF('True_Odds_Calculator_3-way'!A122="","",'True_Odds_Calculator_3-way'!A122)</f>
        <v>2.79</v>
      </c>
      <c r="B121" s="4">
        <f>IF('True_Odds_Calculator_3-way'!B122="","",'True_Odds_Calculator_3-way'!B122)</f>
        <v>3.15</v>
      </c>
      <c r="C121" s="4">
        <f>IF('True_Odds_Calculator_3-way'!C122="","",'True_Odds_Calculator_3-way'!C122)</f>
        <v>2.72</v>
      </c>
      <c r="D121" s="4">
        <f t="shared" si="5"/>
        <v>4.3530315351947291E-2</v>
      </c>
      <c r="E121" s="4">
        <f t="shared" si="6"/>
        <v>2.9077135287806803</v>
      </c>
      <c r="F121" s="4">
        <f t="shared" si="7"/>
        <v>3.3008724181641935</v>
      </c>
      <c r="G121" s="4">
        <f t="shared" si="8"/>
        <v>2.8317625485095315</v>
      </c>
      <c r="I121" s="4">
        <f t="shared" si="9"/>
        <v>1.0435303153519473</v>
      </c>
    </row>
    <row r="122" spans="1:9" x14ac:dyDescent="0.2">
      <c r="A122" s="4">
        <f>IF('True_Odds_Calculator_3-way'!A123="","",'True_Odds_Calculator_3-way'!A123)</f>
        <v>1.8</v>
      </c>
      <c r="B122" s="4">
        <f>IF('True_Odds_Calculator_3-way'!B123="","",'True_Odds_Calculator_3-way'!B123)</f>
        <v>3.77</v>
      </c>
      <c r="C122" s="4">
        <f>IF('True_Odds_Calculator_3-way'!C123="","",'True_Odds_Calculator_3-way'!C123)</f>
        <v>4.42</v>
      </c>
      <c r="D122" s="4">
        <f t="shared" si="5"/>
        <v>4.7051888836878719E-2</v>
      </c>
      <c r="E122" s="4">
        <f t="shared" si="6"/>
        <v>1.8522923111505978</v>
      </c>
      <c r="F122" s="4">
        <f t="shared" si="7"/>
        <v>4.0069235400361229</v>
      </c>
      <c r="G122" s="4">
        <f t="shared" si="8"/>
        <v>4.7492315292567788</v>
      </c>
      <c r="I122" s="4">
        <f t="shared" si="9"/>
        <v>1.0470518888368787</v>
      </c>
    </row>
    <row r="123" spans="1:9" x14ac:dyDescent="0.2">
      <c r="A123" s="4">
        <f>IF('True_Odds_Calculator_3-way'!A124="","",'True_Odds_Calculator_3-way'!A124)</f>
        <v>2.76</v>
      </c>
      <c r="B123" s="4">
        <f>IF('True_Odds_Calculator_3-way'!B124="","",'True_Odds_Calculator_3-way'!B124)</f>
        <v>3.32</v>
      </c>
      <c r="C123" s="4">
        <f>IF('True_Odds_Calculator_3-way'!C124="","",'True_Odds_Calculator_3-way'!C124)</f>
        <v>2.63</v>
      </c>
      <c r="D123" s="4">
        <f t="shared" si="5"/>
        <v>4.3751796738948023E-2</v>
      </c>
      <c r="E123" s="4">
        <f t="shared" si="6"/>
        <v>2.8757538459188585</v>
      </c>
      <c r="F123" s="4">
        <f t="shared" si="7"/>
        <v>3.4889292624810255</v>
      </c>
      <c r="G123" s="4">
        <f t="shared" si="8"/>
        <v>2.7348990831018751</v>
      </c>
      <c r="I123" s="4">
        <f t="shared" si="9"/>
        <v>1.043751796738948</v>
      </c>
    </row>
    <row r="124" spans="1:9" x14ac:dyDescent="0.2">
      <c r="A124" s="4">
        <f>IF('True_Odds_Calculator_3-way'!A125="","",'True_Odds_Calculator_3-way'!A125)</f>
        <v>1.51</v>
      </c>
      <c r="B124" s="4">
        <f>IF('True_Odds_Calculator_3-way'!B125="","",'True_Odds_Calculator_3-way'!B125)</f>
        <v>4.0599999999999996</v>
      </c>
      <c r="C124" s="4">
        <f>IF('True_Odds_Calculator_3-way'!C125="","",'True_Odds_Calculator_3-way'!C125)</f>
        <v>5.03</v>
      </c>
      <c r="D124" s="4">
        <f t="shared" si="5"/>
        <v>0.10736423140600504</v>
      </c>
      <c r="E124" s="4">
        <f t="shared" si="6"/>
        <v>1.596261992443812</v>
      </c>
      <c r="F124" s="4">
        <f t="shared" si="7"/>
        <v>4.7502024891453809</v>
      </c>
      <c r="G124" s="4">
        <f t="shared" si="8"/>
        <v>6.1342512819757928</v>
      </c>
      <c r="I124" s="4">
        <f t="shared" si="9"/>
        <v>1.107364231406005</v>
      </c>
    </row>
    <row r="125" spans="1:9" x14ac:dyDescent="0.2">
      <c r="A125" s="4">
        <f>IF('True_Odds_Calculator_3-way'!A126="","",'True_Odds_Calculator_3-way'!A126)</f>
        <v>2.2999999999999998</v>
      </c>
      <c r="B125" s="4">
        <f>IF('True_Odds_Calculator_3-way'!B126="","",'True_Odds_Calculator_3-way'!B126)</f>
        <v>3.62</v>
      </c>
      <c r="C125" s="4">
        <f>IF('True_Odds_Calculator_3-way'!C126="","",'True_Odds_Calculator_3-way'!C126)</f>
        <v>2.83</v>
      </c>
      <c r="D125" s="4">
        <f t="shared" si="5"/>
        <v>6.4382593077668249E-2</v>
      </c>
      <c r="E125" s="4">
        <f t="shared" si="6"/>
        <v>2.4194226742303568</v>
      </c>
      <c r="F125" s="4">
        <f t="shared" si="7"/>
        <v>3.9249205162915235</v>
      </c>
      <c r="G125" s="4">
        <f t="shared" si="8"/>
        <v>3.0129917846569074</v>
      </c>
      <c r="I125" s="4">
        <f t="shared" si="9"/>
        <v>1.0643825930776682</v>
      </c>
    </row>
    <row r="126" spans="1:9" x14ac:dyDescent="0.2">
      <c r="A126" s="4">
        <f>IF('True_Odds_Calculator_3-way'!A127="","",'True_Odds_Calculator_3-way'!A127)</f>
        <v>1.96</v>
      </c>
      <c r="B126" s="4">
        <f>IF('True_Odds_Calculator_3-way'!B127="","",'True_Odds_Calculator_3-way'!B127)</f>
        <v>3.54</v>
      </c>
      <c r="C126" s="4">
        <f>IF('True_Odds_Calculator_3-way'!C127="","",'True_Odds_Calculator_3-way'!C127)</f>
        <v>3.67</v>
      </c>
      <c r="D126" s="4">
        <f t="shared" si="5"/>
        <v>6.5169521371565287E-2</v>
      </c>
      <c r="E126" s="4">
        <f t="shared" si="6"/>
        <v>2.0471629165969021</v>
      </c>
      <c r="F126" s="4">
        <f t="shared" si="7"/>
        <v>3.8349042737074783</v>
      </c>
      <c r="G126" s="4">
        <f t="shared" si="8"/>
        <v>3.9879342617518891</v>
      </c>
      <c r="I126" s="4">
        <f t="shared" si="9"/>
        <v>1.0651695213715653</v>
      </c>
    </row>
    <row r="127" spans="1:9" x14ac:dyDescent="0.2">
      <c r="A127" s="4">
        <f>IF('True_Odds_Calculator_3-way'!A128="","",'True_Odds_Calculator_3-way'!A128)</f>
        <v>3.08</v>
      </c>
      <c r="B127" s="4">
        <f>IF('True_Odds_Calculator_3-way'!B128="","",'True_Odds_Calculator_3-way'!B128)</f>
        <v>3.78</v>
      </c>
      <c r="C127" s="4">
        <f>IF('True_Odds_Calculator_3-way'!C128="","",'True_Odds_Calculator_3-way'!C128)</f>
        <v>2.11</v>
      </c>
      <c r="D127" s="4">
        <f t="shared" si="5"/>
        <v>6.3159238514688854E-2</v>
      </c>
      <c r="E127" s="4">
        <f t="shared" si="6"/>
        <v>3.29356631770733</v>
      </c>
      <c r="F127" s="4">
        <f t="shared" si="7"/>
        <v>4.1068236571756698</v>
      </c>
      <c r="G127" s="4">
        <f t="shared" si="8"/>
        <v>2.2080876653120671</v>
      </c>
      <c r="I127" s="4">
        <f t="shared" si="9"/>
        <v>1.0631592385146889</v>
      </c>
    </row>
    <row r="128" spans="1:9" x14ac:dyDescent="0.2">
      <c r="A128" s="4">
        <f>IF('True_Odds_Calculator_3-way'!A129="","",'True_Odds_Calculator_3-way'!A129)</f>
        <v>1.92</v>
      </c>
      <c r="B128" s="4">
        <f>IF('True_Odds_Calculator_3-way'!B129="","",'True_Odds_Calculator_3-way'!B129)</f>
        <v>3.56</v>
      </c>
      <c r="C128" s="4">
        <f>IF('True_Odds_Calculator_3-way'!C129="","",'True_Odds_Calculator_3-way'!C129)</f>
        <v>3.8</v>
      </c>
      <c r="D128" s="4">
        <f t="shared" si="5"/>
        <v>6.4890104474669918E-2</v>
      </c>
      <c r="E128" s="4">
        <f t="shared" si="6"/>
        <v>2.0031918919363596</v>
      </c>
      <c r="F128" s="4">
        <f t="shared" si="7"/>
        <v>3.8570003009519591</v>
      </c>
      <c r="G128" s="4">
        <f t="shared" si="8"/>
        <v>4.140309115331644</v>
      </c>
      <c r="I128" s="4">
        <f t="shared" si="9"/>
        <v>1.0648901044746699</v>
      </c>
    </row>
    <row r="129" spans="1:9" x14ac:dyDescent="0.2">
      <c r="A129" s="4">
        <f>IF('True_Odds_Calculator_3-way'!A130="","",'True_Odds_Calculator_3-way'!A130)</f>
        <v>3.09</v>
      </c>
      <c r="B129" s="4">
        <f>IF('True_Odds_Calculator_3-way'!B130="","",'True_Odds_Calculator_3-way'!B130)</f>
        <v>3.52</v>
      </c>
      <c r="C129" s="4">
        <f>IF('True_Odds_Calculator_3-way'!C130="","",'True_Odds_Calculator_3-way'!C130)</f>
        <v>2.19</v>
      </c>
      <c r="D129" s="4">
        <f t="shared" si="5"/>
        <v>6.4336509126374786E-2</v>
      </c>
      <c r="E129" s="4">
        <f t="shared" si="6"/>
        <v>3.3092957953110074</v>
      </c>
      <c r="F129" s="4">
        <f t="shared" si="7"/>
        <v>3.8074147766142863</v>
      </c>
      <c r="G129" s="4">
        <f t="shared" si="8"/>
        <v>2.2979234733981326</v>
      </c>
      <c r="I129" s="4">
        <f t="shared" si="9"/>
        <v>1.0643365091263748</v>
      </c>
    </row>
    <row r="130" spans="1:9" x14ac:dyDescent="0.2">
      <c r="A130" s="4">
        <f>IF('True_Odds_Calculator_3-way'!A131="","",'True_Odds_Calculator_3-way'!A131)</f>
        <v>2.0499999999999998</v>
      </c>
      <c r="B130" s="4">
        <f>IF('True_Odds_Calculator_3-way'!B131="","",'True_Odds_Calculator_3-way'!B131)</f>
        <v>3.65</v>
      </c>
      <c r="C130" s="4">
        <f>IF('True_Odds_Calculator_3-way'!C131="","",'True_Odds_Calculator_3-way'!C131)</f>
        <v>3.31</v>
      </c>
      <c r="D130" s="4">
        <f t="shared" si="5"/>
        <v>6.389228441388406E-2</v>
      </c>
      <c r="E130" s="4">
        <f t="shared" si="6"/>
        <v>2.1435884897254414</v>
      </c>
      <c r="F130" s="4">
        <f t="shared" si="7"/>
        <v>3.9576503769160389</v>
      </c>
      <c r="G130" s="4">
        <f t="shared" si="8"/>
        <v>3.561033209801546</v>
      </c>
      <c r="I130" s="4">
        <f t="shared" si="9"/>
        <v>1.0638922844138841</v>
      </c>
    </row>
    <row r="131" spans="1:9" x14ac:dyDescent="0.2">
      <c r="A131" s="4">
        <f>IF('True_Odds_Calculator_3-way'!A132="","",'True_Odds_Calculator_3-way'!A132)</f>
        <v>2.16</v>
      </c>
      <c r="B131" s="4">
        <f>IF('True_Odds_Calculator_3-way'!B132="","",'True_Odds_Calculator_3-way'!B132)</f>
        <v>3.54</v>
      </c>
      <c r="C131" s="4">
        <f>IF('True_Odds_Calculator_3-way'!C132="","",'True_Odds_Calculator_3-way'!C132)</f>
        <v>3.14</v>
      </c>
      <c r="D131" s="4">
        <f t="shared" ref="D131:D194" si="10">IF(A131="","",((1/A131)+(1/B131)+(1/C131))-1)</f>
        <v>6.3920176248795313E-2</v>
      </c>
      <c r="E131" s="4">
        <f t="shared" ref="E131:E194" si="11">IF(A131="","",(3*A131)/(3-($D131*A131)))</f>
        <v>2.264204408285452</v>
      </c>
      <c r="F131" s="4">
        <f t="shared" ref="F131:F194" si="12">IF(B131="","",(3*B131)/(3-($D131*B131)))</f>
        <v>3.8287895449917966</v>
      </c>
      <c r="G131" s="4">
        <f t="shared" ref="G131:G194" si="13">IF(C131="","",(3*C131)/(3-($D131*C131)))</f>
        <v>3.3651382401155341</v>
      </c>
      <c r="I131" s="4">
        <f t="shared" ref="I131:I194" si="14">IF(A131="","",D131+1)</f>
        <v>1.0639201762487953</v>
      </c>
    </row>
    <row r="132" spans="1:9" x14ac:dyDescent="0.2">
      <c r="A132" s="4">
        <f>IF('True_Odds_Calculator_3-way'!A133="","",'True_Odds_Calculator_3-way'!A133)</f>
        <v>2.02</v>
      </c>
      <c r="B132" s="4">
        <f>IF('True_Odds_Calculator_3-way'!B133="","",'True_Odds_Calculator_3-way'!B133)</f>
        <v>3.45</v>
      </c>
      <c r="C132" s="4">
        <f>IF('True_Odds_Calculator_3-way'!C133="","",'True_Odds_Calculator_3-way'!C133)</f>
        <v>3.59</v>
      </c>
      <c r="D132" s="4">
        <f t="shared" si="10"/>
        <v>6.3456109447689313E-2</v>
      </c>
      <c r="E132" s="4">
        <f t="shared" si="11"/>
        <v>2.1101610929320018</v>
      </c>
      <c r="F132" s="4">
        <f t="shared" si="12"/>
        <v>3.7215805781589575</v>
      </c>
      <c r="G132" s="4">
        <f t="shared" si="13"/>
        <v>3.8850114987983586</v>
      </c>
      <c r="I132" s="4">
        <f t="shared" si="14"/>
        <v>1.0634561094476893</v>
      </c>
    </row>
    <row r="133" spans="1:9" x14ac:dyDescent="0.2">
      <c r="A133" s="4">
        <f>IF('True_Odds_Calculator_3-way'!A134="","",'True_Odds_Calculator_3-way'!A134)</f>
        <v>1.97</v>
      </c>
      <c r="B133" s="4">
        <f>IF('True_Odds_Calculator_3-way'!B134="","",'True_Odds_Calculator_3-way'!B134)</f>
        <v>3.61</v>
      </c>
      <c r="C133" s="4">
        <f>IF('True_Odds_Calculator_3-way'!C134="","",'True_Odds_Calculator_3-way'!C134)</f>
        <v>3.58</v>
      </c>
      <c r="D133" s="4">
        <f t="shared" si="10"/>
        <v>6.3952132385824534E-2</v>
      </c>
      <c r="E133" s="4">
        <f t="shared" si="11"/>
        <v>2.0563572010220126</v>
      </c>
      <c r="F133" s="4">
        <f t="shared" si="12"/>
        <v>3.9109716918730384</v>
      </c>
      <c r="G133" s="4">
        <f t="shared" si="13"/>
        <v>3.875785245827271</v>
      </c>
      <c r="I133" s="4">
        <f t="shared" si="14"/>
        <v>1.0639521323858245</v>
      </c>
    </row>
    <row r="134" spans="1:9" x14ac:dyDescent="0.2">
      <c r="A134" s="4">
        <f>IF('True_Odds_Calculator_3-way'!A135="","",'True_Odds_Calculator_3-way'!A135)</f>
        <v>2.04</v>
      </c>
      <c r="B134" s="4">
        <f>IF('True_Odds_Calculator_3-way'!B135="","",'True_Odds_Calculator_3-way'!B135)</f>
        <v>3.33</v>
      </c>
      <c r="C134" s="4">
        <f>IF('True_Odds_Calculator_3-way'!C135="","",'True_Odds_Calculator_3-way'!C135)</f>
        <v>4.3</v>
      </c>
      <c r="D134" s="4">
        <f t="shared" si="10"/>
        <v>2.3054518266556467E-2</v>
      </c>
      <c r="E134" s="4">
        <f t="shared" si="11"/>
        <v>2.0724905849933162</v>
      </c>
      <c r="F134" s="4">
        <f t="shared" si="12"/>
        <v>3.4174544195275356</v>
      </c>
      <c r="G134" s="4">
        <f t="shared" si="13"/>
        <v>4.4469485683664383</v>
      </c>
      <c r="I134" s="4">
        <f t="shared" si="14"/>
        <v>1.0230545182665565</v>
      </c>
    </row>
    <row r="135" spans="1:9" x14ac:dyDescent="0.2">
      <c r="A135" s="4">
        <f>IF('True_Odds_Calculator_3-way'!A136="","",'True_Odds_Calculator_3-way'!A136)</f>
        <v>1.1100000000000001</v>
      </c>
      <c r="B135" s="4">
        <f>IF('True_Odds_Calculator_3-way'!B136="","",'True_Odds_Calculator_3-way'!B136)</f>
        <v>11.42</v>
      </c>
      <c r="C135" s="4">
        <f>IF('True_Odds_Calculator_3-way'!C136="","",'True_Odds_Calculator_3-way'!C136)</f>
        <v>23.95</v>
      </c>
      <c r="D135" s="4">
        <f t="shared" si="10"/>
        <v>3.0220228601268939E-2</v>
      </c>
      <c r="E135" s="4">
        <f t="shared" si="11"/>
        <v>1.1225517955954742</v>
      </c>
      <c r="F135" s="4">
        <f t="shared" si="12"/>
        <v>12.904513806484916</v>
      </c>
      <c r="G135" s="4">
        <f t="shared" si="13"/>
        <v>31.565413536961518</v>
      </c>
      <c r="I135" s="4">
        <f t="shared" si="14"/>
        <v>1.0302202286012689</v>
      </c>
    </row>
    <row r="136" spans="1:9" x14ac:dyDescent="0.2">
      <c r="A136" s="4">
        <f>IF('True_Odds_Calculator_3-way'!A137="","",'True_Odds_Calculator_3-way'!A137)</f>
        <v>2.42</v>
      </c>
      <c r="B136" s="4">
        <f>IF('True_Odds_Calculator_3-way'!B137="","",'True_Odds_Calculator_3-way'!B137)</f>
        <v>3.22</v>
      </c>
      <c r="C136" s="4">
        <f>IF('True_Odds_Calculator_3-way'!C137="","",'True_Odds_Calculator_3-way'!C137)</f>
        <v>3.36</v>
      </c>
      <c r="D136" s="4">
        <f t="shared" si="10"/>
        <v>2.1401194326095441E-2</v>
      </c>
      <c r="E136" s="4">
        <f t="shared" si="11"/>
        <v>2.4625118944370898</v>
      </c>
      <c r="F136" s="4">
        <f t="shared" si="12"/>
        <v>3.295704356734352</v>
      </c>
      <c r="G136" s="4">
        <f t="shared" si="13"/>
        <v>3.4425147995798193</v>
      </c>
      <c r="I136" s="4">
        <f t="shared" si="14"/>
        <v>1.0214011943260954</v>
      </c>
    </row>
    <row r="137" spans="1:9" x14ac:dyDescent="0.2">
      <c r="A137" s="4">
        <f>IF('True_Odds_Calculator_3-way'!A138="","",'True_Odds_Calculator_3-way'!A138)</f>
        <v>1.56</v>
      </c>
      <c r="B137" s="4">
        <f>IF('True_Odds_Calculator_3-way'!B138="","",'True_Odds_Calculator_3-way'!B138)</f>
        <v>4.1900000000000004</v>
      </c>
      <c r="C137" s="4">
        <f>IF('True_Odds_Calculator_3-way'!C138="","",'True_Odds_Calculator_3-way'!C138)</f>
        <v>6.92</v>
      </c>
      <c r="D137" s="4">
        <f t="shared" si="10"/>
        <v>2.4197796032745744E-2</v>
      </c>
      <c r="E137" s="4">
        <f t="shared" si="11"/>
        <v>1.5798793916229115</v>
      </c>
      <c r="F137" s="4">
        <f t="shared" si="12"/>
        <v>4.336559470223599</v>
      </c>
      <c r="G137" s="4">
        <f t="shared" si="13"/>
        <v>7.3290818619249745</v>
      </c>
      <c r="I137" s="4">
        <f t="shared" si="14"/>
        <v>1.0241977960327457</v>
      </c>
    </row>
    <row r="138" spans="1:9" x14ac:dyDescent="0.2">
      <c r="A138" s="4">
        <f>IF('True_Odds_Calculator_3-way'!A139="","",'True_Odds_Calculator_3-way'!A139)</f>
        <v>1.86</v>
      </c>
      <c r="B138" s="4">
        <f>IF('True_Odds_Calculator_3-way'!B139="","",'True_Odds_Calculator_3-way'!B139)</f>
        <v>3.6</v>
      </c>
      <c r="C138" s="4">
        <f>IF('True_Odds_Calculator_3-way'!C139="","",'True_Odds_Calculator_3-way'!C139)</f>
        <v>4.67</v>
      </c>
      <c r="D138" s="4">
        <f t="shared" si="10"/>
        <v>2.9544948692562079E-2</v>
      </c>
      <c r="E138" s="4">
        <f t="shared" si="11"/>
        <v>1.8947069929544524</v>
      </c>
      <c r="F138" s="4">
        <f t="shared" si="12"/>
        <v>3.7323256435719192</v>
      </c>
      <c r="G138" s="4">
        <f t="shared" si="13"/>
        <v>4.8951352840620901</v>
      </c>
      <c r="I138" s="4">
        <f t="shared" si="14"/>
        <v>1.0295449486925621</v>
      </c>
    </row>
    <row r="139" spans="1:9" x14ac:dyDescent="0.2">
      <c r="A139" s="4">
        <f>IF('True_Odds_Calculator_3-way'!A140="","",'True_Odds_Calculator_3-way'!A140)</f>
        <v>1.82</v>
      </c>
      <c r="B139" s="4">
        <f>IF('True_Odds_Calculator_3-way'!B140="","",'True_Odds_Calculator_3-way'!B140)</f>
        <v>3.37</v>
      </c>
      <c r="C139" s="4">
        <f>IF('True_Odds_Calculator_3-way'!C140="","",'True_Odds_Calculator_3-way'!C140)</f>
        <v>5.45</v>
      </c>
      <c r="D139" s="4">
        <f t="shared" si="10"/>
        <v>2.9672693027169794E-2</v>
      </c>
      <c r="E139" s="4">
        <f t="shared" si="11"/>
        <v>1.8533631948026552</v>
      </c>
      <c r="F139" s="4">
        <f t="shared" si="12"/>
        <v>3.4862032606840287</v>
      </c>
      <c r="G139" s="4">
        <f t="shared" si="13"/>
        <v>5.7605232667349471</v>
      </c>
      <c r="I139" s="4">
        <f t="shared" si="14"/>
        <v>1.0296726930271698</v>
      </c>
    </row>
    <row r="140" spans="1:9" x14ac:dyDescent="0.2">
      <c r="A140" s="4">
        <f>IF('True_Odds_Calculator_3-way'!A141="","",'True_Odds_Calculator_3-way'!A141)</f>
        <v>3.44</v>
      </c>
      <c r="B140" s="4">
        <f>IF('True_Odds_Calculator_3-way'!B141="","",'True_Odds_Calculator_3-way'!B141)</f>
        <v>3.1</v>
      </c>
      <c r="C140" s="4">
        <f>IF('True_Odds_Calculator_3-way'!C141="","",'True_Odds_Calculator_3-way'!C141)</f>
        <v>2.41</v>
      </c>
      <c r="D140" s="4">
        <f t="shared" si="10"/>
        <v>2.8216078915994647E-2</v>
      </c>
      <c r="E140" s="4">
        <f t="shared" si="11"/>
        <v>3.5550206936237085</v>
      </c>
      <c r="F140" s="4">
        <f t="shared" si="12"/>
        <v>3.1930999865816516</v>
      </c>
      <c r="G140" s="4">
        <f t="shared" si="13"/>
        <v>2.4658942189233071</v>
      </c>
      <c r="I140" s="4">
        <f t="shared" si="14"/>
        <v>1.0282160789159946</v>
      </c>
    </row>
    <row r="141" spans="1:9" x14ac:dyDescent="0.2">
      <c r="A141" s="4">
        <f>IF('True_Odds_Calculator_3-way'!A142="","",'True_Odds_Calculator_3-way'!A142)</f>
        <v>1.52</v>
      </c>
      <c r="B141" s="4">
        <f>IF('True_Odds_Calculator_3-way'!B142="","",'True_Odds_Calculator_3-way'!B142)</f>
        <v>4.32</v>
      </c>
      <c r="C141" s="4">
        <f>IF('True_Odds_Calculator_3-way'!C142="","",'True_Odds_Calculator_3-way'!C142)</f>
        <v>7.07</v>
      </c>
      <c r="D141" s="4">
        <f t="shared" si="10"/>
        <v>3.0818934023728151E-2</v>
      </c>
      <c r="E141" s="4">
        <f t="shared" si="11"/>
        <v>1.5441111827374845</v>
      </c>
      <c r="F141" s="4">
        <f t="shared" si="12"/>
        <v>4.5206218761814938</v>
      </c>
      <c r="G141" s="4">
        <f t="shared" si="13"/>
        <v>7.6237096878727737</v>
      </c>
      <c r="I141" s="4">
        <f t="shared" si="14"/>
        <v>1.0308189340237282</v>
      </c>
    </row>
    <row r="142" spans="1:9" x14ac:dyDescent="0.2">
      <c r="A142" s="4">
        <f>IF('True_Odds_Calculator_3-way'!A143="","",'True_Odds_Calculator_3-way'!A143)</f>
        <v>2.4</v>
      </c>
      <c r="B142" s="4">
        <f>IF('True_Odds_Calculator_3-way'!B143="","",'True_Odds_Calculator_3-way'!B143)</f>
        <v>3.05</v>
      </c>
      <c r="C142" s="4">
        <f>IF('True_Odds_Calculator_3-way'!C143="","",'True_Odds_Calculator_3-way'!C143)</f>
        <v>3.4</v>
      </c>
      <c r="D142" s="4">
        <f t="shared" si="10"/>
        <v>3.8653166184506649E-2</v>
      </c>
      <c r="E142" s="4">
        <f t="shared" si="11"/>
        <v>2.4765821945070985</v>
      </c>
      <c r="F142" s="4">
        <f t="shared" si="12"/>
        <v>3.174759758482864</v>
      </c>
      <c r="G142" s="4">
        <f t="shared" si="13"/>
        <v>3.5557672159253264</v>
      </c>
      <c r="I142" s="4">
        <f t="shared" si="14"/>
        <v>1.0386531661845066</v>
      </c>
    </row>
    <row r="143" spans="1:9" x14ac:dyDescent="0.2">
      <c r="A143" s="4">
        <f>IF('True_Odds_Calculator_3-way'!A144="","",'True_Odds_Calculator_3-way'!A144)</f>
        <v>2.4700000000000002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2.91</v>
      </c>
      <c r="D143" s="4">
        <f t="shared" si="10"/>
        <v>2.7830520217537957E-2</v>
      </c>
      <c r="E143" s="4">
        <f t="shared" si="11"/>
        <v>2.5279243400506122</v>
      </c>
      <c r="F143" s="4">
        <f t="shared" si="12"/>
        <v>3.7029799923883409</v>
      </c>
      <c r="G143" s="4">
        <f t="shared" si="13"/>
        <v>2.9907367467098016</v>
      </c>
      <c r="I143" s="4">
        <f t="shared" si="14"/>
        <v>1.027830520217538</v>
      </c>
    </row>
    <row r="144" spans="1:9" x14ac:dyDescent="0.2">
      <c r="A144" s="4">
        <f>IF('True_Odds_Calculator_3-way'!A145="","",'True_Odds_Calculator_3-way'!A145)</f>
        <v>2.21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3.39</v>
      </c>
      <c r="D144" s="4">
        <f t="shared" si="10"/>
        <v>2.8372814924762846E-2</v>
      </c>
      <c r="E144" s="4">
        <f t="shared" si="11"/>
        <v>2.2571779696857948</v>
      </c>
      <c r="F144" s="4">
        <f t="shared" si="12"/>
        <v>3.6840381520960204</v>
      </c>
      <c r="G144" s="4">
        <f t="shared" si="13"/>
        <v>3.5022878339130976</v>
      </c>
      <c r="I144" s="4">
        <f t="shared" si="14"/>
        <v>1.0283728149247628</v>
      </c>
    </row>
    <row r="145" spans="1:9" x14ac:dyDescent="0.2">
      <c r="A145" s="4">
        <f>IF('True_Odds_Calculator_3-way'!A146="","",'True_Odds_Calculator_3-way'!A146)</f>
        <v>5.71</v>
      </c>
      <c r="B145" s="4">
        <f>IF('True_Odds_Calculator_3-way'!B146="","",'True_Odds_Calculator_3-way'!B146)</f>
        <v>4.6100000000000003</v>
      </c>
      <c r="C145" s="4">
        <f>IF('True_Odds_Calculator_3-way'!C146="","",'True_Odds_Calculator_3-way'!C146)</f>
        <v>1.56</v>
      </c>
      <c r="D145" s="4">
        <f t="shared" si="10"/>
        <v>3.307672923333671E-2</v>
      </c>
      <c r="E145" s="4">
        <f t="shared" si="11"/>
        <v>6.0936308772185273</v>
      </c>
      <c r="F145" s="4">
        <f t="shared" si="12"/>
        <v>4.8568642454173006</v>
      </c>
      <c r="G145" s="4">
        <f t="shared" si="13"/>
        <v>1.5873014245035972</v>
      </c>
      <c r="I145" s="4">
        <f t="shared" si="14"/>
        <v>1.0330767292333367</v>
      </c>
    </row>
    <row r="146" spans="1:9" x14ac:dyDescent="0.2">
      <c r="A146" s="4">
        <f>IF('True_Odds_Calculator_3-way'!A147="","",'True_Odds_Calculator_3-way'!A147)</f>
        <v>2.14</v>
      </c>
      <c r="B146" s="4">
        <f>IF('True_Odds_Calculator_3-way'!B147="","",'True_Odds_Calculator_3-way'!B147)</f>
        <v>3.74</v>
      </c>
      <c r="C146" s="4">
        <f>IF('True_Odds_Calculator_3-way'!C147="","",'True_Odds_Calculator_3-way'!C147)</f>
        <v>3.23</v>
      </c>
      <c r="D146" s="4">
        <f t="shared" si="10"/>
        <v>4.4266921990367525E-2</v>
      </c>
      <c r="E146" s="4">
        <f t="shared" si="11"/>
        <v>2.2097783271752167</v>
      </c>
      <c r="F146" s="4">
        <f t="shared" si="12"/>
        <v>3.9584514839251566</v>
      </c>
      <c r="G146" s="4">
        <f t="shared" si="13"/>
        <v>3.3916484026276428</v>
      </c>
      <c r="I146" s="4">
        <f t="shared" si="14"/>
        <v>1.0442669219903675</v>
      </c>
    </row>
    <row r="147" spans="1:9" x14ac:dyDescent="0.2">
      <c r="A147" s="4">
        <f>IF('True_Odds_Calculator_3-way'!A148="","",'True_Odds_Calculator_3-way'!A148)</f>
        <v>3.99</v>
      </c>
      <c r="B147" s="4">
        <f>IF('True_Odds_Calculator_3-way'!B148="","",'True_Odds_Calculator_3-way'!B148)</f>
        <v>3.93</v>
      </c>
      <c r="C147" s="4">
        <f>IF('True_Odds_Calculator_3-way'!C148="","",'True_Odds_Calculator_3-way'!C148)</f>
        <v>1.85</v>
      </c>
      <c r="D147" s="4">
        <f t="shared" si="10"/>
        <v>4.5620033165231888E-2</v>
      </c>
      <c r="E147" s="4">
        <f t="shared" si="11"/>
        <v>4.2477294741165537</v>
      </c>
      <c r="F147" s="4">
        <f t="shared" si="12"/>
        <v>4.1797938581040039</v>
      </c>
      <c r="G147" s="4">
        <f t="shared" si="13"/>
        <v>1.9035513808957145</v>
      </c>
      <c r="I147" s="4">
        <f t="shared" si="14"/>
        <v>1.0456200331652319</v>
      </c>
    </row>
    <row r="148" spans="1:9" x14ac:dyDescent="0.2">
      <c r="A148" s="4">
        <f>IF('True_Odds_Calculator_3-way'!A149="","",'True_Odds_Calculator_3-way'!A149)</f>
        <v>3.78</v>
      </c>
      <c r="B148" s="4">
        <f>IF('True_Odds_Calculator_3-way'!B149="","",'True_Odds_Calculator_3-way'!B149)</f>
        <v>3.72</v>
      </c>
      <c r="C148" s="4">
        <f>IF('True_Odds_Calculator_3-way'!C149="","",'True_Odds_Calculator_3-way'!C149)</f>
        <v>1.95</v>
      </c>
      <c r="D148" s="4">
        <f t="shared" si="10"/>
        <v>4.6187981671852896E-2</v>
      </c>
      <c r="E148" s="4">
        <f t="shared" si="11"/>
        <v>4.0135776013489792</v>
      </c>
      <c r="F148" s="4">
        <f t="shared" si="12"/>
        <v>3.9459996200804754</v>
      </c>
      <c r="G148" s="4">
        <f t="shared" si="13"/>
        <v>2.0103552638524751</v>
      </c>
      <c r="I148" s="4">
        <f t="shared" si="14"/>
        <v>1.0461879816718529</v>
      </c>
    </row>
    <row r="149" spans="1:9" x14ac:dyDescent="0.2">
      <c r="A149" s="4">
        <f>IF('True_Odds_Calculator_3-way'!A150="","",'True_Odds_Calculator_3-way'!A150)</f>
        <v>1.34</v>
      </c>
      <c r="B149" s="4">
        <f>IF('True_Odds_Calculator_3-way'!B150="","",'True_Odds_Calculator_3-way'!B150)</f>
        <v>5.34</v>
      </c>
      <c r="C149" s="4">
        <f>IF('True_Odds_Calculator_3-way'!C150="","",'True_Odds_Calculator_3-way'!C150)</f>
        <v>8.7200000000000006</v>
      </c>
      <c r="D149" s="4">
        <f t="shared" si="10"/>
        <v>4.8213473401983009E-2</v>
      </c>
      <c r="E149" s="4">
        <f t="shared" si="11"/>
        <v>1.3694925023502036</v>
      </c>
      <c r="F149" s="4">
        <f t="shared" si="12"/>
        <v>5.841300289533506</v>
      </c>
      <c r="G149" s="4">
        <f t="shared" si="13"/>
        <v>10.141191624510688</v>
      </c>
      <c r="I149" s="4">
        <f t="shared" si="14"/>
        <v>1.048213473401983</v>
      </c>
    </row>
    <row r="150" spans="1:9" x14ac:dyDescent="0.2">
      <c r="A150" s="4">
        <f>IF('True_Odds_Calculator_3-way'!A151="","",'True_Odds_Calculator_3-way'!A151)</f>
        <v>2.0699999999999998</v>
      </c>
      <c r="B150" s="4">
        <f>IF('True_Odds_Calculator_3-way'!B151="","",'True_Odds_Calculator_3-way'!B151)</f>
        <v>3.43</v>
      </c>
      <c r="C150" s="4">
        <f>IF('True_Odds_Calculator_3-way'!C151="","",'True_Odds_Calculator_3-way'!C151)</f>
        <v>4.0199999999999996</v>
      </c>
      <c r="D150" s="4">
        <f t="shared" si="10"/>
        <v>2.3393195849459314E-2</v>
      </c>
      <c r="E150" s="4">
        <f t="shared" si="11"/>
        <v>2.1039606711880565</v>
      </c>
      <c r="F150" s="4">
        <f t="shared" si="12"/>
        <v>3.5242606528297777</v>
      </c>
      <c r="G150" s="4">
        <f t="shared" si="13"/>
        <v>4.1500924604662073</v>
      </c>
      <c r="I150" s="4">
        <f t="shared" si="14"/>
        <v>1.0233931958494593</v>
      </c>
    </row>
    <row r="151" spans="1:9" x14ac:dyDescent="0.2">
      <c r="A151" s="4">
        <f>IF('True_Odds_Calculator_3-way'!A152="","",'True_Odds_Calculator_3-way'!A152)</f>
        <v>3.09</v>
      </c>
      <c r="B151" s="4">
        <f>IF('True_Odds_Calculator_3-way'!B152="","",'True_Odds_Calculator_3-way'!B152)</f>
        <v>3.75</v>
      </c>
      <c r="C151" s="4">
        <f>IF('True_Odds_Calculator_3-way'!C152="","",'True_Odds_Calculator_3-way'!C152)</f>
        <v>2.31</v>
      </c>
      <c r="D151" s="4">
        <f t="shared" si="10"/>
        <v>2.319169503635532E-2</v>
      </c>
      <c r="E151" s="4">
        <f t="shared" si="11"/>
        <v>3.1656185416130778</v>
      </c>
      <c r="F151" s="4">
        <f t="shared" si="12"/>
        <v>3.8619566511205137</v>
      </c>
      <c r="G151" s="4">
        <f t="shared" si="13"/>
        <v>2.3520011071496829</v>
      </c>
      <c r="I151" s="4">
        <f t="shared" si="14"/>
        <v>1.0231916950363553</v>
      </c>
    </row>
    <row r="152" spans="1:9" x14ac:dyDescent="0.2">
      <c r="A152" s="4">
        <f>IF('True_Odds_Calculator_3-way'!A153="","",'True_Odds_Calculator_3-way'!A153)</f>
        <v>2.2400000000000002</v>
      </c>
      <c r="B152" s="4">
        <f>IF('True_Odds_Calculator_3-way'!B153="","",'True_Odds_Calculator_3-way'!B153)</f>
        <v>3.71</v>
      </c>
      <c r="C152" s="4">
        <f>IF('True_Odds_Calculator_3-way'!C153="","",'True_Odds_Calculator_3-way'!C153)</f>
        <v>3.27</v>
      </c>
      <c r="D152" s="4">
        <f t="shared" si="10"/>
        <v>2.1780747957829583E-2</v>
      </c>
      <c r="E152" s="4">
        <f t="shared" si="11"/>
        <v>2.2770312649078823</v>
      </c>
      <c r="F152" s="4">
        <f t="shared" si="12"/>
        <v>3.812696995132657</v>
      </c>
      <c r="G152" s="4">
        <f t="shared" si="13"/>
        <v>3.3495210299323226</v>
      </c>
      <c r="I152" s="4">
        <f t="shared" si="14"/>
        <v>1.0217807479578296</v>
      </c>
    </row>
    <row r="153" spans="1:9" x14ac:dyDescent="0.2">
      <c r="A153" s="4">
        <f>IF('True_Odds_Calculator_3-way'!A154="","",'True_Odds_Calculator_3-way'!A154)</f>
        <v>3.34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2.08</v>
      </c>
      <c r="D153" s="4">
        <f t="shared" si="10"/>
        <v>2.7695180849268697E-2</v>
      </c>
      <c r="E153" s="4">
        <f t="shared" si="11"/>
        <v>3.4462619301147726</v>
      </c>
      <c r="F153" s="4">
        <f t="shared" si="12"/>
        <v>4.1965139256374311</v>
      </c>
      <c r="G153" s="4">
        <f t="shared" si="13"/>
        <v>2.1207220886991087</v>
      </c>
      <c r="I153" s="4">
        <f t="shared" si="14"/>
        <v>1.0276951808492687</v>
      </c>
    </row>
    <row r="154" spans="1:9" x14ac:dyDescent="0.2">
      <c r="A154" s="4">
        <f>IF('True_Odds_Calculator_3-way'!A155="","",'True_Odds_Calculator_3-way'!A155)</f>
        <v>1.97</v>
      </c>
      <c r="B154" s="4">
        <f>IF('True_Odds_Calculator_3-way'!B155="","",'True_Odds_Calculator_3-way'!B155)</f>
        <v>3.68</v>
      </c>
      <c r="C154" s="4">
        <f>IF('True_Odds_Calculator_3-way'!C155="","",'True_Odds_Calculator_3-way'!C155)</f>
        <v>4</v>
      </c>
      <c r="D154" s="4">
        <f t="shared" si="10"/>
        <v>2.9353343632751994E-2</v>
      </c>
      <c r="E154" s="4">
        <f t="shared" si="11"/>
        <v>2.0087187823259938</v>
      </c>
      <c r="F154" s="4">
        <f t="shared" si="12"/>
        <v>3.8174541880221859</v>
      </c>
      <c r="G154" s="4">
        <f t="shared" si="13"/>
        <v>4.1629278003215671</v>
      </c>
      <c r="I154" s="4">
        <f t="shared" si="14"/>
        <v>1.029353343632752</v>
      </c>
    </row>
    <row r="155" spans="1:9" x14ac:dyDescent="0.2">
      <c r="A155" s="4">
        <f>IF('True_Odds_Calculator_3-way'!A156="","",'True_Odds_Calculator_3-way'!A156)</f>
        <v>3.26</v>
      </c>
      <c r="B155" s="4">
        <f>IF('True_Odds_Calculator_3-way'!B156="","",'True_Odds_Calculator_3-way'!B156)</f>
        <v>3.83</v>
      </c>
      <c r="C155" s="4">
        <f>IF('True_Odds_Calculator_3-way'!C156="","",'True_Odds_Calculator_3-way'!C156)</f>
        <v>2.17</v>
      </c>
      <c r="D155" s="4">
        <f t="shared" si="10"/>
        <v>2.8674565089351622E-2</v>
      </c>
      <c r="E155" s="4">
        <f t="shared" si="11"/>
        <v>3.3648476224878996</v>
      </c>
      <c r="F155" s="4">
        <f t="shared" si="12"/>
        <v>3.9755358660990883</v>
      </c>
      <c r="G155" s="4">
        <f t="shared" si="13"/>
        <v>2.2159618604835276</v>
      </c>
      <c r="I155" s="4">
        <f t="shared" si="14"/>
        <v>1.0286745650893516</v>
      </c>
    </row>
    <row r="156" spans="1:9" x14ac:dyDescent="0.2">
      <c r="A156" s="4">
        <f>IF('True_Odds_Calculator_3-way'!A157="","",'True_Odds_Calculator_3-way'!A157)</f>
        <v>4.46</v>
      </c>
      <c r="B156" s="4">
        <f>IF('True_Odds_Calculator_3-way'!B157="","",'True_Odds_Calculator_3-way'!B157)</f>
        <v>3.98</v>
      </c>
      <c r="C156" s="4">
        <f>IF('True_Odds_Calculator_3-way'!C157="","",'True_Odds_Calculator_3-way'!C157)</f>
        <v>1.83</v>
      </c>
      <c r="D156" s="4">
        <f t="shared" si="10"/>
        <v>2.1919615475500365E-2</v>
      </c>
      <c r="E156" s="4">
        <f t="shared" si="11"/>
        <v>4.6102344555563093</v>
      </c>
      <c r="F156" s="4">
        <f t="shared" si="12"/>
        <v>4.0992049757871865</v>
      </c>
      <c r="G156" s="4">
        <f t="shared" si="13"/>
        <v>1.8548004730229886</v>
      </c>
      <c r="I156" s="4">
        <f t="shared" si="14"/>
        <v>1.0219196154755004</v>
      </c>
    </row>
    <row r="157" spans="1:9" x14ac:dyDescent="0.2">
      <c r="A157" s="4">
        <f>IF('True_Odds_Calculator_3-way'!A158="","",'True_Odds_Calculator_3-way'!A158)</f>
        <v>2.96</v>
      </c>
      <c r="B157" s="4">
        <f>IF('True_Odds_Calculator_3-way'!B158="","",'True_Odds_Calculator_3-way'!B158)</f>
        <v>3.39</v>
      </c>
      <c r="C157" s="4">
        <f>IF('True_Odds_Calculator_3-way'!C158="","",'True_Odds_Calculator_3-way'!C158)</f>
        <v>2.57</v>
      </c>
      <c r="D157" s="4">
        <f t="shared" si="10"/>
        <v>2.1928146941059712E-2</v>
      </c>
      <c r="E157" s="4">
        <f t="shared" si="11"/>
        <v>3.0254581210389349</v>
      </c>
      <c r="F157" s="4">
        <f t="shared" si="12"/>
        <v>3.476134461604877</v>
      </c>
      <c r="G157" s="4">
        <f t="shared" si="13"/>
        <v>2.6192020044344666</v>
      </c>
      <c r="I157" s="4">
        <f t="shared" si="14"/>
        <v>1.0219281469410597</v>
      </c>
    </row>
    <row r="158" spans="1:9" x14ac:dyDescent="0.2">
      <c r="A158" s="4">
        <f>IF('True_Odds_Calculator_3-way'!A159="","",'True_Odds_Calculator_3-way'!A159)</f>
        <v>3.21</v>
      </c>
      <c r="B158" s="4">
        <f>IF('True_Odds_Calculator_3-way'!B159="","",'True_Odds_Calculator_3-way'!B159)</f>
        <v>3.66</v>
      </c>
      <c r="C158" s="4">
        <f>IF('True_Odds_Calculator_3-way'!C159="","",'True_Odds_Calculator_3-way'!C159)</f>
        <v>2.29</v>
      </c>
      <c r="D158" s="4">
        <f t="shared" si="10"/>
        <v>2.1431746174049415E-2</v>
      </c>
      <c r="E158" s="4">
        <f t="shared" si="11"/>
        <v>3.2853392969616806</v>
      </c>
      <c r="F158" s="4">
        <f t="shared" si="12"/>
        <v>3.7582663774893148</v>
      </c>
      <c r="G158" s="4">
        <f t="shared" si="13"/>
        <v>2.3280864850795204</v>
      </c>
      <c r="I158" s="4">
        <f t="shared" si="14"/>
        <v>1.0214317461740494</v>
      </c>
    </row>
    <row r="159" spans="1:9" x14ac:dyDescent="0.2">
      <c r="A159" s="4">
        <f>IF('True_Odds_Calculator_3-way'!A160="","",'True_Odds_Calculator_3-way'!A160)</f>
        <v>2.13</v>
      </c>
      <c r="B159" s="4">
        <f>IF('True_Odds_Calculator_3-way'!B160="","",'True_Odds_Calculator_3-way'!B160)</f>
        <v>3.22</v>
      </c>
      <c r="C159" s="4">
        <f>IF('True_Odds_Calculator_3-way'!C160="","",'True_Odds_Calculator_3-way'!C160)</f>
        <v>4.13</v>
      </c>
      <c r="D159" s="4">
        <f t="shared" si="10"/>
        <v>2.2173324891624491E-2</v>
      </c>
      <c r="E159" s="4">
        <f t="shared" si="11"/>
        <v>2.1640690706803998</v>
      </c>
      <c r="F159" s="4">
        <f t="shared" si="12"/>
        <v>3.2985022717799883</v>
      </c>
      <c r="G159" s="4">
        <f t="shared" si="13"/>
        <v>4.2600388676038046</v>
      </c>
      <c r="I159" s="4">
        <f t="shared" si="14"/>
        <v>1.0221733248916245</v>
      </c>
    </row>
    <row r="160" spans="1:9" x14ac:dyDescent="0.2">
      <c r="A160" s="4">
        <f>IF('True_Odds_Calculator_3-way'!A161="","",'True_Odds_Calculator_3-way'!A161)</f>
        <v>2.36</v>
      </c>
      <c r="B160" s="4">
        <f>IF('True_Odds_Calculator_3-way'!B161="","",'True_Odds_Calculator_3-way'!B161)</f>
        <v>3.41</v>
      </c>
      <c r="C160" s="4">
        <f>IF('True_Odds_Calculator_3-way'!C161="","",'True_Odds_Calculator_3-way'!C161)</f>
        <v>3.28</v>
      </c>
      <c r="D160" s="4">
        <f t="shared" si="10"/>
        <v>2.1861994304619214E-2</v>
      </c>
      <c r="E160" s="4">
        <f t="shared" si="11"/>
        <v>2.4012977643306943</v>
      </c>
      <c r="F160" s="4">
        <f t="shared" si="12"/>
        <v>3.4968971966314646</v>
      </c>
      <c r="G160" s="4">
        <f t="shared" si="13"/>
        <v>3.3603198679030837</v>
      </c>
      <c r="I160" s="4">
        <f t="shared" si="14"/>
        <v>1.0218619943046192</v>
      </c>
    </row>
    <row r="161" spans="1:9" x14ac:dyDescent="0.2">
      <c r="A161" s="4">
        <f>IF('True_Odds_Calculator_3-way'!A162="","",'True_Odds_Calculator_3-way'!A162)</f>
        <v>2.11</v>
      </c>
      <c r="B161" s="4">
        <f>IF('True_Odds_Calculator_3-way'!B162="","",'True_Odds_Calculator_3-way'!B162)</f>
        <v>3.58</v>
      </c>
      <c r="C161" s="4">
        <f>IF('True_Odds_Calculator_3-way'!C162="","",'True_Odds_Calculator_3-way'!C162)</f>
        <v>3.7</v>
      </c>
      <c r="D161" s="4">
        <f t="shared" si="10"/>
        <v>2.3533528497917233E-2</v>
      </c>
      <c r="E161" s="4">
        <f t="shared" si="11"/>
        <v>2.1455123379424803</v>
      </c>
      <c r="F161" s="4">
        <f t="shared" si="12"/>
        <v>3.6834434083694512</v>
      </c>
      <c r="G161" s="4">
        <f t="shared" si="13"/>
        <v>3.8106015090216814</v>
      </c>
      <c r="I161" s="4">
        <f t="shared" si="14"/>
        <v>1.0235335284979172</v>
      </c>
    </row>
    <row r="162" spans="1:9" x14ac:dyDescent="0.2">
      <c r="A162" s="4">
        <f>IF('True_Odds_Calculator_3-way'!A163="","",'True_Odds_Calculator_3-way'!A163)</f>
        <v>1.67</v>
      </c>
      <c r="B162" s="4">
        <f>IF('True_Odds_Calculator_3-way'!B163="","",'True_Odds_Calculator_3-way'!B163)</f>
        <v>4.09</v>
      </c>
      <c r="C162" s="4">
        <f>IF('True_Odds_Calculator_3-way'!C163="","",'True_Odds_Calculator_3-way'!C163)</f>
        <v>5.52</v>
      </c>
      <c r="D162" s="4">
        <f t="shared" si="10"/>
        <v>2.4460593005548592E-2</v>
      </c>
      <c r="E162" s="4">
        <f t="shared" si="11"/>
        <v>1.6930532852904967</v>
      </c>
      <c r="F162" s="4">
        <f t="shared" si="12"/>
        <v>4.2310984239827434</v>
      </c>
      <c r="G162" s="4">
        <f t="shared" si="13"/>
        <v>5.7801500522059381</v>
      </c>
      <c r="I162" s="4">
        <f t="shared" si="14"/>
        <v>1.0244605930055486</v>
      </c>
    </row>
    <row r="163" spans="1:9" x14ac:dyDescent="0.2">
      <c r="A163" s="4">
        <f>IF('True_Odds_Calculator_3-way'!A164="","",'True_Odds_Calculator_3-way'!A164)</f>
        <v>3.29</v>
      </c>
      <c r="B163" s="4">
        <f>IF('True_Odds_Calculator_3-way'!B164="","",'True_Odds_Calculator_3-way'!B164)</f>
        <v>3.62</v>
      </c>
      <c r="C163" s="4">
        <f>IF('True_Odds_Calculator_3-way'!C164="","",'True_Odds_Calculator_3-way'!C164)</f>
        <v>2.2599999999999998</v>
      </c>
      <c r="D163" s="4">
        <f t="shared" si="10"/>
        <v>2.2672337810001775E-2</v>
      </c>
      <c r="E163" s="4">
        <f t="shared" si="11"/>
        <v>3.3738883502634076</v>
      </c>
      <c r="F163" s="4">
        <f t="shared" si="12"/>
        <v>3.7218214202947024</v>
      </c>
      <c r="G163" s="4">
        <f t="shared" si="13"/>
        <v>2.2992711554391922</v>
      </c>
      <c r="I163" s="4">
        <f t="shared" si="14"/>
        <v>1.0226723378100018</v>
      </c>
    </row>
    <row r="164" spans="1:9" x14ac:dyDescent="0.2">
      <c r="A164" s="4">
        <f>IF('True_Odds_Calculator_3-way'!A165="","",'True_Odds_Calculator_3-way'!A165)</f>
        <v>4.53</v>
      </c>
      <c r="B164" s="4">
        <f>IF('True_Odds_Calculator_3-way'!B165="","",'True_Odds_Calculator_3-way'!B165)</f>
        <v>4.9000000000000004</v>
      </c>
      <c r="C164" s="4">
        <f>IF('True_Odds_Calculator_3-way'!C165="","",'True_Odds_Calculator_3-way'!C165)</f>
        <v>1.67</v>
      </c>
      <c r="D164" s="4">
        <f t="shared" si="10"/>
        <v>2.3634579739021833E-2</v>
      </c>
      <c r="E164" s="4">
        <f t="shared" si="11"/>
        <v>4.6976507726771004</v>
      </c>
      <c r="F164" s="4">
        <f t="shared" si="12"/>
        <v>5.0967506126487754</v>
      </c>
      <c r="G164" s="4">
        <f t="shared" si="13"/>
        <v>1.6922644167859067</v>
      </c>
      <c r="I164" s="4">
        <f t="shared" si="14"/>
        <v>1.0236345797390218</v>
      </c>
    </row>
    <row r="165" spans="1:9" x14ac:dyDescent="0.2">
      <c r="A165" s="4">
        <f>IF('True_Odds_Calculator_3-way'!A166="","",'True_Odds_Calculator_3-way'!A166)</f>
        <v>2.85</v>
      </c>
      <c r="B165" s="4">
        <f>IF('True_Odds_Calculator_3-way'!B166="","",'True_Odds_Calculator_3-way'!B166)</f>
        <v>3.11</v>
      </c>
      <c r="C165" s="4">
        <f>IF('True_Odds_Calculator_3-way'!C166="","",'True_Odds_Calculator_3-way'!C166)</f>
        <v>2.61</v>
      </c>
      <c r="D165" s="4">
        <f t="shared" si="10"/>
        <v>5.5562363794692038E-2</v>
      </c>
      <c r="E165" s="4">
        <f t="shared" si="11"/>
        <v>3.0088181987853519</v>
      </c>
      <c r="F165" s="4">
        <f t="shared" si="12"/>
        <v>3.3000836656540717</v>
      </c>
      <c r="G165" s="4">
        <f t="shared" si="13"/>
        <v>2.7425739874535346</v>
      </c>
      <c r="I165" s="4">
        <f t="shared" si="14"/>
        <v>1.055562363794692</v>
      </c>
    </row>
    <row r="166" spans="1:9" x14ac:dyDescent="0.2">
      <c r="A166" s="4">
        <f>IF('True_Odds_Calculator_3-way'!A167="","",'True_Odds_Calculator_3-way'!A167)</f>
        <v>4.26</v>
      </c>
      <c r="B166" s="4">
        <f>IF('True_Odds_Calculator_3-way'!B167="","",'True_Odds_Calculator_3-way'!B167)</f>
        <v>3.51</v>
      </c>
      <c r="C166" s="4">
        <f>IF('True_Odds_Calculator_3-way'!C167="","",'True_Odds_Calculator_3-way'!C167)</f>
        <v>1.85</v>
      </c>
      <c r="D166" s="4">
        <f t="shared" si="10"/>
        <v>6.0182609478383942E-2</v>
      </c>
      <c r="E166" s="4">
        <f t="shared" si="11"/>
        <v>4.658075934105347</v>
      </c>
      <c r="F166" s="4">
        <f t="shared" si="12"/>
        <v>3.775873012406378</v>
      </c>
      <c r="G166" s="4">
        <f t="shared" si="13"/>
        <v>1.9213046277626864</v>
      </c>
      <c r="I166" s="4">
        <f t="shared" si="14"/>
        <v>1.0601826094783839</v>
      </c>
    </row>
    <row r="167" spans="1:9" x14ac:dyDescent="0.2">
      <c r="A167" s="4">
        <f>IF('True_Odds_Calculator_3-way'!A168="","",'True_Odds_Calculator_3-way'!A168)</f>
        <v>3.79</v>
      </c>
      <c r="B167" s="4">
        <f>IF('True_Odds_Calculator_3-way'!B168="","",'True_Odds_Calculator_3-way'!B168)</f>
        <v>3.28</v>
      </c>
      <c r="C167" s="4">
        <f>IF('True_Odds_Calculator_3-way'!C168="","",'True_Odds_Calculator_3-way'!C168)</f>
        <v>2.0499999999999998</v>
      </c>
      <c r="D167" s="4">
        <f t="shared" si="10"/>
        <v>5.6535169573331601E-2</v>
      </c>
      <c r="E167" s="4">
        <f t="shared" si="11"/>
        <v>4.0815129361292302</v>
      </c>
      <c r="F167" s="4">
        <f t="shared" si="12"/>
        <v>3.4961001949902504</v>
      </c>
      <c r="G167" s="4">
        <f t="shared" si="13"/>
        <v>2.1323788395123846</v>
      </c>
      <c r="I167" s="4">
        <f t="shared" si="14"/>
        <v>1.0565351695733316</v>
      </c>
    </row>
    <row r="168" spans="1:9" x14ac:dyDescent="0.2">
      <c r="A168" s="4">
        <f>IF('True_Odds_Calculator_3-way'!A169="","",'True_Odds_Calculator_3-way'!A169)</f>
        <v>1.99</v>
      </c>
      <c r="B168" s="4">
        <f>IF('True_Odds_Calculator_3-way'!B169="","",'True_Odds_Calculator_3-way'!B169)</f>
        <v>3.35</v>
      </c>
      <c r="C168" s="4">
        <f>IF('True_Odds_Calculator_3-way'!C169="","",'True_Odds_Calculator_3-way'!C169)</f>
        <v>3.89</v>
      </c>
      <c r="D168" s="4">
        <f t="shared" si="10"/>
        <v>5.8089434240997218E-2</v>
      </c>
      <c r="E168" s="4">
        <f t="shared" si="11"/>
        <v>2.069753087979874</v>
      </c>
      <c r="F168" s="4">
        <f t="shared" si="12"/>
        <v>3.5823763398848403</v>
      </c>
      <c r="G168" s="4">
        <f t="shared" si="13"/>
        <v>4.2068727310775875</v>
      </c>
      <c r="I168" s="4">
        <f t="shared" si="14"/>
        <v>1.0580894342409972</v>
      </c>
    </row>
    <row r="169" spans="1:9" x14ac:dyDescent="0.2">
      <c r="A169" s="4">
        <f>IF('True_Odds_Calculator_3-way'!A170="","",'True_Odds_Calculator_3-way'!A170)</f>
        <v>4.07</v>
      </c>
      <c r="B169" s="4">
        <f>IF('True_Odds_Calculator_3-way'!B170="","",'True_Odds_Calculator_3-way'!B170)</f>
        <v>3.89</v>
      </c>
      <c r="C169" s="4">
        <f>IF('True_Odds_Calculator_3-way'!C170="","",'True_Odds_Calculator_3-way'!C170)</f>
        <v>1.92</v>
      </c>
      <c r="D169" s="4">
        <f t="shared" si="10"/>
        <v>2.3602987773938988E-2</v>
      </c>
      <c r="E169" s="4">
        <f t="shared" si="11"/>
        <v>4.2046383507594394</v>
      </c>
      <c r="F169" s="4">
        <f t="shared" si="12"/>
        <v>4.012812973637442</v>
      </c>
      <c r="G169" s="4">
        <f t="shared" si="13"/>
        <v>1.9494481931967684</v>
      </c>
      <c r="I169" s="4">
        <f t="shared" si="14"/>
        <v>1.023602987773939</v>
      </c>
    </row>
    <row r="170" spans="1:9" x14ac:dyDescent="0.2">
      <c r="A170" s="4">
        <f>IF('True_Odds_Calculator_3-way'!A171="","",'True_Odds_Calculator_3-way'!A171)</f>
        <v>4.25</v>
      </c>
      <c r="B170" s="4">
        <f>IF('True_Odds_Calculator_3-way'!B171="","",'True_Odds_Calculator_3-way'!B171)</f>
        <v>4.01</v>
      </c>
      <c r="C170" s="4">
        <f>IF('True_Odds_Calculator_3-way'!C171="","",'True_Odds_Calculator_3-way'!C171)</f>
        <v>1.85</v>
      </c>
      <c r="D170" s="4">
        <f t="shared" si="10"/>
        <v>2.5211216791090507E-2</v>
      </c>
      <c r="E170" s="4">
        <f t="shared" si="11"/>
        <v>4.407414742114919</v>
      </c>
      <c r="F170" s="4">
        <f t="shared" si="12"/>
        <v>4.1498456189227868</v>
      </c>
      <c r="G170" s="4">
        <f t="shared" si="13"/>
        <v>1.8792160154571713</v>
      </c>
      <c r="I170" s="4">
        <f t="shared" si="14"/>
        <v>1.0252112167910905</v>
      </c>
    </row>
    <row r="171" spans="1:9" x14ac:dyDescent="0.2">
      <c r="A171" s="4">
        <f>IF('True_Odds_Calculator_3-way'!A172="","",'True_Odds_Calculator_3-way'!A172)</f>
        <v>1.84</v>
      </c>
      <c r="B171" s="4">
        <f>IF('True_Odds_Calculator_3-way'!B172="","",'True_Odds_Calculator_3-way'!B172)</f>
        <v>3.86</v>
      </c>
      <c r="C171" s="4">
        <f>IF('True_Odds_Calculator_3-way'!C172="","",'True_Odds_Calculator_3-way'!C172)</f>
        <v>4.53</v>
      </c>
      <c r="D171" s="4">
        <f t="shared" si="10"/>
        <v>2.3296170258898297E-2</v>
      </c>
      <c r="E171" s="4">
        <f t="shared" si="11"/>
        <v>1.8666715969282202</v>
      </c>
      <c r="F171" s="4">
        <f t="shared" si="12"/>
        <v>3.9792764467387798</v>
      </c>
      <c r="G171" s="4">
        <f t="shared" si="13"/>
        <v>4.6951627596743446</v>
      </c>
      <c r="I171" s="4">
        <f t="shared" si="14"/>
        <v>1.0232961702588983</v>
      </c>
    </row>
    <row r="172" spans="1:9" x14ac:dyDescent="0.2">
      <c r="A172" s="4">
        <f>IF('True_Odds_Calculator_3-way'!A173="","",'True_Odds_Calculator_3-way'!A173)</f>
        <v>4.62</v>
      </c>
      <c r="B172" s="4">
        <f>IF('True_Odds_Calculator_3-way'!B173="","",'True_Odds_Calculator_3-way'!B173)</f>
        <v>3.73</v>
      </c>
      <c r="C172" s="4">
        <f>IF('True_Odds_Calculator_3-way'!C173="","",'True_Odds_Calculator_3-way'!C173)</f>
        <v>1.85</v>
      </c>
      <c r="D172" s="4">
        <f t="shared" si="10"/>
        <v>2.5087271736065286E-2</v>
      </c>
      <c r="E172" s="4">
        <f t="shared" si="11"/>
        <v>4.8056639354105748</v>
      </c>
      <c r="F172" s="4">
        <f t="shared" si="12"/>
        <v>3.8500914407953553</v>
      </c>
      <c r="G172" s="4">
        <f t="shared" si="13"/>
        <v>1.8790701247455455</v>
      </c>
      <c r="I172" s="4">
        <f t="shared" si="14"/>
        <v>1.0250872717360653</v>
      </c>
    </row>
    <row r="173" spans="1:9" x14ac:dyDescent="0.2">
      <c r="A173" s="4">
        <f>IF('True_Odds_Calculator_3-way'!A174="","",'True_Odds_Calculator_3-way'!A174)</f>
        <v>2.12</v>
      </c>
      <c r="B173" s="4">
        <f>IF('True_Odds_Calculator_3-way'!B174="","",'True_Odds_Calculator_3-way'!B174)</f>
        <v>3.56</v>
      </c>
      <c r="C173" s="4">
        <f>IF('True_Odds_Calculator_3-way'!C174="","",'True_Odds_Calculator_3-way'!C174)</f>
        <v>3.71</v>
      </c>
      <c r="D173" s="4">
        <f t="shared" si="10"/>
        <v>2.2138768587782742E-2</v>
      </c>
      <c r="E173" s="4">
        <f t="shared" si="11"/>
        <v>2.1536939600817497</v>
      </c>
      <c r="F173" s="4">
        <f t="shared" si="12"/>
        <v>3.6560493098102897</v>
      </c>
      <c r="G173" s="4">
        <f t="shared" si="13"/>
        <v>3.8144325927066882</v>
      </c>
      <c r="I173" s="4">
        <f t="shared" si="14"/>
        <v>1.0221387685877827</v>
      </c>
    </row>
    <row r="174" spans="1:9" x14ac:dyDescent="0.2">
      <c r="A174" s="4">
        <f>IF('True_Odds_Calculator_3-way'!A175="","",'True_Odds_Calculator_3-way'!A175)</f>
        <v>2.1800000000000002</v>
      </c>
      <c r="B174" s="4">
        <f>IF('True_Odds_Calculator_3-way'!B175="","",'True_Odds_Calculator_3-way'!B175)</f>
        <v>3.57</v>
      </c>
      <c r="C174" s="4">
        <f>IF('True_Odds_Calculator_3-way'!C175="","",'True_Odds_Calculator_3-way'!C175)</f>
        <v>3.54</v>
      </c>
      <c r="D174" s="4">
        <f t="shared" si="10"/>
        <v>2.131351685441718E-2</v>
      </c>
      <c r="E174" s="4">
        <f t="shared" si="11"/>
        <v>2.2142946011868774</v>
      </c>
      <c r="F174" s="4">
        <f t="shared" si="12"/>
        <v>3.6629025078614976</v>
      </c>
      <c r="G174" s="4">
        <f t="shared" si="13"/>
        <v>3.6313277099324788</v>
      </c>
      <c r="I174" s="4">
        <f t="shared" si="14"/>
        <v>1.0213135168544172</v>
      </c>
    </row>
    <row r="175" spans="1:9" x14ac:dyDescent="0.2">
      <c r="A175" s="4">
        <f>IF('True_Odds_Calculator_3-way'!A176="","",'True_Odds_Calculator_3-way'!A176)</f>
        <v>2.59</v>
      </c>
      <c r="B175" s="4">
        <f>IF('True_Odds_Calculator_3-way'!B176="","",'True_Odds_Calculator_3-way'!B176)</f>
        <v>3.21</v>
      </c>
      <c r="C175" s="4">
        <f>IF('True_Odds_Calculator_3-way'!C176="","",'True_Odds_Calculator_3-way'!C176)</f>
        <v>2.98</v>
      </c>
      <c r="D175" s="4">
        <f t="shared" si="10"/>
        <v>3.3197335649822524E-2</v>
      </c>
      <c r="E175" s="4">
        <f t="shared" si="11"/>
        <v>2.6664205912396808</v>
      </c>
      <c r="F175" s="4">
        <f t="shared" si="12"/>
        <v>3.3282222799964996</v>
      </c>
      <c r="G175" s="4">
        <f t="shared" si="13"/>
        <v>3.0816195480932174</v>
      </c>
      <c r="I175" s="4">
        <f t="shared" si="14"/>
        <v>1.0331973356498225</v>
      </c>
    </row>
    <row r="176" spans="1:9" x14ac:dyDescent="0.2">
      <c r="A176" s="4">
        <f>IF('True_Odds_Calculator_3-way'!A177="","",'True_Odds_Calculator_3-way'!A177)</f>
        <v>2.52</v>
      </c>
      <c r="B176" s="4">
        <f>IF('True_Odds_Calculator_3-way'!B177="","",'True_Odds_Calculator_3-way'!B177)</f>
        <v>3.44</v>
      </c>
      <c r="C176" s="4">
        <f>IF('True_Odds_Calculator_3-way'!C177="","",'True_Odds_Calculator_3-way'!C177)</f>
        <v>2.94</v>
      </c>
      <c r="D176" s="4">
        <f t="shared" si="10"/>
        <v>2.7659125665770112E-2</v>
      </c>
      <c r="E176" s="4">
        <f t="shared" si="11"/>
        <v>2.5799414979252173</v>
      </c>
      <c r="F176" s="4">
        <f t="shared" si="12"/>
        <v>3.5526759507899826</v>
      </c>
      <c r="G176" s="4">
        <f t="shared" si="13"/>
        <v>3.0219117686117234</v>
      </c>
      <c r="I176" s="4">
        <f t="shared" si="14"/>
        <v>1.0276591256657701</v>
      </c>
    </row>
    <row r="177" spans="1:9" x14ac:dyDescent="0.2">
      <c r="A177" s="4">
        <f>IF('True_Odds_Calculator_3-way'!A178="","",'True_Odds_Calculator_3-way'!A178)</f>
        <v>2.96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2.5099999999999998</v>
      </c>
      <c r="D177" s="4">
        <f t="shared" si="10"/>
        <v>2.6941886758434563E-2</v>
      </c>
      <c r="E177" s="4">
        <f t="shared" si="11"/>
        <v>3.0408334464951765</v>
      </c>
      <c r="F177" s="4">
        <f t="shared" si="12"/>
        <v>3.5496609664788665</v>
      </c>
      <c r="G177" s="4">
        <f t="shared" si="13"/>
        <v>2.5678836372365987</v>
      </c>
      <c r="I177" s="4">
        <f t="shared" si="14"/>
        <v>1.0269418867584346</v>
      </c>
    </row>
    <row r="178" spans="1:9" x14ac:dyDescent="0.2">
      <c r="A178" s="4">
        <f>IF('True_Odds_Calculator_3-way'!A179="","",'True_Odds_Calculator_3-way'!A179)</f>
        <v>1.89</v>
      </c>
      <c r="B178" s="4">
        <f>IF('True_Odds_Calculator_3-way'!B179="","",'True_Odds_Calculator_3-way'!B179)</f>
        <v>4.07</v>
      </c>
      <c r="C178" s="4">
        <f>IF('True_Odds_Calculator_3-way'!C179="","",'True_Odds_Calculator_3-way'!C179)</f>
        <v>3.92</v>
      </c>
      <c r="D178" s="4">
        <f t="shared" si="10"/>
        <v>2.9902815617101286E-2</v>
      </c>
      <c r="E178" s="4">
        <f t="shared" si="11"/>
        <v>1.9262889213372072</v>
      </c>
      <c r="F178" s="4">
        <f t="shared" si="12"/>
        <v>4.2420939158111182</v>
      </c>
      <c r="G178" s="4">
        <f t="shared" si="13"/>
        <v>4.0793942210078136</v>
      </c>
      <c r="I178" s="4">
        <f t="shared" si="14"/>
        <v>1.0299028156171013</v>
      </c>
    </row>
    <row r="179" spans="1:9" x14ac:dyDescent="0.2">
      <c r="A179" s="4">
        <f>IF('True_Odds_Calculator_3-way'!A180="","",'True_Odds_Calculator_3-way'!A180)</f>
        <v>5</v>
      </c>
      <c r="B179" s="4">
        <f>IF('True_Odds_Calculator_3-way'!B180="","",'True_Odds_Calculator_3-way'!B180)</f>
        <v>4.28</v>
      </c>
      <c r="C179" s="4">
        <f>IF('True_Odds_Calculator_3-way'!C180="","",'True_Odds_Calculator_3-way'!C180)</f>
        <v>1.68</v>
      </c>
      <c r="D179" s="4">
        <f t="shared" si="10"/>
        <v>2.8882955051179326E-2</v>
      </c>
      <c r="E179" s="4">
        <f t="shared" si="11"/>
        <v>5.252863710745733</v>
      </c>
      <c r="F179" s="4">
        <f t="shared" si="12"/>
        <v>4.4639427852460098</v>
      </c>
      <c r="G179" s="4">
        <f t="shared" si="13"/>
        <v>1.7076198196372478</v>
      </c>
      <c r="I179" s="4">
        <f t="shared" si="14"/>
        <v>1.0288829550511793</v>
      </c>
    </row>
    <row r="180" spans="1:9" x14ac:dyDescent="0.2">
      <c r="A180" s="4">
        <f>IF('True_Odds_Calculator_3-way'!A181="","",'True_Odds_Calculator_3-way'!A181)</f>
        <v>3.1</v>
      </c>
      <c r="B180" s="4">
        <f>IF('True_Odds_Calculator_3-way'!B181="","",'True_Odds_Calculator_3-way'!B181)</f>
        <v>3.34</v>
      </c>
      <c r="C180" s="4">
        <f>IF('True_Odds_Calculator_3-way'!C181="","",'True_Odds_Calculator_3-way'!C181)</f>
        <v>2.4700000000000002</v>
      </c>
      <c r="D180" s="4">
        <f t="shared" si="10"/>
        <v>2.6840142361222563E-2</v>
      </c>
      <c r="E180" s="4">
        <f t="shared" si="11"/>
        <v>3.1884305268923474</v>
      </c>
      <c r="F180" s="4">
        <f t="shared" si="12"/>
        <v>3.4428802337760014</v>
      </c>
      <c r="G180" s="4">
        <f t="shared" si="13"/>
        <v>2.5258164617762038</v>
      </c>
      <c r="I180" s="4">
        <f t="shared" si="14"/>
        <v>1.0268401423612226</v>
      </c>
    </row>
    <row r="181" spans="1:9" x14ac:dyDescent="0.2">
      <c r="A181" s="4">
        <f>IF('True_Odds_Calculator_3-way'!A182="","",'True_Odds_Calculator_3-way'!A182)</f>
        <v>1.1200000000000001</v>
      </c>
      <c r="B181" s="4">
        <f>IF('True_Odds_Calculator_3-way'!B182="","",'True_Odds_Calculator_3-way'!B182)</f>
        <v>10.02</v>
      </c>
      <c r="C181" s="4">
        <f>IF('True_Odds_Calculator_3-way'!C182="","",'True_Odds_Calculator_3-way'!C182)</f>
        <v>26.07</v>
      </c>
      <c r="D181" s="4">
        <f t="shared" si="10"/>
        <v>3.1015808265107081E-2</v>
      </c>
      <c r="E181" s="4">
        <f t="shared" si="11"/>
        <v>1.1331206706255716</v>
      </c>
      <c r="F181" s="4">
        <f t="shared" si="12"/>
        <v>11.177955727698107</v>
      </c>
      <c r="G181" s="4">
        <f t="shared" si="13"/>
        <v>35.68922238259325</v>
      </c>
      <c r="I181" s="4">
        <f t="shared" si="14"/>
        <v>1.0310158082651071</v>
      </c>
    </row>
    <row r="182" spans="1:9" x14ac:dyDescent="0.2">
      <c r="A182" s="4">
        <f>IF('True_Odds_Calculator_3-way'!A183="","",'True_Odds_Calculator_3-way'!A183)</f>
        <v>2.4700000000000002</v>
      </c>
      <c r="B182" s="4">
        <f>IF('True_Odds_Calculator_3-way'!B183="","",'True_Odds_Calculator_3-way'!B183)</f>
        <v>3.05</v>
      </c>
      <c r="C182" s="4">
        <f>IF('True_Odds_Calculator_3-way'!C183="","",'True_Odds_Calculator_3-way'!C183)</f>
        <v>3.4</v>
      </c>
      <c r="D182" s="4">
        <f t="shared" si="10"/>
        <v>2.6844799112981654E-2</v>
      </c>
      <c r="E182" s="4">
        <f t="shared" si="11"/>
        <v>2.5258263647838435</v>
      </c>
      <c r="F182" s="4">
        <f t="shared" si="12"/>
        <v>3.1355768289099988</v>
      </c>
      <c r="G182" s="4">
        <f t="shared" si="13"/>
        <v>3.5066878414084854</v>
      </c>
      <c r="I182" s="4">
        <f t="shared" si="14"/>
        <v>1.0268447991129817</v>
      </c>
    </row>
    <row r="183" spans="1:9" x14ac:dyDescent="0.2">
      <c r="A183" s="4">
        <f>IF('True_Odds_Calculator_3-way'!A184="","",'True_Odds_Calculator_3-way'!A184)</f>
        <v>1.33</v>
      </c>
      <c r="B183" s="4">
        <f>IF('True_Odds_Calculator_3-way'!B184="","",'True_Odds_Calculator_3-way'!B184)</f>
        <v>5.59</v>
      </c>
      <c r="C183" s="4">
        <f>IF('True_Odds_Calculator_3-way'!C184="","",'True_Odds_Calculator_3-way'!C184)</f>
        <v>10</v>
      </c>
      <c r="D183" s="4">
        <f t="shared" si="10"/>
        <v>3.0770575813415579E-2</v>
      </c>
      <c r="E183" s="4">
        <f t="shared" si="11"/>
        <v>1.3483942850682811</v>
      </c>
      <c r="F183" s="4">
        <f t="shared" si="12"/>
        <v>5.9300016218098879</v>
      </c>
      <c r="G183" s="4">
        <f t="shared" si="13"/>
        <v>11.142912811494579</v>
      </c>
      <c r="I183" s="4">
        <f t="shared" si="14"/>
        <v>1.0307705758134156</v>
      </c>
    </row>
    <row r="184" spans="1:9" x14ac:dyDescent="0.2">
      <c r="A184" s="4">
        <f>IF('True_Odds_Calculator_3-way'!A185="","",'True_Odds_Calculator_3-way'!A185)</f>
        <v>17.420000000000002</v>
      </c>
      <c r="B184" s="4">
        <f>IF('True_Odds_Calculator_3-way'!B185="","",'True_Odds_Calculator_3-way'!B185)</f>
        <v>7.24</v>
      </c>
      <c r="C184" s="4">
        <f>IF('True_Odds_Calculator_3-way'!C185="","",'True_Odds_Calculator_3-way'!C185)</f>
        <v>1.19</v>
      </c>
      <c r="D184" s="4">
        <f t="shared" si="10"/>
        <v>3.5862962700985879E-2</v>
      </c>
      <c r="E184" s="4">
        <f t="shared" si="11"/>
        <v>22.001735310260514</v>
      </c>
      <c r="F184" s="4">
        <f t="shared" si="12"/>
        <v>7.925988636038773</v>
      </c>
      <c r="G184" s="4">
        <f t="shared" si="13"/>
        <v>1.2071728080441171</v>
      </c>
      <c r="I184" s="4">
        <f t="shared" si="14"/>
        <v>1.0358629627009859</v>
      </c>
    </row>
    <row r="185" spans="1:9" x14ac:dyDescent="0.2">
      <c r="A185" s="4">
        <f>IF('True_Odds_Calculator_3-way'!A186="","",'True_Odds_Calculator_3-way'!A186)</f>
        <v>2.82</v>
      </c>
      <c r="B185" s="4">
        <f>IF('True_Odds_Calculator_3-way'!B186="","",'True_Odds_Calculator_3-way'!B186)</f>
        <v>3.44</v>
      </c>
      <c r="C185" s="4">
        <f>IF('True_Odds_Calculator_3-way'!C186="","",'True_Odds_Calculator_3-way'!C186)</f>
        <v>2.62</v>
      </c>
      <c r="D185" s="4">
        <f t="shared" si="10"/>
        <v>2.6986992809595822E-2</v>
      </c>
      <c r="E185" s="4">
        <f t="shared" si="11"/>
        <v>2.8933990920632331</v>
      </c>
      <c r="F185" s="4">
        <f t="shared" si="12"/>
        <v>3.5498504234030759</v>
      </c>
      <c r="G185" s="4">
        <f t="shared" si="13"/>
        <v>2.6832403263231326</v>
      </c>
      <c r="I185" s="4">
        <f t="shared" si="14"/>
        <v>1.0269869928095958</v>
      </c>
    </row>
    <row r="186" spans="1:9" x14ac:dyDescent="0.2">
      <c r="A186" s="4">
        <f>IF('True_Odds_Calculator_3-way'!A187="","",'True_Odds_Calculator_3-way'!A187)</f>
        <v>1.88</v>
      </c>
      <c r="B186" s="4">
        <f>IF('True_Odds_Calculator_3-way'!B187="","",'True_Odds_Calculator_3-way'!B187)</f>
        <v>3.25</v>
      </c>
      <c r="C186" s="4">
        <f>IF('True_Odds_Calculator_3-way'!C187="","",'True_Odds_Calculator_3-way'!C187)</f>
        <v>5.45</v>
      </c>
      <c r="D186" s="4">
        <f t="shared" si="10"/>
        <v>2.3093439841439078E-2</v>
      </c>
      <c r="E186" s="4">
        <f t="shared" si="11"/>
        <v>1.9076066719497409</v>
      </c>
      <c r="F186" s="4">
        <f t="shared" si="12"/>
        <v>3.3333945076579132</v>
      </c>
      <c r="G186" s="4">
        <f t="shared" si="13"/>
        <v>5.688656682421275</v>
      </c>
      <c r="I186" s="4">
        <f t="shared" si="14"/>
        <v>1.0230934398414391</v>
      </c>
    </row>
    <row r="187" spans="1:9" x14ac:dyDescent="0.2">
      <c r="A187" s="4">
        <f>IF('True_Odds_Calculator_3-way'!A188="","",'True_Odds_Calculator_3-way'!A188)</f>
        <v>1.72</v>
      </c>
      <c r="B187" s="4">
        <f>IF('True_Odds_Calculator_3-way'!B188="","",'True_Odds_Calculator_3-way'!B188)</f>
        <v>3.97</v>
      </c>
      <c r="C187" s="4">
        <f>IF('True_Odds_Calculator_3-way'!C188="","",'True_Odds_Calculator_3-way'!C188)</f>
        <v>5.19</v>
      </c>
      <c r="D187" s="4">
        <f t="shared" si="10"/>
        <v>2.5962744963260675E-2</v>
      </c>
      <c r="E187" s="4">
        <f t="shared" si="11"/>
        <v>1.7459895912810441</v>
      </c>
      <c r="F187" s="4">
        <f t="shared" si="12"/>
        <v>4.1112517814954632</v>
      </c>
      <c r="G187" s="4">
        <f t="shared" si="13"/>
        <v>5.4340744354129411</v>
      </c>
      <c r="I187" s="4">
        <f t="shared" si="14"/>
        <v>1.0259627449632607</v>
      </c>
    </row>
    <row r="188" spans="1:9" x14ac:dyDescent="0.2">
      <c r="A188" s="4">
        <f>IF('True_Odds_Calculator_3-way'!A189="","",'True_Odds_Calculator_3-way'!A189)</f>
        <v>1.78</v>
      </c>
      <c r="B188" s="4">
        <f>IF('True_Odds_Calculator_3-way'!B189="","",'True_Odds_Calculator_3-way'!B189)</f>
        <v>3.63</v>
      </c>
      <c r="C188" s="4">
        <f>IF('True_Odds_Calculator_3-way'!C189="","",'True_Odds_Calculator_3-way'!C189)</f>
        <v>5.4</v>
      </c>
      <c r="D188" s="4">
        <f t="shared" si="10"/>
        <v>2.2465031658085888E-2</v>
      </c>
      <c r="E188" s="4">
        <f t="shared" si="11"/>
        <v>1.8040465918538711</v>
      </c>
      <c r="F188" s="4">
        <f t="shared" si="12"/>
        <v>3.7314303069710149</v>
      </c>
      <c r="G188" s="4">
        <f t="shared" si="13"/>
        <v>5.6275620471861849</v>
      </c>
      <c r="I188" s="4">
        <f t="shared" si="14"/>
        <v>1.0224650316580859</v>
      </c>
    </row>
    <row r="189" spans="1:9" x14ac:dyDescent="0.2">
      <c r="A189" s="4">
        <f>IF('True_Odds_Calculator_3-way'!A190="","",'True_Odds_Calculator_3-way'!A190)</f>
        <v>1.76</v>
      </c>
      <c r="B189" s="4">
        <f>IF('True_Odds_Calculator_3-way'!B190="","",'True_Odds_Calculator_3-way'!B190)</f>
        <v>3.87</v>
      </c>
      <c r="C189" s="4">
        <f>IF('True_Odds_Calculator_3-way'!C190="","",'True_Odds_Calculator_3-way'!C190)</f>
        <v>5.1100000000000003</v>
      </c>
      <c r="D189" s="4">
        <f t="shared" si="10"/>
        <v>2.2274467241017115E-2</v>
      </c>
      <c r="E189" s="4">
        <f t="shared" si="11"/>
        <v>1.7833036547857291</v>
      </c>
      <c r="F189" s="4">
        <f t="shared" si="12"/>
        <v>3.9844906029765013</v>
      </c>
      <c r="G189" s="4">
        <f t="shared" si="13"/>
        <v>5.3115236836980886</v>
      </c>
      <c r="I189" s="4">
        <f t="shared" si="14"/>
        <v>1.0222744672410171</v>
      </c>
    </row>
    <row r="190" spans="1:9" x14ac:dyDescent="0.2">
      <c r="A190" s="4">
        <f>IF('True_Odds_Calculator_3-way'!A191="","",'True_Odds_Calculator_3-way'!A191)</f>
        <v>3.23</v>
      </c>
      <c r="B190" s="4">
        <f>IF('True_Odds_Calculator_3-way'!B191="","",'True_Odds_Calculator_3-way'!B191)</f>
        <v>3.54</v>
      </c>
      <c r="C190" s="4">
        <f>IF('True_Odds_Calculator_3-way'!C191="","",'True_Odds_Calculator_3-way'!C191)</f>
        <v>2.33</v>
      </c>
      <c r="D190" s="4">
        <f t="shared" si="10"/>
        <v>2.1267948282252203E-2</v>
      </c>
      <c r="E190" s="4">
        <f t="shared" si="11"/>
        <v>3.3056954371633767</v>
      </c>
      <c r="F190" s="4">
        <f t="shared" si="12"/>
        <v>3.6311274236991311</v>
      </c>
      <c r="G190" s="4">
        <f t="shared" si="13"/>
        <v>2.3691336011344091</v>
      </c>
      <c r="I190" s="4">
        <f t="shared" si="14"/>
        <v>1.0212679482822522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3.35</v>
      </c>
      <c r="C191" s="4">
        <f>IF('True_Odds_Calculator_3-way'!C192="","",'True_Odds_Calculator_3-way'!C192)</f>
        <v>4.6500000000000004</v>
      </c>
      <c r="D191" s="4">
        <f t="shared" si="10"/>
        <v>4.2661755227956455E-2</v>
      </c>
      <c r="E191" s="4">
        <f t="shared" si="11"/>
        <v>1.942200335448163</v>
      </c>
      <c r="F191" s="4">
        <f t="shared" si="12"/>
        <v>3.5175735454444985</v>
      </c>
      <c r="G191" s="4">
        <f t="shared" si="13"/>
        <v>4.9792569541631968</v>
      </c>
      <c r="I191" s="4">
        <f t="shared" si="14"/>
        <v>1.0426617552279565</v>
      </c>
    </row>
    <row r="192" spans="1:9" x14ac:dyDescent="0.2">
      <c r="A192" s="4">
        <f>IF('True_Odds_Calculator_3-way'!A193="","",'True_Odds_Calculator_3-way'!A193)</f>
        <v>1.97</v>
      </c>
      <c r="B192" s="4">
        <f>IF('True_Odds_Calculator_3-way'!B193="","",'True_Odds_Calculator_3-way'!B193)</f>
        <v>3.35</v>
      </c>
      <c r="C192" s="4">
        <f>IF('True_Odds_Calculator_3-way'!C193="","",'True_Odds_Calculator_3-way'!C193)</f>
        <v>4.25</v>
      </c>
      <c r="D192" s="4">
        <f t="shared" si="10"/>
        <v>4.1415793531595524E-2</v>
      </c>
      <c r="E192" s="4">
        <f t="shared" si="11"/>
        <v>2.0250746825427863</v>
      </c>
      <c r="F192" s="4">
        <f t="shared" si="12"/>
        <v>3.5124421462376141</v>
      </c>
      <c r="G192" s="4">
        <f t="shared" si="13"/>
        <v>4.514899896039438</v>
      </c>
      <c r="I192" s="4">
        <f t="shared" si="14"/>
        <v>1.0414157935315955</v>
      </c>
    </row>
    <row r="193" spans="1:9" x14ac:dyDescent="0.2">
      <c r="A193" s="4">
        <f>IF('True_Odds_Calculator_3-way'!A194="","",'True_Odds_Calculator_3-way'!A194)</f>
        <v>3.25</v>
      </c>
      <c r="B193" s="4">
        <f>IF('True_Odds_Calculator_3-way'!B194="","",'True_Odds_Calculator_3-way'!B194)</f>
        <v>3.1</v>
      </c>
      <c r="C193" s="4">
        <f>IF('True_Odds_Calculator_3-way'!C194="","",'True_Odds_Calculator_3-way'!C194)</f>
        <v>2.4500000000000002</v>
      </c>
      <c r="D193" s="4">
        <f t="shared" si="10"/>
        <v>3.8436218159720426E-2</v>
      </c>
      <c r="E193" s="4">
        <f t="shared" si="11"/>
        <v>3.3912072814700327</v>
      </c>
      <c r="F193" s="4">
        <f t="shared" si="12"/>
        <v>3.2282164459702467</v>
      </c>
      <c r="G193" s="4">
        <f t="shared" si="13"/>
        <v>2.5293966952734728</v>
      </c>
      <c r="I193" s="4">
        <f t="shared" si="14"/>
        <v>1.0384362181597204</v>
      </c>
    </row>
    <row r="194" spans="1:9" x14ac:dyDescent="0.2">
      <c r="A194" s="4">
        <f>IF('True_Odds_Calculator_3-way'!A195="","",'True_Odds_Calculator_3-way'!A195)</f>
        <v>2.13</v>
      </c>
      <c r="B194" s="4">
        <f>IF('True_Odds_Calculator_3-way'!B195="","",'True_Odds_Calculator_3-way'!B195)</f>
        <v>3.29</v>
      </c>
      <c r="C194" s="4">
        <f>IF('True_Odds_Calculator_3-way'!C195="","",'True_Odds_Calculator_3-way'!C195)</f>
        <v>3.74</v>
      </c>
      <c r="D194" s="4">
        <f t="shared" si="10"/>
        <v>4.0814615000657417E-2</v>
      </c>
      <c r="E194" s="4">
        <f t="shared" si="11"/>
        <v>2.1935659812111883</v>
      </c>
      <c r="F194" s="4">
        <f t="shared" si="12"/>
        <v>3.4441607299660286</v>
      </c>
      <c r="G194" s="4">
        <f t="shared" si="13"/>
        <v>3.9405014624576729</v>
      </c>
      <c r="I194" s="4">
        <f t="shared" si="14"/>
        <v>1.0408146150006574</v>
      </c>
    </row>
    <row r="195" spans="1:9" x14ac:dyDescent="0.2">
      <c r="A195" s="4">
        <f>IF('True_Odds_Calculator_3-way'!A196="","",'True_Odds_Calculator_3-way'!A196)</f>
        <v>1.54</v>
      </c>
      <c r="B195" s="4">
        <f>IF('True_Odds_Calculator_3-way'!B196="","",'True_Odds_Calculator_3-way'!B196)</f>
        <v>4.4000000000000004</v>
      </c>
      <c r="C195" s="4">
        <f>IF('True_Odds_Calculator_3-way'!C196="","",'True_Odds_Calculator_3-way'!C196)</f>
        <v>6.38</v>
      </c>
      <c r="D195" s="4">
        <f t="shared" ref="D195:D258" si="15">IF(A195="","",((1/A195)+(1/B195)+(1/C195))-1)</f>
        <v>3.3363188535602273E-2</v>
      </c>
      <c r="E195" s="4">
        <f t="shared" ref="E195:E258" si="16">IF(A195="","",(3*A195)/(3-($D195*A195)))</f>
        <v>1.5668342883873232</v>
      </c>
      <c r="F195" s="4">
        <f t="shared" ref="F195:F258" si="17">IF(B195="","",(3*B195)/(3-($D195*B195)))</f>
        <v>4.6263812154696131</v>
      </c>
      <c r="G195" s="4">
        <f t="shared" ref="G195:G258" si="18">IF(C195="","",(3*C195)/(3-($D195*C195)))</f>
        <v>6.8672475653511018</v>
      </c>
      <c r="I195" s="4">
        <f t="shared" ref="I195:I258" si="19">IF(A195="","",D195+1)</f>
        <v>1.0333631885356023</v>
      </c>
    </row>
    <row r="196" spans="1:9" x14ac:dyDescent="0.2">
      <c r="A196" s="4">
        <f>IF('True_Odds_Calculator_3-way'!A197="","",'True_Odds_Calculator_3-way'!A197)</f>
        <v>1.64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5.4</v>
      </c>
      <c r="D196" s="4">
        <f t="shared" si="15"/>
        <v>3.1908107390710594E-2</v>
      </c>
      <c r="E196" s="4">
        <f t="shared" si="16"/>
        <v>1.6691145294910701</v>
      </c>
      <c r="F196" s="4">
        <f t="shared" si="17"/>
        <v>4.4183118217872979</v>
      </c>
      <c r="G196" s="4">
        <f t="shared" si="18"/>
        <v>5.7290453921119768</v>
      </c>
      <c r="I196" s="4">
        <f t="shared" si="19"/>
        <v>1.0319081073907106</v>
      </c>
    </row>
    <row r="197" spans="1:9" x14ac:dyDescent="0.2">
      <c r="A197" s="4">
        <f>IF('True_Odds_Calculator_3-way'!A198="","",'True_Odds_Calculator_3-way'!A198)</f>
        <v>2.37</v>
      </c>
      <c r="B197" s="4">
        <f>IF('True_Odds_Calculator_3-way'!B198="","",'True_Odds_Calculator_3-way'!B198)</f>
        <v>3.46</v>
      </c>
      <c r="C197" s="4">
        <f>IF('True_Odds_Calculator_3-way'!C198="","",'True_Odds_Calculator_3-way'!C198)</f>
        <v>3.15</v>
      </c>
      <c r="D197" s="4">
        <f t="shared" si="15"/>
        <v>2.8418586770821985E-2</v>
      </c>
      <c r="E197" s="4">
        <f t="shared" si="16"/>
        <v>2.4244301132593287</v>
      </c>
      <c r="F197" s="4">
        <f t="shared" si="17"/>
        <v>3.5772482588518453</v>
      </c>
      <c r="G197" s="4">
        <f t="shared" si="18"/>
        <v>3.246885491942062</v>
      </c>
      <c r="I197" s="4">
        <f t="shared" si="19"/>
        <v>1.028418586770822</v>
      </c>
    </row>
    <row r="198" spans="1:9" x14ac:dyDescent="0.2">
      <c r="A198" s="4">
        <f>IF('True_Odds_Calculator_3-way'!A199="","",'True_Odds_Calculator_3-way'!A199)</f>
        <v>1.51</v>
      </c>
      <c r="B198" s="4">
        <f>IF('True_Odds_Calculator_3-way'!B199="","",'True_Odds_Calculator_3-way'!B199)</f>
        <v>4.92</v>
      </c>
      <c r="C198" s="4">
        <f>IF('True_Odds_Calculator_3-way'!C199="","",'True_Odds_Calculator_3-way'!C199)</f>
        <v>5.97</v>
      </c>
      <c r="D198" s="4">
        <f t="shared" si="15"/>
        <v>3.3007875754154536E-2</v>
      </c>
      <c r="E198" s="4">
        <f t="shared" si="16"/>
        <v>1.5355109234019961</v>
      </c>
      <c r="F198" s="4">
        <f t="shared" si="17"/>
        <v>5.2015765052585374</v>
      </c>
      <c r="G198" s="4">
        <f t="shared" si="18"/>
        <v>6.3897125687632483</v>
      </c>
      <c r="I198" s="4">
        <f t="shared" si="19"/>
        <v>1.0330078757541545</v>
      </c>
    </row>
    <row r="199" spans="1:9" x14ac:dyDescent="0.2">
      <c r="A199" s="4">
        <f>IF('True_Odds_Calculator_3-way'!A200="","",'True_Odds_Calculator_3-way'!A200)</f>
        <v>2.08</v>
      </c>
      <c r="B199" s="4">
        <f>IF('True_Odds_Calculator_3-way'!B200="","",'True_Odds_Calculator_3-way'!B200)</f>
        <v>3.22</v>
      </c>
      <c r="C199" s="4">
        <f>IF('True_Odds_Calculator_3-way'!C200="","",'True_Odds_Calculator_3-way'!C200)</f>
        <v>4.03</v>
      </c>
      <c r="D199" s="4">
        <f t="shared" si="15"/>
        <v>3.9467194796787952E-2</v>
      </c>
      <c r="E199" s="4">
        <f t="shared" si="16"/>
        <v>2.1385182458896623</v>
      </c>
      <c r="F199" s="4">
        <f t="shared" si="17"/>
        <v>3.3624377583057301</v>
      </c>
      <c r="G199" s="4">
        <f t="shared" si="18"/>
        <v>4.2556229059287149</v>
      </c>
      <c r="I199" s="4">
        <f t="shared" si="19"/>
        <v>1.039467194796788</v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1.64</v>
      </c>
      <c r="B2" s="4">
        <f>IF('True_Odds_Calculator_2-way'!B3="","",'True_Odds_Calculator_2-way'!B3)</f>
        <v>2.34</v>
      </c>
      <c r="C2" s="4">
        <f>1/A2</f>
        <v>0.6097560975609756</v>
      </c>
      <c r="D2">
        <f>1/B2</f>
        <v>0.42735042735042739</v>
      </c>
      <c r="E2">
        <f>C2+D2-1</f>
        <v>3.7106524911402872E-2</v>
      </c>
      <c r="F2">
        <f>C2+D2-(C2*D2)-1</f>
        <v>-0.22347300396080894</v>
      </c>
      <c r="G2">
        <v>0</v>
      </c>
      <c r="H2">
        <f>C2*D2</f>
        <v>0.26057952887221181</v>
      </c>
      <c r="I2">
        <f>((-4*F2*H2)^0.5)/(2*F2)</f>
        <v>-1.0798355319766999</v>
      </c>
      <c r="J2">
        <f>(-((-4*F2*H2)^0.5))/(2*F2)</f>
        <v>1.0798355319766999</v>
      </c>
      <c r="K2">
        <f>IF(A2="","",(C2/($J2+C2-($J2*C2))))</f>
        <v>0.59133292539540294</v>
      </c>
      <c r="L2">
        <f>IF(B2="","",(D2/($J2+D2-($J2*D2))))</f>
        <v>0.40866707460459728</v>
      </c>
      <c r="M2">
        <f>IF(A2="","",1/K2)</f>
        <v>1.6910947404650878</v>
      </c>
      <c r="N2">
        <f>IF(B2="","",1/L2)</f>
        <v>2.4469796128487777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2.15</v>
      </c>
      <c r="C3" s="4">
        <f t="shared" ref="C3:C66" si="0">1/A3</f>
        <v>0.5617977528089888</v>
      </c>
      <c r="D3">
        <f t="shared" ref="D3:D66" si="1">1/B3</f>
        <v>0.46511627906976744</v>
      </c>
      <c r="E3">
        <f t="shared" ref="E3:E66" si="2">C3+D3-1</f>
        <v>2.6914031878756184E-2</v>
      </c>
      <c r="F3">
        <f t="shared" ref="F3:F66" si="3">C3+D3-(C3*D3)-1</f>
        <v>-0.23438724849751769</v>
      </c>
      <c r="G3">
        <v>0</v>
      </c>
      <c r="H3">
        <f t="shared" ref="H3:H66" si="4">C3*D3</f>
        <v>0.26130128037627387</v>
      </c>
      <c r="I3">
        <f t="shared" ref="I3:I66" si="5">((-4*F3*H3)^0.5)/(2*F3)</f>
        <v>-1.0558537785999174</v>
      </c>
      <c r="J3">
        <f t="shared" ref="J3:J66" si="6">(-((-4*F3*H3)^0.5))/(2*F3)</f>
        <v>1.0558537785999174</v>
      </c>
      <c r="K3">
        <f t="shared" ref="K3:K66" si="7">IF(A3="","",(C3/($J3+C3-($J3*C3))))</f>
        <v>0.54837610971857853</v>
      </c>
      <c r="L3">
        <f t="shared" ref="L3:L66" si="8">IF(B3="","",(D3/($J3+D3-($J3*D3))))</f>
        <v>0.45162389028142153</v>
      </c>
      <c r="M3">
        <f t="shared" ref="M3:M66" si="9">IF(A3="","",1/K3)</f>
        <v>1.8235659473079355</v>
      </c>
      <c r="N3">
        <f t="shared" ref="N3:N66" si="10">IF(B3="","",1/L3)</f>
        <v>2.214231845389905</v>
      </c>
    </row>
    <row r="4" spans="1:14" x14ac:dyDescent="0.25">
      <c r="A4" s="4">
        <f>IF('True_Odds_Calculator_2-way'!A5="","",'True_Odds_Calculator_2-way'!A5)</f>
        <v>1.74</v>
      </c>
      <c r="B4" s="4">
        <f>IF('True_Odds_Calculator_2-way'!B5="","",'True_Odds_Calculator_2-way'!B5)</f>
        <v>2.1800000000000002</v>
      </c>
      <c r="C4" s="4">
        <f t="shared" si="0"/>
        <v>0.57471264367816088</v>
      </c>
      <c r="D4">
        <f t="shared" si="1"/>
        <v>0.4587155963302752</v>
      </c>
      <c r="E4">
        <f t="shared" si="2"/>
        <v>3.3428240008436028E-2</v>
      </c>
      <c r="F4">
        <f t="shared" si="3"/>
        <v>-0.23020141305494057</v>
      </c>
      <c r="G4">
        <v>0</v>
      </c>
      <c r="H4">
        <f t="shared" si="4"/>
        <v>0.26362965306337655</v>
      </c>
      <c r="I4">
        <f t="shared" si="5"/>
        <v>-1.0701462561817372</v>
      </c>
      <c r="J4">
        <f t="shared" si="6"/>
        <v>1.0701462561817372</v>
      </c>
      <c r="K4">
        <f t="shared" si="7"/>
        <v>0.55806429341387886</v>
      </c>
      <c r="L4">
        <f t="shared" si="8"/>
        <v>0.44193570658612125</v>
      </c>
      <c r="M4">
        <f t="shared" si="9"/>
        <v>1.7919082295744857</v>
      </c>
      <c r="N4">
        <f t="shared" si="10"/>
        <v>2.26277258229445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</v>
      </c>
      <c r="C5" s="4">
        <f t="shared" si="0"/>
        <v>0.50505050505050508</v>
      </c>
      <c r="D5">
        <f t="shared" si="1"/>
        <v>0.52631578947368418</v>
      </c>
      <c r="E5">
        <f t="shared" si="2"/>
        <v>3.1366294524189264E-2</v>
      </c>
      <c r="F5">
        <f t="shared" si="3"/>
        <v>-0.23444976076555024</v>
      </c>
      <c r="G5">
        <v>0</v>
      </c>
      <c r="H5">
        <f t="shared" si="4"/>
        <v>0.26581605528973951</v>
      </c>
      <c r="I5">
        <f t="shared" si="5"/>
        <v>-1.0647942749998998</v>
      </c>
      <c r="J5">
        <f t="shared" si="6"/>
        <v>1.0647942749998998</v>
      </c>
      <c r="K5">
        <f t="shared" si="7"/>
        <v>0.48935688187389592</v>
      </c>
      <c r="L5">
        <f t="shared" si="8"/>
        <v>0.51064311812610408</v>
      </c>
      <c r="M5">
        <f t="shared" si="9"/>
        <v>2.0434983894999017</v>
      </c>
      <c r="N5">
        <f t="shared" si="10"/>
        <v>1.9583148474999099</v>
      </c>
    </row>
    <row r="6" spans="1:14" x14ac:dyDescent="0.25">
      <c r="A6" s="4">
        <f>IF('True_Odds_Calculator_2-way'!A7="","",'True_Odds_Calculator_2-way'!A7)</f>
        <v>1.88</v>
      </c>
      <c r="B6" s="4">
        <f>IF('True_Odds_Calculator_2-way'!B7="","",'True_Odds_Calculator_2-way'!B7)</f>
        <v>2.0299999999999998</v>
      </c>
      <c r="C6" s="4">
        <f t="shared" si="0"/>
        <v>0.53191489361702127</v>
      </c>
      <c r="D6">
        <f t="shared" si="1"/>
        <v>0.49261083743842371</v>
      </c>
      <c r="E6">
        <f t="shared" si="2"/>
        <v>2.4525731055444977E-2</v>
      </c>
      <c r="F6">
        <f t="shared" si="3"/>
        <v>-0.23750131013520592</v>
      </c>
      <c r="G6">
        <v>0</v>
      </c>
      <c r="H6">
        <f t="shared" si="4"/>
        <v>0.2620270411906509</v>
      </c>
      <c r="I6">
        <f t="shared" si="5"/>
        <v>-1.0503645397539194</v>
      </c>
      <c r="J6">
        <f t="shared" si="6"/>
        <v>1.0503645397539194</v>
      </c>
      <c r="K6">
        <f t="shared" si="7"/>
        <v>0.51966387444698414</v>
      </c>
      <c r="L6">
        <f t="shared" si="8"/>
        <v>0.48033612555301569</v>
      </c>
      <c r="M6">
        <f t="shared" si="9"/>
        <v>1.9243207949834495</v>
      </c>
      <c r="N6">
        <f t="shared" si="10"/>
        <v>2.081875475946537</v>
      </c>
    </row>
    <row r="7" spans="1:14" x14ac:dyDescent="0.25">
      <c r="A7" s="4">
        <f>IF('True_Odds_Calculator_2-way'!A8="","",'True_Odds_Calculator_2-way'!A8)</f>
        <v>1.94</v>
      </c>
      <c r="B7" s="4">
        <f>IF('True_Odds_Calculator_2-way'!B8="","",'True_Odds_Calculator_2-way'!B8)</f>
        <v>1.96</v>
      </c>
      <c r="C7" s="4">
        <f t="shared" si="0"/>
        <v>0.51546391752577325</v>
      </c>
      <c r="D7">
        <f t="shared" si="1"/>
        <v>0.51020408163265307</v>
      </c>
      <c r="E7">
        <f t="shared" si="2"/>
        <v>2.5667999158426325E-2</v>
      </c>
      <c r="F7">
        <f t="shared" si="3"/>
        <v>-0.23732379549758043</v>
      </c>
      <c r="G7">
        <v>0</v>
      </c>
      <c r="H7">
        <f t="shared" si="4"/>
        <v>0.26299179465600675</v>
      </c>
      <c r="I7">
        <f t="shared" si="5"/>
        <v>-1.052689901333149</v>
      </c>
      <c r="J7">
        <f t="shared" si="6"/>
        <v>1.052689901333149</v>
      </c>
      <c r="K7">
        <f t="shared" si="7"/>
        <v>0.50263165184833114</v>
      </c>
      <c r="L7">
        <f t="shared" si="8"/>
        <v>0.49736834815166897</v>
      </c>
      <c r="M7">
        <f t="shared" si="9"/>
        <v>1.9895285072531594</v>
      </c>
      <c r="N7">
        <f t="shared" si="10"/>
        <v>2.0105823052798226</v>
      </c>
    </row>
    <row r="8" spans="1:14" x14ac:dyDescent="0.25">
      <c r="A8" s="4">
        <f>IF('True_Odds_Calculator_2-way'!A9="","",'True_Odds_Calculator_2-way'!A9)</f>
        <v>1.97</v>
      </c>
      <c r="B8" s="4">
        <f>IF('True_Odds_Calculator_2-way'!B9="","",'True_Odds_Calculator_2-way'!B9)</f>
        <v>1.93</v>
      </c>
      <c r="C8" s="4">
        <f t="shared" si="0"/>
        <v>0.50761421319796951</v>
      </c>
      <c r="D8">
        <f t="shared" si="1"/>
        <v>0.5181347150259068</v>
      </c>
      <c r="E8">
        <f t="shared" si="2"/>
        <v>2.5748928223876311E-2</v>
      </c>
      <c r="F8">
        <f t="shared" si="3"/>
        <v>-0.23726361747455349</v>
      </c>
      <c r="G8">
        <v>0</v>
      </c>
      <c r="H8">
        <f t="shared" si="4"/>
        <v>0.26301254569842986</v>
      </c>
      <c r="I8">
        <f t="shared" si="5"/>
        <v>-1.0528649266733445</v>
      </c>
      <c r="J8">
        <f t="shared" si="6"/>
        <v>1.0528649266733445</v>
      </c>
      <c r="K8">
        <f t="shared" si="7"/>
        <v>0.49473625880060179</v>
      </c>
      <c r="L8">
        <f t="shared" si="8"/>
        <v>0.50526374119939821</v>
      </c>
      <c r="M8">
        <f t="shared" si="9"/>
        <v>2.021278978873144</v>
      </c>
      <c r="N8">
        <f t="shared" si="10"/>
        <v>1.9791643818062103</v>
      </c>
    </row>
    <row r="9" spans="1:14" x14ac:dyDescent="0.25">
      <c r="A9" s="4">
        <f>IF('True_Odds_Calculator_2-way'!A10="","",'True_Odds_Calculator_2-way'!A10)</f>
        <v>2.0699999999999998</v>
      </c>
      <c r="B9" s="4">
        <f>IF('True_Odds_Calculator_2-way'!B10="","",'True_Odds_Calculator_2-way'!B10)</f>
        <v>1.85</v>
      </c>
      <c r="C9" s="4">
        <f t="shared" si="0"/>
        <v>0.48309178743961356</v>
      </c>
      <c r="D9">
        <f t="shared" si="1"/>
        <v>0.54054054054054046</v>
      </c>
      <c r="E9">
        <f t="shared" si="2"/>
        <v>2.3632327980154022E-2</v>
      </c>
      <c r="F9">
        <f t="shared" si="3"/>
        <v>-0.2374983679331506</v>
      </c>
      <c r="G9">
        <v>0</v>
      </c>
      <c r="H9">
        <f t="shared" si="4"/>
        <v>0.26113069591330457</v>
      </c>
      <c r="I9">
        <f t="shared" si="5"/>
        <v>-1.0485729457933801</v>
      </c>
      <c r="J9">
        <f t="shared" si="6"/>
        <v>1.0485729457933801</v>
      </c>
      <c r="K9">
        <f t="shared" si="7"/>
        <v>0.47125951908672531</v>
      </c>
      <c r="L9">
        <f t="shared" si="8"/>
        <v>0.52874048091327497</v>
      </c>
      <c r="M9">
        <f t="shared" si="9"/>
        <v>2.1219730519989164</v>
      </c>
      <c r="N9">
        <f t="shared" si="10"/>
        <v>1.8912870039243732</v>
      </c>
    </row>
    <row r="10" spans="1:14" x14ac:dyDescent="0.25">
      <c r="A10" s="4">
        <f>IF('True_Odds_Calculator_2-way'!A11="","",'True_Odds_Calculator_2-way'!A11)</f>
        <v>2.02</v>
      </c>
      <c r="B10" s="4">
        <f>IF('True_Odds_Calculator_2-way'!B11="","",'True_Odds_Calculator_2-way'!B11)</f>
        <v>1.87</v>
      </c>
      <c r="C10" s="4">
        <f t="shared" si="0"/>
        <v>0.49504950495049505</v>
      </c>
      <c r="D10">
        <f t="shared" si="1"/>
        <v>0.53475935828876997</v>
      </c>
      <c r="E10">
        <f t="shared" si="2"/>
        <v>2.9808863239265015E-2</v>
      </c>
      <c r="F10">
        <f t="shared" si="3"/>
        <v>-0.23492349234923493</v>
      </c>
      <c r="G10">
        <v>0</v>
      </c>
      <c r="H10">
        <f t="shared" si="4"/>
        <v>0.2647323555885</v>
      </c>
      <c r="I10">
        <f t="shared" si="5"/>
        <v>-1.0615495921641367</v>
      </c>
      <c r="J10">
        <f t="shared" si="6"/>
        <v>1.0615495921641367</v>
      </c>
      <c r="K10">
        <f t="shared" si="7"/>
        <v>0.48012738724303272</v>
      </c>
      <c r="L10">
        <f t="shared" si="8"/>
        <v>0.51987261275696728</v>
      </c>
      <c r="M10">
        <f t="shared" si="9"/>
        <v>2.0827805840074194</v>
      </c>
      <c r="N10">
        <f t="shared" si="10"/>
        <v>1.9235481451827992</v>
      </c>
    </row>
    <row r="11" spans="1:14" x14ac:dyDescent="0.25">
      <c r="A11" s="4">
        <f>IF('True_Odds_Calculator_2-way'!A12="","",'True_Odds_Calculator_2-way'!A12)</f>
        <v>1.72</v>
      </c>
      <c r="B11" s="4">
        <f>IF('True_Odds_Calculator_2-way'!B12="","",'True_Odds_Calculator_2-way'!B12)</f>
        <v>2.21</v>
      </c>
      <c r="C11" s="4">
        <f t="shared" si="0"/>
        <v>0.58139534883720934</v>
      </c>
      <c r="D11">
        <f t="shared" si="1"/>
        <v>0.45248868778280543</v>
      </c>
      <c r="E11">
        <f t="shared" si="2"/>
        <v>3.3884036620014824E-2</v>
      </c>
      <c r="F11">
        <f t="shared" si="3"/>
        <v>-0.2291907818583605</v>
      </c>
      <c r="G11">
        <v>0</v>
      </c>
      <c r="H11">
        <f t="shared" si="4"/>
        <v>0.26307481847837527</v>
      </c>
      <c r="I11">
        <f t="shared" si="5"/>
        <v>-1.0713739108887084</v>
      </c>
      <c r="J11">
        <f t="shared" si="6"/>
        <v>1.0713739108887084</v>
      </c>
      <c r="K11">
        <f t="shared" si="7"/>
        <v>0.56452867108930049</v>
      </c>
      <c r="L11">
        <f t="shared" si="8"/>
        <v>0.43547132891069945</v>
      </c>
      <c r="M11">
        <f t="shared" si="9"/>
        <v>1.7713892158398703</v>
      </c>
      <c r="N11">
        <f t="shared" si="10"/>
        <v>2.2963624321753371</v>
      </c>
    </row>
    <row r="12" spans="1:14" x14ac:dyDescent="0.25">
      <c r="A12" s="4">
        <f>IF('True_Odds_Calculator_2-way'!A13="","",'True_Odds_Calculator_2-way'!A13)</f>
        <v>2.2799999999999998</v>
      </c>
      <c r="B12" s="4">
        <f>IF('True_Odds_Calculator_2-way'!B13="","",'True_Odds_Calculator_2-way'!B13)</f>
        <v>1.68</v>
      </c>
      <c r="C12" s="4">
        <f t="shared" si="0"/>
        <v>0.43859649122807021</v>
      </c>
      <c r="D12">
        <f t="shared" si="1"/>
        <v>0.59523809523809523</v>
      </c>
      <c r="E12">
        <f t="shared" si="2"/>
        <v>3.383458646616555E-2</v>
      </c>
      <c r="F12">
        <f t="shared" si="3"/>
        <v>-0.2272347535505429</v>
      </c>
      <c r="G12">
        <v>0</v>
      </c>
      <c r="H12">
        <f t="shared" si="4"/>
        <v>0.26106934001670845</v>
      </c>
      <c r="I12">
        <f t="shared" si="5"/>
        <v>-1.0718661571406805</v>
      </c>
      <c r="J12">
        <f t="shared" si="6"/>
        <v>1.0718661571406805</v>
      </c>
      <c r="K12">
        <f t="shared" si="7"/>
        <v>0.42158717195874679</v>
      </c>
      <c r="L12">
        <f t="shared" si="8"/>
        <v>0.57841282804125305</v>
      </c>
      <c r="M12">
        <f t="shared" si="9"/>
        <v>2.3719886811400706</v>
      </c>
      <c r="N12">
        <f t="shared" si="10"/>
        <v>1.728868986855663</v>
      </c>
    </row>
    <row r="13" spans="1:14" x14ac:dyDescent="0.25">
      <c r="A13" s="4">
        <f>IF('True_Odds_Calculator_2-way'!A14="","",'True_Odds_Calculator_2-way'!A14)</f>
        <v>2.4700000000000002</v>
      </c>
      <c r="B13" s="4">
        <f>IF('True_Odds_Calculator_2-way'!B14="","",'True_Odds_Calculator_2-way'!B14)</f>
        <v>1.6</v>
      </c>
      <c r="C13" s="4">
        <f t="shared" si="0"/>
        <v>0.40485829959514169</v>
      </c>
      <c r="D13">
        <f t="shared" si="1"/>
        <v>0.625</v>
      </c>
      <c r="E13">
        <f t="shared" si="2"/>
        <v>2.9858299595141746E-2</v>
      </c>
      <c r="F13">
        <f t="shared" si="3"/>
        <v>-0.22317813765182182</v>
      </c>
      <c r="G13">
        <v>0</v>
      </c>
      <c r="H13">
        <f t="shared" si="4"/>
        <v>0.25303643724696356</v>
      </c>
      <c r="I13">
        <f t="shared" si="5"/>
        <v>-1.0647942749999</v>
      </c>
      <c r="J13">
        <f t="shared" si="6"/>
        <v>1.0647942749999</v>
      </c>
      <c r="K13">
        <f t="shared" si="7"/>
        <v>0.38982592017231221</v>
      </c>
      <c r="L13">
        <f t="shared" si="8"/>
        <v>0.61017407982768768</v>
      </c>
      <c r="M13">
        <f t="shared" si="9"/>
        <v>2.5652475842498532</v>
      </c>
      <c r="N13">
        <f t="shared" si="10"/>
        <v>1.6388765649999402</v>
      </c>
    </row>
    <row r="14" spans="1:14" x14ac:dyDescent="0.25">
      <c r="A14" s="4">
        <f>IF('True_Odds_Calculator_2-way'!A15="","",'True_Odds_Calculator_2-way'!A15)</f>
        <v>1.83</v>
      </c>
      <c r="B14" s="4">
        <f>IF('True_Odds_Calculator_2-way'!B15="","",'True_Odds_Calculator_2-way'!B15)</f>
        <v>2.0499999999999998</v>
      </c>
      <c r="C14" s="4">
        <f t="shared" si="0"/>
        <v>0.54644808743169393</v>
      </c>
      <c r="D14">
        <f t="shared" si="1"/>
        <v>0.48780487804878053</v>
      </c>
      <c r="E14">
        <f t="shared" si="2"/>
        <v>3.4252965480474407E-2</v>
      </c>
      <c r="F14">
        <f t="shared" si="3"/>
        <v>-0.23230707716913246</v>
      </c>
      <c r="G14">
        <v>0</v>
      </c>
      <c r="H14">
        <f t="shared" si="4"/>
        <v>0.26656004264960681</v>
      </c>
      <c r="I14">
        <f t="shared" si="5"/>
        <v>-1.0711894933108055</v>
      </c>
      <c r="J14">
        <f t="shared" si="6"/>
        <v>1.0711894933108055</v>
      </c>
      <c r="K14">
        <f t="shared" si="7"/>
        <v>0.52935616627105819</v>
      </c>
      <c r="L14">
        <f t="shared" si="8"/>
        <v>0.47064383372894186</v>
      </c>
      <c r="M14">
        <f t="shared" si="9"/>
        <v>1.8890872794479689</v>
      </c>
      <c r="N14">
        <f t="shared" si="10"/>
        <v>2.1247489679763456</v>
      </c>
    </row>
    <row r="15" spans="1:14" x14ac:dyDescent="0.25">
      <c r="A15" s="4">
        <f>IF('True_Odds_Calculator_2-way'!A16="","",'True_Odds_Calculator_2-way'!A16)</f>
        <v>1.91</v>
      </c>
      <c r="B15" s="4">
        <f>IF('True_Odds_Calculator_2-way'!B16="","",'True_Odds_Calculator_2-way'!B16)</f>
        <v>1.98</v>
      </c>
      <c r="C15" s="4">
        <f t="shared" si="0"/>
        <v>0.52356020942408377</v>
      </c>
      <c r="D15">
        <f t="shared" si="1"/>
        <v>0.50505050505050508</v>
      </c>
      <c r="E15">
        <f t="shared" si="2"/>
        <v>2.861071447458885E-2</v>
      </c>
      <c r="F15">
        <f t="shared" si="3"/>
        <v>-0.23581363371939279</v>
      </c>
      <c r="G15">
        <v>0</v>
      </c>
      <c r="H15">
        <f t="shared" si="4"/>
        <v>0.2644243481939817</v>
      </c>
      <c r="I15">
        <f t="shared" si="5"/>
        <v>-1.0589275952301447</v>
      </c>
      <c r="J15">
        <f t="shared" si="6"/>
        <v>1.0589275952301447</v>
      </c>
      <c r="K15">
        <f t="shared" si="7"/>
        <v>0.50926243676795835</v>
      </c>
      <c r="L15">
        <f t="shared" si="8"/>
        <v>0.4907375632320416</v>
      </c>
      <c r="M15">
        <f t="shared" si="9"/>
        <v>1.9636241116594322</v>
      </c>
      <c r="N15">
        <f t="shared" si="10"/>
        <v>2.0377490433255412</v>
      </c>
    </row>
    <row r="16" spans="1:14" x14ac:dyDescent="0.25">
      <c r="A16" s="4">
        <f>IF('True_Odds_Calculator_2-way'!A17="","",'True_Odds_Calculator_2-way'!A17)</f>
        <v>1.97</v>
      </c>
      <c r="B16" s="4">
        <f>IF('True_Odds_Calculator_2-way'!B17="","",'True_Odds_Calculator_2-way'!B17)</f>
        <v>1.92</v>
      </c>
      <c r="C16" s="4">
        <f t="shared" si="0"/>
        <v>0.50761421319796951</v>
      </c>
      <c r="D16">
        <f t="shared" si="1"/>
        <v>0.52083333333333337</v>
      </c>
      <c r="E16">
        <f t="shared" si="2"/>
        <v>2.844754653130277E-2</v>
      </c>
      <c r="F16">
        <f t="shared" si="3"/>
        <v>-0.2359348561759731</v>
      </c>
      <c r="G16">
        <v>0</v>
      </c>
      <c r="H16">
        <f t="shared" si="4"/>
        <v>0.26438240270727581</v>
      </c>
      <c r="I16">
        <f t="shared" si="5"/>
        <v>-1.0585715534396718</v>
      </c>
      <c r="J16">
        <f t="shared" si="6"/>
        <v>1.0585715534396718</v>
      </c>
      <c r="K16">
        <f t="shared" si="7"/>
        <v>0.49338508579127022</v>
      </c>
      <c r="L16">
        <f t="shared" si="8"/>
        <v>0.50661491420873006</v>
      </c>
      <c r="M16">
        <f t="shared" si="9"/>
        <v>2.0268144068364817</v>
      </c>
      <c r="N16">
        <f t="shared" si="10"/>
        <v>1.9738858291644976</v>
      </c>
    </row>
    <row r="17" spans="1:14" x14ac:dyDescent="0.25">
      <c r="A17" s="4">
        <f>IF('True_Odds_Calculator_2-way'!A18="","",'True_Odds_Calculator_2-way'!A18)</f>
        <v>1.49</v>
      </c>
      <c r="B17" s="4">
        <f>IF('True_Odds_Calculator_2-way'!B18="","",'True_Odds_Calculator_2-way'!B18)</f>
        <v>2.7</v>
      </c>
      <c r="C17" s="4">
        <f t="shared" si="0"/>
        <v>0.67114093959731547</v>
      </c>
      <c r="D17">
        <f t="shared" si="1"/>
        <v>0.37037037037037035</v>
      </c>
      <c r="E17">
        <f t="shared" si="2"/>
        <v>4.1511309967685817E-2</v>
      </c>
      <c r="F17">
        <f t="shared" si="3"/>
        <v>-0.20705940840169024</v>
      </c>
      <c r="G17">
        <v>0</v>
      </c>
      <c r="H17">
        <f t="shared" si="4"/>
        <v>0.24857071836937608</v>
      </c>
      <c r="I17">
        <f t="shared" si="5"/>
        <v>-1.0956642697819579</v>
      </c>
      <c r="J17">
        <f t="shared" si="6"/>
        <v>1.0956642697819579</v>
      </c>
      <c r="K17">
        <f t="shared" si="7"/>
        <v>0.65067079609225564</v>
      </c>
      <c r="L17">
        <f t="shared" si="8"/>
        <v>0.34932920390774452</v>
      </c>
      <c r="M17">
        <f t="shared" si="9"/>
        <v>1.5368754921931591</v>
      </c>
      <c r="N17">
        <f t="shared" si="10"/>
        <v>2.8626292586293278</v>
      </c>
    </row>
    <row r="18" spans="1:14" x14ac:dyDescent="0.25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0.5181347150259068</v>
      </c>
      <c r="D18">
        <f t="shared" si="1"/>
        <v>0.51546391752577325</v>
      </c>
      <c r="E18">
        <f t="shared" si="2"/>
        <v>3.3598632551679941E-2</v>
      </c>
      <c r="F18">
        <f t="shared" si="3"/>
        <v>-0.2334811174616741</v>
      </c>
      <c r="G18">
        <v>0</v>
      </c>
      <c r="H18">
        <f t="shared" si="4"/>
        <v>0.26707975001335404</v>
      </c>
      <c r="I18">
        <f t="shared" si="5"/>
        <v>-1.0695340092890231</v>
      </c>
      <c r="J18">
        <f t="shared" si="6"/>
        <v>1.0695340092890231</v>
      </c>
      <c r="K18">
        <f t="shared" si="7"/>
        <v>0.50133690795359842</v>
      </c>
      <c r="L18">
        <f t="shared" si="8"/>
        <v>0.49866309204640175</v>
      </c>
      <c r="M18">
        <f t="shared" si="9"/>
        <v>1.9946666286387909</v>
      </c>
      <c r="N18">
        <f t="shared" si="10"/>
        <v>2.0053619687316817</v>
      </c>
    </row>
    <row r="19" spans="1:14" x14ac:dyDescent="0.25">
      <c r="A19" s="4">
        <f>IF('True_Odds_Calculator_2-way'!A20="","",'True_Odds_Calculator_2-way'!A20)</f>
        <v>1.96</v>
      </c>
      <c r="B19" s="4">
        <f>IF('True_Odds_Calculator_2-way'!B20="","",'True_Odds_Calculator_2-way'!B20)</f>
        <v>1.91</v>
      </c>
      <c r="C19" s="4">
        <f t="shared" si="0"/>
        <v>0.51020408163265307</v>
      </c>
      <c r="D19">
        <f t="shared" si="1"/>
        <v>0.52356020942408377</v>
      </c>
      <c r="E19">
        <f t="shared" si="2"/>
        <v>3.3764291056736839E-2</v>
      </c>
      <c r="F19">
        <f t="shared" si="3"/>
        <v>-0.23335826477187727</v>
      </c>
      <c r="G19">
        <v>0</v>
      </c>
      <c r="H19">
        <f t="shared" si="4"/>
        <v>0.26712255582861416</v>
      </c>
      <c r="I19">
        <f t="shared" si="5"/>
        <v>-1.0699012312772824</v>
      </c>
      <c r="J19">
        <f t="shared" si="6"/>
        <v>1.0699012312772824</v>
      </c>
      <c r="K19">
        <f t="shared" si="7"/>
        <v>0.49331431287667615</v>
      </c>
      <c r="L19">
        <f t="shared" si="8"/>
        <v>0.50668568712332396</v>
      </c>
      <c r="M19">
        <f t="shared" si="9"/>
        <v>2.0271051820261912</v>
      </c>
      <c r="N19">
        <f t="shared" si="10"/>
        <v>1.9736101204623264</v>
      </c>
    </row>
    <row r="20" spans="1:14" x14ac:dyDescent="0.25">
      <c r="A20" s="4">
        <f>IF('True_Odds_Calculator_2-way'!A21="","",'True_Odds_Calculator_2-way'!A21)</f>
        <v>1.75</v>
      </c>
      <c r="B20" s="4">
        <f>IF('True_Odds_Calculator_2-way'!B21="","",'True_Odds_Calculator_2-way'!B21)</f>
        <v>2.14</v>
      </c>
      <c r="C20" s="4">
        <f t="shared" si="0"/>
        <v>0.5714285714285714</v>
      </c>
      <c r="D20">
        <f t="shared" si="1"/>
        <v>0.46728971962616822</v>
      </c>
      <c r="E20">
        <f t="shared" si="2"/>
        <v>3.8718291054739673E-2</v>
      </c>
      <c r="F20">
        <f t="shared" si="3"/>
        <v>-0.22830440587449929</v>
      </c>
      <c r="G20">
        <v>0</v>
      </c>
      <c r="H20">
        <f t="shared" si="4"/>
        <v>0.26702269692923897</v>
      </c>
      <c r="I20">
        <f t="shared" si="5"/>
        <v>-1.0814761408717504</v>
      </c>
      <c r="J20">
        <f t="shared" si="6"/>
        <v>1.0814761408717504</v>
      </c>
      <c r="K20">
        <f t="shared" si="7"/>
        <v>0.55214846039654741</v>
      </c>
      <c r="L20">
        <f t="shared" si="8"/>
        <v>0.44785153960345248</v>
      </c>
      <c r="M20">
        <f t="shared" si="9"/>
        <v>1.8111071056538131</v>
      </c>
      <c r="N20">
        <f t="shared" si="10"/>
        <v>2.2328828005937953</v>
      </c>
    </row>
    <row r="21" spans="1:14" x14ac:dyDescent="0.25">
      <c r="A21" s="4">
        <f>IF('True_Odds_Calculator_2-way'!A22="","",'True_Odds_Calculator_2-way'!A22)</f>
        <v>1.29</v>
      </c>
      <c r="B21" s="4">
        <f>IF('True_Odds_Calculator_2-way'!B22="","",'True_Odds_Calculator_2-way'!B22)</f>
        <v>4</v>
      </c>
      <c r="C21" s="4">
        <f t="shared" si="0"/>
        <v>0.77519379844961234</v>
      </c>
      <c r="D21">
        <f t="shared" si="1"/>
        <v>0.25</v>
      </c>
      <c r="E21">
        <f t="shared" si="2"/>
        <v>2.5193798449612448E-2</v>
      </c>
      <c r="F21">
        <f t="shared" si="3"/>
        <v>-0.16860465116279066</v>
      </c>
      <c r="G21">
        <v>0</v>
      </c>
      <c r="H21">
        <f t="shared" si="4"/>
        <v>0.19379844961240308</v>
      </c>
      <c r="I21">
        <f t="shared" si="5"/>
        <v>-1.0721125348377949</v>
      </c>
      <c r="J21">
        <f t="shared" si="6"/>
        <v>1.0721125348377949</v>
      </c>
      <c r="K21">
        <f t="shared" si="7"/>
        <v>0.76282734121443485</v>
      </c>
      <c r="L21">
        <f t="shared" si="8"/>
        <v>0.23717265878556512</v>
      </c>
      <c r="M21">
        <f t="shared" si="9"/>
        <v>1.3109126351029605</v>
      </c>
      <c r="N21">
        <f t="shared" si="10"/>
        <v>4.2163376045133845</v>
      </c>
    </row>
    <row r="22" spans="1:14" x14ac:dyDescent="0.25">
      <c r="A22" s="4">
        <f>IF('True_Odds_Calculator_2-way'!A23="","",'True_Odds_Calculator_2-way'!A23)</f>
        <v>1.46</v>
      </c>
      <c r="B22" s="4">
        <f>IF('True_Odds_Calculator_2-way'!B23="","",'True_Odds_Calculator_2-way'!B23)</f>
        <v>2.88</v>
      </c>
      <c r="C22" s="4">
        <f t="shared" si="0"/>
        <v>0.68493150684931503</v>
      </c>
      <c r="D22">
        <f t="shared" si="1"/>
        <v>0.34722222222222221</v>
      </c>
      <c r="E22">
        <f t="shared" si="2"/>
        <v>3.215372907153724E-2</v>
      </c>
      <c r="F22">
        <f t="shared" si="3"/>
        <v>-0.20566971080669716</v>
      </c>
      <c r="G22">
        <v>0</v>
      </c>
      <c r="H22">
        <f t="shared" si="4"/>
        <v>0.23782343987823437</v>
      </c>
      <c r="I22">
        <f t="shared" si="5"/>
        <v>-1.0753309840483505</v>
      </c>
      <c r="J22">
        <f t="shared" si="6"/>
        <v>1.0753309840483505</v>
      </c>
      <c r="K22">
        <f t="shared" si="7"/>
        <v>0.66905194717956773</v>
      </c>
      <c r="L22">
        <f t="shared" si="8"/>
        <v>0.3309480528204321</v>
      </c>
      <c r="M22">
        <f t="shared" si="9"/>
        <v>1.4946522526622417</v>
      </c>
      <c r="N22">
        <f t="shared" si="10"/>
        <v>3.0216222500108993</v>
      </c>
    </row>
    <row r="23" spans="1:14" x14ac:dyDescent="0.25">
      <c r="A23" s="4">
        <f>IF('True_Odds_Calculator_2-way'!A24="","",'True_Odds_Calculator_2-way'!A24)</f>
        <v>1.49</v>
      </c>
      <c r="B23" s="4">
        <f>IF('True_Odds_Calculator_2-way'!B24="","",'True_Odds_Calculator_2-way'!B24)</f>
        <v>2.75</v>
      </c>
      <c r="C23" s="4">
        <f t="shared" si="0"/>
        <v>0.67114093959731547</v>
      </c>
      <c r="D23">
        <f t="shared" si="1"/>
        <v>0.36363636363636365</v>
      </c>
      <c r="E23">
        <f t="shared" si="2"/>
        <v>3.4777303233679113E-2</v>
      </c>
      <c r="F23">
        <f t="shared" si="3"/>
        <v>-0.2092739475289811</v>
      </c>
      <c r="G23">
        <v>0</v>
      </c>
      <c r="H23">
        <f t="shared" si="4"/>
        <v>0.24405125076266018</v>
      </c>
      <c r="I23">
        <f t="shared" si="5"/>
        <v>-1.0798984943120777</v>
      </c>
      <c r="J23">
        <f t="shared" si="6"/>
        <v>1.0798984943120777</v>
      </c>
      <c r="K23">
        <f t="shared" si="7"/>
        <v>0.65395796914872473</v>
      </c>
      <c r="L23">
        <f t="shared" si="8"/>
        <v>0.34604203085127527</v>
      </c>
      <c r="M23">
        <f t="shared" si="9"/>
        <v>1.5291502622129183</v>
      </c>
      <c r="N23">
        <f t="shared" si="10"/>
        <v>2.8898223650461352</v>
      </c>
    </row>
    <row r="24" spans="1:14" x14ac:dyDescent="0.25">
      <c r="A24" s="4">
        <f>IF('True_Odds_Calculator_2-way'!A25="","",'True_Odds_Calculator_2-way'!A25)</f>
        <v>1.7</v>
      </c>
      <c r="B24" s="4">
        <f>IF('True_Odds_Calculator_2-way'!B25="","",'True_Odds_Calculator_2-way'!B25)</f>
        <v>2.27</v>
      </c>
      <c r="C24" s="4">
        <f t="shared" si="0"/>
        <v>0.58823529411764708</v>
      </c>
      <c r="D24">
        <f t="shared" si="1"/>
        <v>0.44052863436123346</v>
      </c>
      <c r="E24">
        <f t="shared" si="2"/>
        <v>2.876392847888054E-2</v>
      </c>
      <c r="F24">
        <f t="shared" si="3"/>
        <v>-0.23037056232184505</v>
      </c>
      <c r="G24">
        <v>0</v>
      </c>
      <c r="H24">
        <f t="shared" si="4"/>
        <v>0.25913449080072559</v>
      </c>
      <c r="I24">
        <f t="shared" si="5"/>
        <v>-1.0605938867332434</v>
      </c>
      <c r="J24">
        <f t="shared" si="6"/>
        <v>1.0605938867332434</v>
      </c>
      <c r="K24">
        <f t="shared" si="7"/>
        <v>0.5739158503406081</v>
      </c>
      <c r="L24">
        <f t="shared" si="8"/>
        <v>0.42608414965939195</v>
      </c>
      <c r="M24">
        <f t="shared" si="9"/>
        <v>1.7424157207132702</v>
      </c>
      <c r="N24">
        <f t="shared" si="10"/>
        <v>2.3469542361512192</v>
      </c>
    </row>
    <row r="25" spans="1:14" x14ac:dyDescent="0.25">
      <c r="A25" s="4">
        <f>IF('True_Odds_Calculator_2-way'!A26="","",'True_Odds_Calculator_2-way'!A26)</f>
        <v>1.64</v>
      </c>
      <c r="B25" s="4">
        <f>IF('True_Odds_Calculator_2-way'!B26="","",'True_Odds_Calculator_2-way'!B26)</f>
        <v>2.39</v>
      </c>
      <c r="C25" s="4">
        <f t="shared" si="0"/>
        <v>0.6097560975609756</v>
      </c>
      <c r="D25">
        <f t="shared" si="1"/>
        <v>0.41841004184100417</v>
      </c>
      <c r="E25">
        <f t="shared" si="2"/>
        <v>2.8166139401979873E-2</v>
      </c>
      <c r="F25">
        <f t="shared" si="3"/>
        <v>-0.22696193489131533</v>
      </c>
      <c r="G25">
        <v>0</v>
      </c>
      <c r="H25">
        <f t="shared" si="4"/>
        <v>0.2551280742932952</v>
      </c>
      <c r="I25">
        <f t="shared" si="5"/>
        <v>-1.0602361620999639</v>
      </c>
      <c r="J25">
        <f t="shared" si="6"/>
        <v>1.0602361620999639</v>
      </c>
      <c r="K25">
        <f t="shared" si="7"/>
        <v>0.59575188026116299</v>
      </c>
      <c r="L25">
        <f t="shared" si="8"/>
        <v>0.4042481197388369</v>
      </c>
      <c r="M25">
        <f t="shared" si="9"/>
        <v>1.6785511437439771</v>
      </c>
      <c r="N25">
        <f t="shared" si="10"/>
        <v>2.4737282653189494</v>
      </c>
    </row>
    <row r="26" spans="1:14" x14ac:dyDescent="0.25">
      <c r="A26" s="4">
        <f>IF('True_Odds_Calculator_2-way'!A27="","",'True_Odds_Calculator_2-way'!A27)</f>
        <v>1.72</v>
      </c>
      <c r="B26" s="4">
        <f>IF('True_Odds_Calculator_2-way'!B27="","",'True_Odds_Calculator_2-way'!B27)</f>
        <v>2.2000000000000002</v>
      </c>
      <c r="C26" s="4">
        <f t="shared" si="0"/>
        <v>0.58139534883720934</v>
      </c>
      <c r="D26">
        <f t="shared" si="1"/>
        <v>0.45454545454545453</v>
      </c>
      <c r="E26">
        <f t="shared" si="2"/>
        <v>3.5940803382663811E-2</v>
      </c>
      <c r="F26">
        <f t="shared" si="3"/>
        <v>-0.22832980972515859</v>
      </c>
      <c r="G26">
        <v>0</v>
      </c>
      <c r="H26">
        <f t="shared" si="4"/>
        <v>0.26427061310782241</v>
      </c>
      <c r="I26">
        <f t="shared" si="5"/>
        <v>-1.075828707279838</v>
      </c>
      <c r="J26">
        <f t="shared" si="6"/>
        <v>1.075828707279838</v>
      </c>
      <c r="K26">
        <f t="shared" si="7"/>
        <v>0.5635083268962916</v>
      </c>
      <c r="L26">
        <f t="shared" si="8"/>
        <v>0.4364916731037084</v>
      </c>
      <c r="M26">
        <f t="shared" si="9"/>
        <v>1.7745966692414832</v>
      </c>
      <c r="N26">
        <f t="shared" si="10"/>
        <v>2.2909944487358058</v>
      </c>
    </row>
    <row r="27" spans="1:14" x14ac:dyDescent="0.25">
      <c r="A27" s="4">
        <f>IF('True_Odds_Calculator_2-way'!A28="","",'True_Odds_Calculator_2-way'!A28)</f>
        <v>1.6</v>
      </c>
      <c r="B27" s="4">
        <f>IF('True_Odds_Calculator_2-way'!B28="","",'True_Odds_Calculator_2-way'!B28)</f>
        <v>2.44</v>
      </c>
      <c r="C27" s="4">
        <f t="shared" si="0"/>
        <v>0.625</v>
      </c>
      <c r="D27">
        <f t="shared" si="1"/>
        <v>0.4098360655737705</v>
      </c>
      <c r="E27">
        <f t="shared" si="2"/>
        <v>3.4836065573770503E-2</v>
      </c>
      <c r="F27">
        <f t="shared" si="3"/>
        <v>-0.22131147540983609</v>
      </c>
      <c r="G27">
        <v>0</v>
      </c>
      <c r="H27">
        <f t="shared" si="4"/>
        <v>0.25614754098360659</v>
      </c>
      <c r="I27">
        <f t="shared" si="5"/>
        <v>-1.075828707279838</v>
      </c>
      <c r="J27">
        <f t="shared" si="6"/>
        <v>1.075828707279838</v>
      </c>
      <c r="K27">
        <f t="shared" si="7"/>
        <v>0.60771904394073795</v>
      </c>
      <c r="L27">
        <f t="shared" si="8"/>
        <v>0.39228095605926194</v>
      </c>
      <c r="M27">
        <f t="shared" si="9"/>
        <v>1.6454972243679031</v>
      </c>
      <c r="N27">
        <f t="shared" si="10"/>
        <v>2.5491933384829668</v>
      </c>
    </row>
    <row r="28" spans="1:14" x14ac:dyDescent="0.25">
      <c r="A28" s="4">
        <f>IF('True_Odds_Calculator_2-way'!A29="","",'True_Odds_Calculator_2-way'!A29)</f>
        <v>1.7</v>
      </c>
      <c r="B28" s="4">
        <f>IF('True_Odds_Calculator_2-way'!B29="","",'True_Odds_Calculator_2-way'!B29)</f>
        <v>2.2400000000000002</v>
      </c>
      <c r="C28" s="4">
        <f t="shared" si="0"/>
        <v>0.58823529411764708</v>
      </c>
      <c r="D28">
        <f t="shared" si="1"/>
        <v>0.4464285714285714</v>
      </c>
      <c r="E28">
        <f t="shared" si="2"/>
        <v>3.4663865546218364E-2</v>
      </c>
      <c r="F28">
        <f t="shared" si="3"/>
        <v>-0.22794117647058831</v>
      </c>
      <c r="G28">
        <v>0</v>
      </c>
      <c r="H28">
        <f t="shared" si="4"/>
        <v>0.26260504201680673</v>
      </c>
      <c r="I28">
        <f t="shared" si="5"/>
        <v>-1.0733469768527293</v>
      </c>
      <c r="J28">
        <f t="shared" si="6"/>
        <v>1.0733469768527293</v>
      </c>
      <c r="K28">
        <f t="shared" si="7"/>
        <v>0.5709904149848718</v>
      </c>
      <c r="L28">
        <f t="shared" si="8"/>
        <v>0.42900958501512831</v>
      </c>
      <c r="M28">
        <f t="shared" si="9"/>
        <v>1.7513428837969105</v>
      </c>
      <c r="N28">
        <f t="shared" si="10"/>
        <v>2.3309502512973848</v>
      </c>
    </row>
    <row r="29" spans="1:14" x14ac:dyDescent="0.25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0.5988023952095809</v>
      </c>
      <c r="D29">
        <f t="shared" si="1"/>
        <v>0.43478260869565222</v>
      </c>
      <c r="E29">
        <f t="shared" si="2"/>
        <v>3.3585003905233002E-2</v>
      </c>
      <c r="F29">
        <f t="shared" si="3"/>
        <v>-0.22676386357719358</v>
      </c>
      <c r="G29">
        <v>0</v>
      </c>
      <c r="H29">
        <f t="shared" si="4"/>
        <v>0.26034886748242653</v>
      </c>
      <c r="I29">
        <f t="shared" si="5"/>
        <v>-1.0714969088698136</v>
      </c>
      <c r="J29">
        <f t="shared" si="6"/>
        <v>1.0714969088698136</v>
      </c>
      <c r="K29">
        <f t="shared" si="7"/>
        <v>0.58210506726094002</v>
      </c>
      <c r="L29">
        <f t="shared" si="8"/>
        <v>0.41789493273906014</v>
      </c>
      <c r="M29">
        <f t="shared" si="9"/>
        <v>1.7179029289427752</v>
      </c>
      <c r="N29">
        <f t="shared" si="10"/>
        <v>2.3929459815307572</v>
      </c>
    </row>
    <row r="30" spans="1:14" x14ac:dyDescent="0.25">
      <c r="A30" s="4">
        <f>IF('True_Odds_Calculator_2-way'!A31="","",'True_Odds_Calculator_2-way'!A31)</f>
        <v>1.64</v>
      </c>
      <c r="B30" s="4">
        <f>IF('True_Odds_Calculator_2-way'!B31="","",'True_Odds_Calculator_2-way'!B31)</f>
        <v>2.39</v>
      </c>
      <c r="C30" s="4">
        <f t="shared" si="0"/>
        <v>0.6097560975609756</v>
      </c>
      <c r="D30">
        <f t="shared" si="1"/>
        <v>0.41841004184100417</v>
      </c>
      <c r="E30">
        <f t="shared" si="2"/>
        <v>2.8166139401979873E-2</v>
      </c>
      <c r="F30">
        <f t="shared" si="3"/>
        <v>-0.22696193489131533</v>
      </c>
      <c r="G30">
        <v>0</v>
      </c>
      <c r="H30">
        <f t="shared" si="4"/>
        <v>0.2551280742932952</v>
      </c>
      <c r="I30">
        <f t="shared" si="5"/>
        <v>-1.0602361620999639</v>
      </c>
      <c r="J30">
        <f t="shared" si="6"/>
        <v>1.0602361620999639</v>
      </c>
      <c r="K30">
        <f t="shared" si="7"/>
        <v>0.59575188026116299</v>
      </c>
      <c r="L30">
        <f t="shared" si="8"/>
        <v>0.4042481197388369</v>
      </c>
      <c r="M30">
        <f t="shared" si="9"/>
        <v>1.6785511437439771</v>
      </c>
      <c r="N30">
        <f t="shared" si="10"/>
        <v>2.4737282653189494</v>
      </c>
    </row>
    <row r="31" spans="1:14" x14ac:dyDescent="0.25">
      <c r="A31" s="4">
        <f>IF('True_Odds_Calculator_2-way'!A32="","",'True_Odds_Calculator_2-way'!A32)</f>
        <v>1.83</v>
      </c>
      <c r="B31" s="4">
        <f>IF('True_Odds_Calculator_2-way'!B32="","",'True_Odds_Calculator_2-way'!B32)</f>
        <v>2.06</v>
      </c>
      <c r="C31" s="4">
        <f t="shared" si="0"/>
        <v>0.54644808743169393</v>
      </c>
      <c r="D31">
        <f t="shared" si="1"/>
        <v>0.4854368932038835</v>
      </c>
      <c r="E31">
        <f t="shared" si="2"/>
        <v>3.1884980635577431E-2</v>
      </c>
      <c r="F31">
        <f t="shared" si="3"/>
        <v>-0.2333810812244681</v>
      </c>
      <c r="G31">
        <v>0</v>
      </c>
      <c r="H31">
        <f t="shared" si="4"/>
        <v>0.26526606186004559</v>
      </c>
      <c r="I31">
        <f t="shared" si="5"/>
        <v>-1.0661247392009334</v>
      </c>
      <c r="J31">
        <f t="shared" si="6"/>
        <v>1.0661247392009334</v>
      </c>
      <c r="K31">
        <f t="shared" si="7"/>
        <v>0.53053675848269044</v>
      </c>
      <c r="L31">
        <f t="shared" si="8"/>
        <v>0.46946324151730962</v>
      </c>
      <c r="M31">
        <f t="shared" si="9"/>
        <v>1.8848835335367746</v>
      </c>
      <c r="N31">
        <f t="shared" si="10"/>
        <v>2.1300922235529893</v>
      </c>
    </row>
    <row r="32" spans="1:14" x14ac:dyDescent="0.25">
      <c r="A32" s="4">
        <f>IF('True_Odds_Calculator_2-way'!A33="","",'True_Odds_Calculator_2-way'!A33)</f>
        <v>1.63</v>
      </c>
      <c r="B32" s="4">
        <f>IF('True_Odds_Calculator_2-way'!B33="","",'True_Odds_Calculator_2-way'!B33)</f>
        <v>2.4</v>
      </c>
      <c r="C32" s="4">
        <f t="shared" si="0"/>
        <v>0.61349693251533743</v>
      </c>
      <c r="D32">
        <f t="shared" si="1"/>
        <v>0.41666666666666669</v>
      </c>
      <c r="E32">
        <f t="shared" si="2"/>
        <v>3.0163599182004175E-2</v>
      </c>
      <c r="F32">
        <f t="shared" si="3"/>
        <v>-0.22546012269938642</v>
      </c>
      <c r="G32">
        <v>0</v>
      </c>
      <c r="H32">
        <f t="shared" si="4"/>
        <v>0.2556237218813906</v>
      </c>
      <c r="I32">
        <f t="shared" si="5"/>
        <v>-1.0647942749999</v>
      </c>
      <c r="J32">
        <f t="shared" si="6"/>
        <v>1.0647942749999</v>
      </c>
      <c r="K32">
        <f t="shared" si="7"/>
        <v>0.59850837590920558</v>
      </c>
      <c r="L32">
        <f t="shared" si="8"/>
        <v>0.40149162409079431</v>
      </c>
      <c r="M32">
        <f t="shared" si="9"/>
        <v>1.670820393249937</v>
      </c>
      <c r="N32">
        <f t="shared" si="10"/>
        <v>2.4907119849998605</v>
      </c>
    </row>
    <row r="33" spans="1:14" x14ac:dyDescent="0.25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0.52356020942408377</v>
      </c>
      <c r="D33">
        <f t="shared" si="1"/>
        <v>0.50505050505050508</v>
      </c>
      <c r="E33">
        <f t="shared" si="2"/>
        <v>2.861071447458885E-2</v>
      </c>
      <c r="F33">
        <f t="shared" si="3"/>
        <v>-0.23581363371939279</v>
      </c>
      <c r="G33">
        <v>0</v>
      </c>
      <c r="H33">
        <f t="shared" si="4"/>
        <v>0.2644243481939817</v>
      </c>
      <c r="I33">
        <f t="shared" si="5"/>
        <v>-1.0589275952301447</v>
      </c>
      <c r="J33">
        <f t="shared" si="6"/>
        <v>1.0589275952301447</v>
      </c>
      <c r="K33">
        <f t="shared" si="7"/>
        <v>0.50926243676795835</v>
      </c>
      <c r="L33">
        <f t="shared" si="8"/>
        <v>0.4907375632320416</v>
      </c>
      <c r="M33">
        <f t="shared" si="9"/>
        <v>1.9636241116594322</v>
      </c>
      <c r="N33">
        <f t="shared" si="10"/>
        <v>2.0377490433255412</v>
      </c>
    </row>
    <row r="34" spans="1:14" x14ac:dyDescent="0.25">
      <c r="A34" s="4">
        <f>IF('True_Odds_Calculator_2-way'!A35="","",'True_Odds_Calculator_2-way'!A35)</f>
        <v>2.06</v>
      </c>
      <c r="B34" s="4">
        <f>IF('True_Odds_Calculator_2-way'!B35="","",'True_Odds_Calculator_2-way'!B35)</f>
        <v>1.83</v>
      </c>
      <c r="C34" s="4">
        <f t="shared" si="0"/>
        <v>0.4854368932038835</v>
      </c>
      <c r="D34">
        <f t="shared" si="1"/>
        <v>0.54644808743169393</v>
      </c>
      <c r="E34">
        <f t="shared" si="2"/>
        <v>3.1884980635577431E-2</v>
      </c>
      <c r="F34">
        <f t="shared" si="3"/>
        <v>-0.2333810812244681</v>
      </c>
      <c r="G34">
        <v>0</v>
      </c>
      <c r="H34">
        <f t="shared" si="4"/>
        <v>0.26526606186004559</v>
      </c>
      <c r="I34">
        <f t="shared" si="5"/>
        <v>-1.0661247392009334</v>
      </c>
      <c r="J34">
        <f t="shared" si="6"/>
        <v>1.0661247392009334</v>
      </c>
      <c r="K34">
        <f t="shared" si="7"/>
        <v>0.46946324151730962</v>
      </c>
      <c r="L34">
        <f t="shared" si="8"/>
        <v>0.53053675848269044</v>
      </c>
      <c r="M34">
        <f t="shared" si="9"/>
        <v>2.1300922235529893</v>
      </c>
      <c r="N34">
        <f t="shared" si="10"/>
        <v>1.8848835335367746</v>
      </c>
    </row>
    <row r="35" spans="1:14" x14ac:dyDescent="0.25">
      <c r="A35" s="4">
        <f>IF('True_Odds_Calculator_2-way'!A36="","",'True_Odds_Calculator_2-way'!A36)</f>
        <v>1.71</v>
      </c>
      <c r="B35" s="4">
        <f>IF('True_Odds_Calculator_2-way'!B36="","",'True_Odds_Calculator_2-way'!B36)</f>
        <v>2.23</v>
      </c>
      <c r="C35" s="4">
        <f t="shared" si="0"/>
        <v>0.58479532163742687</v>
      </c>
      <c r="D35">
        <f t="shared" si="1"/>
        <v>0.44843049327354262</v>
      </c>
      <c r="E35">
        <f t="shared" si="2"/>
        <v>3.3225814910969431E-2</v>
      </c>
      <c r="F35">
        <f t="shared" si="3"/>
        <v>-0.22901423963496192</v>
      </c>
      <c r="G35">
        <v>0</v>
      </c>
      <c r="H35">
        <f t="shared" si="4"/>
        <v>0.26224005454593136</v>
      </c>
      <c r="I35">
        <f t="shared" si="5"/>
        <v>-1.070084984173661</v>
      </c>
      <c r="J35">
        <f t="shared" si="6"/>
        <v>1.070084984173661</v>
      </c>
      <c r="K35">
        <f t="shared" si="7"/>
        <v>0.56825919869450314</v>
      </c>
      <c r="L35">
        <f t="shared" si="8"/>
        <v>0.43174080130549697</v>
      </c>
      <c r="M35">
        <f t="shared" si="9"/>
        <v>1.7597603387632996</v>
      </c>
      <c r="N35">
        <f t="shared" si="10"/>
        <v>2.3162045305336028</v>
      </c>
    </row>
    <row r="36" spans="1:14" x14ac:dyDescent="0.25">
      <c r="A36" s="4">
        <f>IF('True_Odds_Calculator_2-way'!A37="","",'True_Odds_Calculator_2-way'!A37)</f>
        <v>2.2799999999999998</v>
      </c>
      <c r="B36" s="4">
        <f>IF('True_Odds_Calculator_2-way'!B37="","",'True_Odds_Calculator_2-way'!B37)</f>
        <v>1.68</v>
      </c>
      <c r="C36" s="4">
        <f t="shared" si="0"/>
        <v>0.43859649122807021</v>
      </c>
      <c r="D36">
        <f t="shared" si="1"/>
        <v>0.59523809523809523</v>
      </c>
      <c r="E36">
        <f t="shared" si="2"/>
        <v>3.383458646616555E-2</v>
      </c>
      <c r="F36">
        <f t="shared" si="3"/>
        <v>-0.2272347535505429</v>
      </c>
      <c r="G36">
        <v>0</v>
      </c>
      <c r="H36">
        <f t="shared" si="4"/>
        <v>0.26106934001670845</v>
      </c>
      <c r="I36">
        <f t="shared" si="5"/>
        <v>-1.0718661571406805</v>
      </c>
      <c r="J36">
        <f t="shared" si="6"/>
        <v>1.0718661571406805</v>
      </c>
      <c r="K36">
        <f t="shared" si="7"/>
        <v>0.42158717195874679</v>
      </c>
      <c r="L36">
        <f t="shared" si="8"/>
        <v>0.57841282804125305</v>
      </c>
      <c r="M36">
        <f t="shared" si="9"/>
        <v>2.3719886811400706</v>
      </c>
      <c r="N36">
        <f t="shared" si="10"/>
        <v>1.728868986855663</v>
      </c>
    </row>
    <row r="37" spans="1:14" x14ac:dyDescent="0.25">
      <c r="A37" s="4">
        <f>IF('True_Odds_Calculator_2-way'!A38="","",'True_Odds_Calculator_2-way'!A38)</f>
        <v>2.15</v>
      </c>
      <c r="B37" s="4">
        <f>IF('True_Odds_Calculator_2-way'!B38="","",'True_Odds_Calculator_2-way'!B38)</f>
        <v>1.76</v>
      </c>
      <c r="C37" s="4">
        <f t="shared" si="0"/>
        <v>0.46511627906976744</v>
      </c>
      <c r="D37">
        <f t="shared" si="1"/>
        <v>0.56818181818181823</v>
      </c>
      <c r="E37">
        <f t="shared" si="2"/>
        <v>3.3298097251585723E-2</v>
      </c>
      <c r="F37">
        <f t="shared" si="3"/>
        <v>-0.23097251585623668</v>
      </c>
      <c r="G37">
        <v>0</v>
      </c>
      <c r="H37">
        <f t="shared" si="4"/>
        <v>0.26427061310782241</v>
      </c>
      <c r="I37">
        <f t="shared" si="5"/>
        <v>-1.0696563746013956</v>
      </c>
      <c r="J37">
        <f t="shared" si="6"/>
        <v>1.0696563746013956</v>
      </c>
      <c r="K37">
        <f t="shared" si="7"/>
        <v>0.44840941385030625</v>
      </c>
      <c r="L37">
        <f t="shared" si="8"/>
        <v>0.5515905861496937</v>
      </c>
      <c r="M37">
        <f t="shared" si="9"/>
        <v>2.2301048307916052</v>
      </c>
      <c r="N37">
        <f t="shared" si="10"/>
        <v>1.8129388446970602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1.75</v>
      </c>
      <c r="C38" s="4">
        <f t="shared" si="0"/>
        <v>0.46082949308755761</v>
      </c>
      <c r="D38">
        <f t="shared" si="1"/>
        <v>0.5714285714285714</v>
      </c>
      <c r="E38">
        <f t="shared" si="2"/>
        <v>3.2258064516129004E-2</v>
      </c>
      <c r="F38">
        <f t="shared" si="3"/>
        <v>-0.23107307439104674</v>
      </c>
      <c r="G38">
        <v>0</v>
      </c>
      <c r="H38">
        <f t="shared" si="4"/>
        <v>0.26333113890717574</v>
      </c>
      <c r="I38">
        <f t="shared" si="5"/>
        <v>-1.0675210253672476</v>
      </c>
      <c r="J38">
        <f t="shared" si="6"/>
        <v>1.0675210253672476</v>
      </c>
      <c r="K38">
        <f t="shared" si="7"/>
        <v>0.44464214228514221</v>
      </c>
      <c r="L38">
        <f t="shared" si="8"/>
        <v>0.55535785771485779</v>
      </c>
      <c r="M38">
        <f t="shared" si="9"/>
        <v>2.2489995996796797</v>
      </c>
      <c r="N38">
        <f t="shared" si="10"/>
        <v>1.8006407690254356</v>
      </c>
    </row>
    <row r="39" spans="1:14" x14ac:dyDescent="0.25">
      <c r="A39" s="4">
        <f>IF('True_Odds_Calculator_2-way'!A40="","",'True_Odds_Calculator_2-way'!A40)</f>
        <v>1.84</v>
      </c>
      <c r="B39" s="4">
        <f>IF('True_Odds_Calculator_2-way'!B40="","",'True_Odds_Calculator_2-way'!B40)</f>
        <v>2.06</v>
      </c>
      <c r="C39" s="4">
        <f t="shared" si="0"/>
        <v>0.54347826086956519</v>
      </c>
      <c r="D39">
        <f t="shared" si="1"/>
        <v>0.4854368932038835</v>
      </c>
      <c r="E39">
        <f t="shared" si="2"/>
        <v>2.891515407344869E-2</v>
      </c>
      <c r="F39">
        <f t="shared" si="3"/>
        <v>-0.23490924440692273</v>
      </c>
      <c r="G39">
        <v>0</v>
      </c>
      <c r="H39">
        <f t="shared" si="4"/>
        <v>0.26382439848037148</v>
      </c>
      <c r="I39">
        <f t="shared" si="5"/>
        <v>-1.0597597584982434</v>
      </c>
      <c r="J39">
        <f t="shared" si="6"/>
        <v>1.0597597584982434</v>
      </c>
      <c r="K39">
        <f t="shared" si="7"/>
        <v>0.52904505015074577</v>
      </c>
      <c r="L39">
        <f t="shared" si="8"/>
        <v>0.47095494984925418</v>
      </c>
      <c r="M39">
        <f t="shared" si="9"/>
        <v>1.8901981971385247</v>
      </c>
      <c r="N39">
        <f t="shared" si="10"/>
        <v>2.123345344008138</v>
      </c>
    </row>
    <row r="40" spans="1:14" x14ac:dyDescent="0.25">
      <c r="A40" s="4">
        <f>IF('True_Odds_Calculator_2-way'!A41="","",'True_Odds_Calculator_2-way'!A41)</f>
        <v>2.36</v>
      </c>
      <c r="B40" s="4">
        <f>IF('True_Odds_Calculator_2-way'!B41="","",'True_Odds_Calculator_2-way'!B41)</f>
        <v>1.64</v>
      </c>
      <c r="C40" s="4">
        <f t="shared" si="0"/>
        <v>0.42372881355932207</v>
      </c>
      <c r="D40">
        <f t="shared" si="1"/>
        <v>0.6097560975609756</v>
      </c>
      <c r="E40">
        <f t="shared" si="2"/>
        <v>3.3484911120297722E-2</v>
      </c>
      <c r="F40">
        <f t="shared" si="3"/>
        <v>-0.22488631665977676</v>
      </c>
      <c r="G40">
        <v>0</v>
      </c>
      <c r="H40">
        <f t="shared" si="4"/>
        <v>0.25837122778007443</v>
      </c>
      <c r="I40">
        <f t="shared" si="5"/>
        <v>-1.0718661571406802</v>
      </c>
      <c r="J40">
        <f t="shared" si="6"/>
        <v>1.0718661571406802</v>
      </c>
      <c r="K40">
        <f t="shared" si="7"/>
        <v>0.40687819885451121</v>
      </c>
      <c r="L40">
        <f t="shared" si="8"/>
        <v>0.59312180114548885</v>
      </c>
      <c r="M40">
        <f t="shared" si="9"/>
        <v>2.4577379737113252</v>
      </c>
      <c r="N40">
        <f t="shared" si="10"/>
        <v>1.6859943405700353</v>
      </c>
    </row>
    <row r="41" spans="1:14" x14ac:dyDescent="0.25">
      <c r="A41" s="4">
        <f>IF('True_Odds_Calculator_2-way'!A42="","",'True_Odds_Calculator_2-way'!A42)</f>
        <v>2.0099999999999998</v>
      </c>
      <c r="B41" s="4">
        <f>IF('True_Odds_Calculator_2-way'!B42="","",'True_Odds_Calculator_2-way'!B42)</f>
        <v>1.88</v>
      </c>
      <c r="C41" s="4">
        <f t="shared" si="0"/>
        <v>0.49751243781094534</v>
      </c>
      <c r="D41">
        <f t="shared" si="1"/>
        <v>0.53191489361702127</v>
      </c>
      <c r="E41">
        <f t="shared" si="2"/>
        <v>2.9427331427966497E-2</v>
      </c>
      <c r="F41">
        <f t="shared" si="3"/>
        <v>-0.23520694400338749</v>
      </c>
      <c r="G41">
        <v>0</v>
      </c>
      <c r="H41">
        <f t="shared" si="4"/>
        <v>0.26463427543135393</v>
      </c>
      <c r="I41">
        <f t="shared" si="5"/>
        <v>-1.060713208766217</v>
      </c>
      <c r="J41">
        <f t="shared" si="6"/>
        <v>1.060713208766217</v>
      </c>
      <c r="K41">
        <f t="shared" si="7"/>
        <v>0.48278384578010813</v>
      </c>
      <c r="L41">
        <f t="shared" si="8"/>
        <v>0.5172161542198922</v>
      </c>
      <c r="M41">
        <f t="shared" si="9"/>
        <v>2.0713203408538785</v>
      </c>
      <c r="N41">
        <f t="shared" si="10"/>
        <v>1.9334276237142709</v>
      </c>
    </row>
    <row r="42" spans="1:14" x14ac:dyDescent="0.25">
      <c r="A42" s="4">
        <f>IF('True_Odds_Calculator_2-way'!A43="","",'True_Odds_Calculator_2-way'!A43)</f>
        <v>2.08</v>
      </c>
      <c r="B42" s="4">
        <f>IF('True_Odds_Calculator_2-way'!B43="","",'True_Odds_Calculator_2-way'!B43)</f>
        <v>1.81</v>
      </c>
      <c r="C42" s="4">
        <f t="shared" si="0"/>
        <v>0.48076923076923073</v>
      </c>
      <c r="D42">
        <f t="shared" si="1"/>
        <v>0.5524861878453039</v>
      </c>
      <c r="E42">
        <f t="shared" si="2"/>
        <v>3.3255418614534626E-2</v>
      </c>
      <c r="F42">
        <f t="shared" si="3"/>
        <v>-0.23236294092647691</v>
      </c>
      <c r="G42">
        <v>0</v>
      </c>
      <c r="H42">
        <f t="shared" si="4"/>
        <v>0.26561835954101148</v>
      </c>
      <c r="I42">
        <f t="shared" si="5"/>
        <v>-1.0691671651659735</v>
      </c>
      <c r="J42">
        <f t="shared" si="6"/>
        <v>1.0691671651659735</v>
      </c>
      <c r="K42">
        <f t="shared" si="7"/>
        <v>0.4641016151377545</v>
      </c>
      <c r="L42">
        <f t="shared" si="8"/>
        <v>0.5358983848622455</v>
      </c>
      <c r="M42">
        <f t="shared" si="9"/>
        <v>2.1547005383792519</v>
      </c>
      <c r="N42">
        <f t="shared" si="10"/>
        <v>1.8660254037844384</v>
      </c>
    </row>
    <row r="43" spans="1:14" x14ac:dyDescent="0.25">
      <c r="A43" s="4">
        <f>IF('True_Odds_Calculator_2-way'!A44="","",'True_Odds_Calculator_2-way'!A44)</f>
        <v>2.23</v>
      </c>
      <c r="B43" s="4">
        <f>IF('True_Odds_Calculator_2-way'!B44="","",'True_Odds_Calculator_2-way'!B44)</f>
        <v>1.71</v>
      </c>
      <c r="C43" s="4">
        <f t="shared" si="0"/>
        <v>0.44843049327354262</v>
      </c>
      <c r="D43">
        <f t="shared" si="1"/>
        <v>0.58479532163742687</v>
      </c>
      <c r="E43">
        <f t="shared" si="2"/>
        <v>3.3225814910969431E-2</v>
      </c>
      <c r="F43">
        <f t="shared" si="3"/>
        <v>-0.22901423963496192</v>
      </c>
      <c r="G43">
        <v>0</v>
      </c>
      <c r="H43">
        <f t="shared" si="4"/>
        <v>0.26224005454593136</v>
      </c>
      <c r="I43">
        <f t="shared" si="5"/>
        <v>-1.070084984173661</v>
      </c>
      <c r="J43">
        <f t="shared" si="6"/>
        <v>1.070084984173661</v>
      </c>
      <c r="K43">
        <f t="shared" si="7"/>
        <v>0.43174080130549697</v>
      </c>
      <c r="L43">
        <f t="shared" si="8"/>
        <v>0.56825919869450314</v>
      </c>
      <c r="M43">
        <f t="shared" si="9"/>
        <v>2.3162045305336028</v>
      </c>
      <c r="N43">
        <f t="shared" si="10"/>
        <v>1.7597603387632996</v>
      </c>
    </row>
    <row r="44" spans="1:14" x14ac:dyDescent="0.25">
      <c r="A44" s="4">
        <f>IF('True_Odds_Calculator_2-way'!A45="","",'True_Odds_Calculator_2-way'!A45)</f>
        <v>1.96</v>
      </c>
      <c r="B44" s="4">
        <f>IF('True_Odds_Calculator_2-way'!B45="","",'True_Odds_Calculator_2-way'!B45)</f>
        <v>1.93</v>
      </c>
      <c r="C44" s="4">
        <f t="shared" si="0"/>
        <v>0.51020408163265307</v>
      </c>
      <c r="D44">
        <f t="shared" si="1"/>
        <v>0.5181347150259068</v>
      </c>
      <c r="E44">
        <f t="shared" si="2"/>
        <v>2.8338796658559762E-2</v>
      </c>
      <c r="F44">
        <f t="shared" si="3"/>
        <v>-0.23601564978322942</v>
      </c>
      <c r="G44">
        <v>0</v>
      </c>
      <c r="H44">
        <f t="shared" si="4"/>
        <v>0.26435444644178918</v>
      </c>
      <c r="I44">
        <f t="shared" si="5"/>
        <v>-1.0583343916682539</v>
      </c>
      <c r="J44">
        <f t="shared" si="6"/>
        <v>1.0583343916682539</v>
      </c>
      <c r="K44">
        <f t="shared" si="7"/>
        <v>0.49603149604724417</v>
      </c>
      <c r="L44">
        <f t="shared" si="8"/>
        <v>0.50396850395275605</v>
      </c>
      <c r="M44">
        <f t="shared" si="9"/>
        <v>2.0160010160015238</v>
      </c>
      <c r="N44">
        <f t="shared" si="10"/>
        <v>1.9842509842514759</v>
      </c>
    </row>
    <row r="45" spans="1:14" x14ac:dyDescent="0.25">
      <c r="A45" s="4">
        <f>IF('True_Odds_Calculator_2-way'!A46="","",'True_Odds_Calculator_2-way'!A46)</f>
        <v>1.8</v>
      </c>
      <c r="B45" s="4">
        <f>IF('True_Odds_Calculator_2-way'!B46="","",'True_Odds_Calculator_2-way'!B46)</f>
        <v>2.0699999999999998</v>
      </c>
      <c r="C45" s="4">
        <f t="shared" si="0"/>
        <v>0.55555555555555558</v>
      </c>
      <c r="D45">
        <f t="shared" si="1"/>
        <v>0.48309178743961356</v>
      </c>
      <c r="E45">
        <f t="shared" si="2"/>
        <v>3.8647342995169254E-2</v>
      </c>
      <c r="F45">
        <f t="shared" si="3"/>
        <v>-0.22973698336017168</v>
      </c>
      <c r="G45">
        <v>0</v>
      </c>
      <c r="H45">
        <f t="shared" si="4"/>
        <v>0.26838432635534087</v>
      </c>
      <c r="I45">
        <f t="shared" si="5"/>
        <v>-1.0808442529177926</v>
      </c>
      <c r="J45">
        <f t="shared" si="6"/>
        <v>1.0808442529177926</v>
      </c>
      <c r="K45">
        <f t="shared" si="7"/>
        <v>0.53628636852729539</v>
      </c>
      <c r="L45">
        <f t="shared" si="8"/>
        <v>0.46371363147270434</v>
      </c>
      <c r="M45">
        <f t="shared" si="9"/>
        <v>1.8646754023342345</v>
      </c>
      <c r="N45">
        <f t="shared" si="10"/>
        <v>2.1565033506220384</v>
      </c>
    </row>
    <row r="46" spans="1:14" x14ac:dyDescent="0.25">
      <c r="A46" s="4">
        <f>IF('True_Odds_Calculator_2-way'!A47="","",'True_Odds_Calculator_2-way'!A47)</f>
        <v>1.85</v>
      </c>
      <c r="B46" s="4">
        <f>IF('True_Odds_Calculator_2-way'!B47="","",'True_Odds_Calculator_2-way'!B47)</f>
        <v>2.0299999999999998</v>
      </c>
      <c r="C46" s="4">
        <f t="shared" si="0"/>
        <v>0.54054054054054046</v>
      </c>
      <c r="D46">
        <f t="shared" si="1"/>
        <v>0.49261083743842371</v>
      </c>
      <c r="E46">
        <f t="shared" si="2"/>
        <v>3.315137797896428E-2</v>
      </c>
      <c r="F46">
        <f t="shared" si="3"/>
        <v>-0.23312475036612956</v>
      </c>
      <c r="G46">
        <v>0</v>
      </c>
      <c r="H46">
        <f t="shared" si="4"/>
        <v>0.26627612834509384</v>
      </c>
      <c r="I46">
        <f t="shared" si="5"/>
        <v>-1.0687396570715308</v>
      </c>
      <c r="J46">
        <f t="shared" si="6"/>
        <v>1.0687396570715308</v>
      </c>
      <c r="K46">
        <f t="shared" si="7"/>
        <v>0.52399127907708287</v>
      </c>
      <c r="L46">
        <f t="shared" si="8"/>
        <v>0.47600872092291718</v>
      </c>
      <c r="M46">
        <f t="shared" si="9"/>
        <v>1.9084287085108012</v>
      </c>
      <c r="N46">
        <f t="shared" si="10"/>
        <v>2.1008018467836762</v>
      </c>
    </row>
    <row r="47" spans="1:14" x14ac:dyDescent="0.25">
      <c r="A47" s="4">
        <f>IF('True_Odds_Calculator_2-way'!A48="","",'True_Odds_Calculator_2-way'!A48)</f>
        <v>1.95</v>
      </c>
      <c r="B47" s="4">
        <f>IF('True_Odds_Calculator_2-way'!B48="","",'True_Odds_Calculator_2-way'!B48)</f>
        <v>1.92</v>
      </c>
      <c r="C47" s="4">
        <f t="shared" si="0"/>
        <v>0.51282051282051289</v>
      </c>
      <c r="D47">
        <f t="shared" si="1"/>
        <v>0.52083333333333337</v>
      </c>
      <c r="E47">
        <f t="shared" si="2"/>
        <v>3.3653846153846256E-2</v>
      </c>
      <c r="F47">
        <f t="shared" si="3"/>
        <v>-0.23344017094017089</v>
      </c>
      <c r="G47">
        <v>0</v>
      </c>
      <c r="H47">
        <f t="shared" si="4"/>
        <v>0.26709401709401714</v>
      </c>
      <c r="I47">
        <f t="shared" si="5"/>
        <v>-1.0696563746013956</v>
      </c>
      <c r="J47">
        <f t="shared" si="6"/>
        <v>1.0696563746013956</v>
      </c>
      <c r="K47">
        <f t="shared" si="7"/>
        <v>0.49598904672064897</v>
      </c>
      <c r="L47">
        <f t="shared" si="8"/>
        <v>0.50401095327935097</v>
      </c>
      <c r="M47">
        <f t="shared" si="9"/>
        <v>2.0161735558713256</v>
      </c>
      <c r="N47">
        <f t="shared" si="10"/>
        <v>1.9840838646332837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1.84</v>
      </c>
      <c r="C48" s="4">
        <f t="shared" si="0"/>
        <v>0.49019607843137253</v>
      </c>
      <c r="D48">
        <f t="shared" si="1"/>
        <v>0.54347826086956519</v>
      </c>
      <c r="E48">
        <f t="shared" si="2"/>
        <v>3.3674339300937772E-2</v>
      </c>
      <c r="F48">
        <f t="shared" si="3"/>
        <v>-0.23273657289002547</v>
      </c>
      <c r="G48">
        <v>0</v>
      </c>
      <c r="H48">
        <f t="shared" si="4"/>
        <v>0.2664109121909633</v>
      </c>
      <c r="I48">
        <f t="shared" si="5"/>
        <v>-1.0699012312772824</v>
      </c>
      <c r="J48">
        <f t="shared" si="6"/>
        <v>1.0699012312772824</v>
      </c>
      <c r="K48">
        <f t="shared" si="7"/>
        <v>0.47332857821916891</v>
      </c>
      <c r="L48">
        <f t="shared" si="8"/>
        <v>0.52667142178083093</v>
      </c>
      <c r="M48">
        <f t="shared" si="9"/>
        <v>2.1126972805283741</v>
      </c>
      <c r="N48">
        <f t="shared" si="10"/>
        <v>1.8987170342729172</v>
      </c>
    </row>
    <row r="49" spans="1:14" x14ac:dyDescent="0.25">
      <c r="A49" s="4">
        <f>IF('True_Odds_Calculator_2-way'!A50="","",'True_Odds_Calculator_2-way'!A50)</f>
        <v>1.98</v>
      </c>
      <c r="B49" s="4">
        <f>IF('True_Odds_Calculator_2-way'!B50="","",'True_Odds_Calculator_2-way'!B50)</f>
        <v>1.89</v>
      </c>
      <c r="C49" s="4">
        <f t="shared" si="0"/>
        <v>0.50505050505050508</v>
      </c>
      <c r="D49">
        <f t="shared" si="1"/>
        <v>0.52910052910052918</v>
      </c>
      <c r="E49">
        <f t="shared" si="2"/>
        <v>3.4151034151034265E-2</v>
      </c>
      <c r="F49">
        <f t="shared" si="3"/>
        <v>-0.23307145529367745</v>
      </c>
      <c r="G49">
        <v>0</v>
      </c>
      <c r="H49">
        <f t="shared" si="4"/>
        <v>0.26722248944471172</v>
      </c>
      <c r="I49">
        <f t="shared" si="5"/>
        <v>-1.0707595557083738</v>
      </c>
      <c r="J49">
        <f t="shared" si="6"/>
        <v>1.0707595557083738</v>
      </c>
      <c r="K49">
        <f t="shared" si="7"/>
        <v>0.48796093876492608</v>
      </c>
      <c r="L49">
        <f t="shared" si="8"/>
        <v>0.5120390612350737</v>
      </c>
      <c r="M49">
        <f t="shared" si="9"/>
        <v>2.0493443645942064</v>
      </c>
      <c r="N49">
        <f t="shared" si="10"/>
        <v>1.9529760045804527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2.08</v>
      </c>
      <c r="C50" s="4">
        <f t="shared" si="0"/>
        <v>0.55865921787709494</v>
      </c>
      <c r="D50">
        <f t="shared" si="1"/>
        <v>0.48076923076923073</v>
      </c>
      <c r="E50">
        <f t="shared" si="2"/>
        <v>3.9428448646325664E-2</v>
      </c>
      <c r="F50">
        <f t="shared" si="3"/>
        <v>-0.22915771379458527</v>
      </c>
      <c r="G50">
        <v>0</v>
      </c>
      <c r="H50">
        <f t="shared" si="4"/>
        <v>0.26858616244091099</v>
      </c>
      <c r="I50">
        <f t="shared" si="5"/>
        <v>-1.0826163374360513</v>
      </c>
      <c r="J50">
        <f t="shared" si="6"/>
        <v>1.0826163374360513</v>
      </c>
      <c r="K50">
        <f t="shared" si="7"/>
        <v>0.53900600310193403</v>
      </c>
      <c r="L50">
        <f t="shared" si="8"/>
        <v>0.46099399689806597</v>
      </c>
      <c r="M50">
        <f t="shared" si="9"/>
        <v>1.8552669065744805</v>
      </c>
      <c r="N50">
        <f t="shared" si="10"/>
        <v>2.1692256444309357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1.85</v>
      </c>
      <c r="C51" s="4">
        <f t="shared" si="0"/>
        <v>0.49261083743842371</v>
      </c>
      <c r="D51">
        <f t="shared" si="1"/>
        <v>0.54054054054054046</v>
      </c>
      <c r="E51">
        <f t="shared" si="2"/>
        <v>3.315137797896428E-2</v>
      </c>
      <c r="F51">
        <f t="shared" si="3"/>
        <v>-0.23312475036612956</v>
      </c>
      <c r="G51">
        <v>0</v>
      </c>
      <c r="H51">
        <f t="shared" si="4"/>
        <v>0.26627612834509384</v>
      </c>
      <c r="I51">
        <f t="shared" si="5"/>
        <v>-1.0687396570715308</v>
      </c>
      <c r="J51">
        <f t="shared" si="6"/>
        <v>1.0687396570715308</v>
      </c>
      <c r="K51">
        <f t="shared" si="7"/>
        <v>0.47600872092291718</v>
      </c>
      <c r="L51">
        <f t="shared" si="8"/>
        <v>0.52399127907708287</v>
      </c>
      <c r="M51">
        <f t="shared" si="9"/>
        <v>2.1008018467836762</v>
      </c>
      <c r="N51">
        <f t="shared" si="10"/>
        <v>1.9084287085108012</v>
      </c>
    </row>
    <row r="52" spans="1:14" x14ac:dyDescent="0.25">
      <c r="A52" s="4">
        <f>IF('True_Odds_Calculator_2-way'!A53="","",'True_Odds_Calculator_2-way'!A53)</f>
        <v>2</v>
      </c>
      <c r="B52" s="4">
        <f>IF('True_Odds_Calculator_2-way'!B53="","",'True_Odds_Calculator_2-way'!B53)</f>
        <v>1.87</v>
      </c>
      <c r="C52" s="4">
        <f t="shared" si="0"/>
        <v>0.5</v>
      </c>
      <c r="D52">
        <f t="shared" si="1"/>
        <v>0.53475935828876997</v>
      </c>
      <c r="E52">
        <f t="shared" si="2"/>
        <v>3.475935828876997E-2</v>
      </c>
      <c r="F52">
        <f t="shared" si="3"/>
        <v>-0.23262032085561501</v>
      </c>
      <c r="G52">
        <v>0</v>
      </c>
      <c r="H52">
        <f t="shared" si="4"/>
        <v>0.26737967914438499</v>
      </c>
      <c r="I52">
        <f t="shared" si="5"/>
        <v>-1.0721125348377947</v>
      </c>
      <c r="J52">
        <f t="shared" si="6"/>
        <v>1.0721125348377947</v>
      </c>
      <c r="K52">
        <f t="shared" si="7"/>
        <v>0.48259927160678084</v>
      </c>
      <c r="L52">
        <f t="shared" si="8"/>
        <v>0.51740072839321916</v>
      </c>
      <c r="M52">
        <f t="shared" si="9"/>
        <v>2.0721125348377947</v>
      </c>
      <c r="N52">
        <f t="shared" si="10"/>
        <v>1.9327379053088816</v>
      </c>
    </row>
    <row r="53" spans="1:14" x14ac:dyDescent="0.25">
      <c r="A53" s="4">
        <f>IF('True_Odds_Calculator_2-way'!A54="","",'True_Odds_Calculator_2-way'!A54)</f>
        <v>2.02</v>
      </c>
      <c r="B53" s="4">
        <f>IF('True_Odds_Calculator_2-way'!B54="","",'True_Odds_Calculator_2-way'!B54)</f>
        <v>1.85</v>
      </c>
      <c r="C53" s="4">
        <f t="shared" si="0"/>
        <v>0.49504950495049505</v>
      </c>
      <c r="D53">
        <f t="shared" si="1"/>
        <v>0.54054054054054046</v>
      </c>
      <c r="E53">
        <f t="shared" si="2"/>
        <v>3.5590045491035394E-2</v>
      </c>
      <c r="F53">
        <f t="shared" si="3"/>
        <v>-0.23200428150923214</v>
      </c>
      <c r="G53">
        <v>0</v>
      </c>
      <c r="H53">
        <f t="shared" si="4"/>
        <v>0.26759432700026753</v>
      </c>
      <c r="I53">
        <f t="shared" si="5"/>
        <v>-1.0739657990297369</v>
      </c>
      <c r="J53">
        <f t="shared" si="6"/>
        <v>1.0739657990297369</v>
      </c>
      <c r="K53">
        <f t="shared" si="7"/>
        <v>0.4772255750516613</v>
      </c>
      <c r="L53">
        <f t="shared" si="8"/>
        <v>0.52277442494833892</v>
      </c>
      <c r="M53">
        <f t="shared" si="9"/>
        <v>2.0954451150103317</v>
      </c>
      <c r="N53">
        <f t="shared" si="10"/>
        <v>1.9128709291752766</v>
      </c>
    </row>
    <row r="54" spans="1:14" x14ac:dyDescent="0.25">
      <c r="A54" s="4">
        <f>IF('True_Odds_Calculator_2-way'!A55="","",'True_Odds_Calculator_2-way'!A55)</f>
        <v>2.4500000000000002</v>
      </c>
      <c r="B54" s="4">
        <f>IF('True_Odds_Calculator_2-way'!B55="","",'True_Odds_Calculator_2-way'!B55)</f>
        <v>1.58</v>
      </c>
      <c r="C54" s="4">
        <f t="shared" si="0"/>
        <v>0.4081632653061224</v>
      </c>
      <c r="D54">
        <f t="shared" si="1"/>
        <v>0.63291139240506322</v>
      </c>
      <c r="E54">
        <f t="shared" si="2"/>
        <v>4.1074657711185569E-2</v>
      </c>
      <c r="F54">
        <f t="shared" si="3"/>
        <v>-0.21725652286230956</v>
      </c>
      <c r="G54">
        <v>0</v>
      </c>
      <c r="H54">
        <f t="shared" si="4"/>
        <v>0.25833118057349519</v>
      </c>
      <c r="I54">
        <f t="shared" si="5"/>
        <v>-1.0904405724718547</v>
      </c>
      <c r="J54">
        <f t="shared" si="6"/>
        <v>1.0904405724718547</v>
      </c>
      <c r="K54">
        <f t="shared" si="7"/>
        <v>0.38742588672279316</v>
      </c>
      <c r="L54">
        <f t="shared" si="8"/>
        <v>0.6125741132772069</v>
      </c>
      <c r="M54">
        <f t="shared" si="9"/>
        <v>2.5811388300841895</v>
      </c>
      <c r="N54">
        <f t="shared" si="10"/>
        <v>1.6324555320336758</v>
      </c>
    </row>
    <row r="55" spans="1:14" x14ac:dyDescent="0.25">
      <c r="A55" s="4">
        <f>IF('True_Odds_Calculator_2-way'!A56="","",'True_Odds_Calculator_2-way'!A56)</f>
        <v>1.83</v>
      </c>
      <c r="B55" s="4">
        <f>IF('True_Odds_Calculator_2-way'!B56="","",'True_Odds_Calculator_2-way'!B56)</f>
        <v>2.0499999999999998</v>
      </c>
      <c r="C55" s="4">
        <f t="shared" si="0"/>
        <v>0.54644808743169393</v>
      </c>
      <c r="D55">
        <f t="shared" si="1"/>
        <v>0.48780487804878053</v>
      </c>
      <c r="E55">
        <f t="shared" si="2"/>
        <v>3.4252965480474407E-2</v>
      </c>
      <c r="F55">
        <f t="shared" si="3"/>
        <v>-0.23230707716913246</v>
      </c>
      <c r="G55">
        <v>0</v>
      </c>
      <c r="H55">
        <f t="shared" si="4"/>
        <v>0.26656004264960681</v>
      </c>
      <c r="I55">
        <f t="shared" si="5"/>
        <v>-1.0711894933108055</v>
      </c>
      <c r="J55">
        <f t="shared" si="6"/>
        <v>1.0711894933108055</v>
      </c>
      <c r="K55">
        <f t="shared" si="7"/>
        <v>0.52935616627105819</v>
      </c>
      <c r="L55">
        <f t="shared" si="8"/>
        <v>0.47064383372894186</v>
      </c>
      <c r="M55">
        <f t="shared" si="9"/>
        <v>1.8890872794479689</v>
      </c>
      <c r="N55">
        <f t="shared" si="10"/>
        <v>2.1247489679763456</v>
      </c>
    </row>
    <row r="56" spans="1:14" x14ac:dyDescent="0.25">
      <c r="A56" s="4">
        <f>IF('True_Odds_Calculator_2-way'!A57="","",'True_Odds_Calculator_2-way'!A57)</f>
        <v>2.19</v>
      </c>
      <c r="B56" s="4">
        <f>IF('True_Odds_Calculator_2-way'!B57="","",'True_Odds_Calculator_2-way'!B57)</f>
        <v>1.72</v>
      </c>
      <c r="C56" s="4">
        <f t="shared" si="0"/>
        <v>0.45662100456621008</v>
      </c>
      <c r="D56">
        <f t="shared" si="1"/>
        <v>0.58139534883720934</v>
      </c>
      <c r="E56">
        <f t="shared" si="2"/>
        <v>3.8016353403419467E-2</v>
      </c>
      <c r="F56">
        <f t="shared" si="3"/>
        <v>-0.22746097483274919</v>
      </c>
      <c r="G56">
        <v>0</v>
      </c>
      <c r="H56">
        <f t="shared" si="4"/>
        <v>0.26547732823616865</v>
      </c>
      <c r="I56">
        <f t="shared" si="5"/>
        <v>-1.0803395392536077</v>
      </c>
      <c r="J56">
        <f t="shared" si="6"/>
        <v>1.0803395392536077</v>
      </c>
      <c r="K56">
        <f t="shared" si="7"/>
        <v>0.43752110049466114</v>
      </c>
      <c r="L56">
        <f t="shared" si="8"/>
        <v>0.5624788995053388</v>
      </c>
      <c r="M56">
        <f t="shared" si="9"/>
        <v>2.2856040517117928</v>
      </c>
      <c r="N56">
        <f t="shared" si="10"/>
        <v>1.7778444682625973</v>
      </c>
    </row>
    <row r="57" spans="1:14" x14ac:dyDescent="0.25">
      <c r="A57" s="4">
        <f>IF('True_Odds_Calculator_2-way'!A58="","",'True_Odds_Calculator_2-way'!A58)</f>
        <v>2.2400000000000002</v>
      </c>
      <c r="B57" s="4">
        <f>IF('True_Odds_Calculator_2-way'!B58="","",'True_Odds_Calculator_2-way'!B58)</f>
        <v>1.69</v>
      </c>
      <c r="C57" s="4">
        <f t="shared" si="0"/>
        <v>0.4464285714285714</v>
      </c>
      <c r="D57">
        <f t="shared" si="1"/>
        <v>0.59171597633136097</v>
      </c>
      <c r="E57">
        <f t="shared" si="2"/>
        <v>3.8144547759932479E-2</v>
      </c>
      <c r="F57">
        <f t="shared" si="3"/>
        <v>-0.22601437024513937</v>
      </c>
      <c r="G57">
        <v>0</v>
      </c>
      <c r="H57">
        <f t="shared" si="4"/>
        <v>0.26415891800507185</v>
      </c>
      <c r="I57">
        <f t="shared" si="5"/>
        <v>-1.0810968751610266</v>
      </c>
      <c r="J57">
        <f t="shared" si="6"/>
        <v>1.0810968751610266</v>
      </c>
      <c r="K57">
        <f t="shared" si="7"/>
        <v>0.42724815706868025</v>
      </c>
      <c r="L57">
        <f t="shared" si="8"/>
        <v>0.57275184293131953</v>
      </c>
      <c r="M57">
        <f t="shared" si="9"/>
        <v>2.3405601251996737</v>
      </c>
      <c r="N57">
        <f t="shared" si="10"/>
        <v>1.7459568438611086</v>
      </c>
    </row>
    <row r="58" spans="1:14" x14ac:dyDescent="0.25">
      <c r="A58" s="4">
        <f>IF('True_Odds_Calculator_2-way'!A59="","",'True_Odds_Calculator_2-way'!A59)</f>
        <v>2.12</v>
      </c>
      <c r="B58" s="4">
        <f>IF('True_Odds_Calculator_2-way'!B59="","",'True_Odds_Calculator_2-way'!B59)</f>
        <v>1.77</v>
      </c>
      <c r="C58" s="4">
        <f t="shared" si="0"/>
        <v>0.47169811320754712</v>
      </c>
      <c r="D58">
        <f t="shared" si="1"/>
        <v>0.56497175141242939</v>
      </c>
      <c r="E58">
        <f t="shared" si="2"/>
        <v>3.6669864619976567E-2</v>
      </c>
      <c r="F58">
        <f t="shared" si="3"/>
        <v>-0.22982624453682976</v>
      </c>
      <c r="G58">
        <v>0</v>
      </c>
      <c r="H58">
        <f t="shared" si="4"/>
        <v>0.26649610915680627</v>
      </c>
      <c r="I58">
        <f t="shared" si="5"/>
        <v>-1.0768262306348702</v>
      </c>
      <c r="J58">
        <f t="shared" si="6"/>
        <v>1.0768262306348702</v>
      </c>
      <c r="K58">
        <f t="shared" si="7"/>
        <v>0.45329983228431991</v>
      </c>
      <c r="L58">
        <f t="shared" si="8"/>
        <v>0.5467001677156802</v>
      </c>
      <c r="M58">
        <f t="shared" si="9"/>
        <v>2.2060453783110545</v>
      </c>
      <c r="N58">
        <f t="shared" si="10"/>
        <v>1.8291561975888497</v>
      </c>
    </row>
    <row r="59" spans="1:14" x14ac:dyDescent="0.25">
      <c r="A59" s="4">
        <f>IF('True_Odds_Calculator_2-way'!A60="","",'True_Odds_Calculator_2-way'!A60)</f>
        <v>2.08</v>
      </c>
      <c r="B59" s="4">
        <f>IF('True_Odds_Calculator_2-way'!B60="","",'True_Odds_Calculator_2-way'!B60)</f>
        <v>1.79</v>
      </c>
      <c r="C59" s="4">
        <f t="shared" si="0"/>
        <v>0.48076923076923073</v>
      </c>
      <c r="D59">
        <f t="shared" si="1"/>
        <v>0.55865921787709494</v>
      </c>
      <c r="E59">
        <f t="shared" si="2"/>
        <v>3.9428448646325664E-2</v>
      </c>
      <c r="F59">
        <f t="shared" si="3"/>
        <v>-0.22915771379458527</v>
      </c>
      <c r="G59">
        <v>0</v>
      </c>
      <c r="H59">
        <f t="shared" si="4"/>
        <v>0.26858616244091099</v>
      </c>
      <c r="I59">
        <f t="shared" si="5"/>
        <v>-1.0826163374360513</v>
      </c>
      <c r="J59">
        <f t="shared" si="6"/>
        <v>1.0826163374360513</v>
      </c>
      <c r="K59">
        <f t="shared" si="7"/>
        <v>0.46099399689806597</v>
      </c>
      <c r="L59">
        <f t="shared" si="8"/>
        <v>0.53900600310193403</v>
      </c>
      <c r="M59">
        <f t="shared" si="9"/>
        <v>2.1692256444309357</v>
      </c>
      <c r="N59">
        <f t="shared" si="10"/>
        <v>1.8552669065744805</v>
      </c>
    </row>
    <row r="60" spans="1:14" x14ac:dyDescent="0.25">
      <c r="A60" s="4">
        <f>IF('True_Odds_Calculator_2-way'!A61="","",'True_Odds_Calculator_2-way'!A61)</f>
        <v>2.0699999999999998</v>
      </c>
      <c r="B60" s="4">
        <f>IF('True_Odds_Calculator_2-way'!B61="","",'True_Odds_Calculator_2-way'!B61)</f>
        <v>1.82</v>
      </c>
      <c r="C60" s="4">
        <f t="shared" si="0"/>
        <v>0.48309178743961356</v>
      </c>
      <c r="D60">
        <f t="shared" si="1"/>
        <v>0.54945054945054939</v>
      </c>
      <c r="E60">
        <f t="shared" si="2"/>
        <v>3.2542336890162948E-2</v>
      </c>
      <c r="F60">
        <f t="shared" si="3"/>
        <v>-0.23289271115358079</v>
      </c>
      <c r="G60">
        <v>0</v>
      </c>
      <c r="H60">
        <f t="shared" si="4"/>
        <v>0.26543504804374368</v>
      </c>
      <c r="I60">
        <f t="shared" si="5"/>
        <v>-1.0675818579755179</v>
      </c>
      <c r="J60">
        <f t="shared" si="6"/>
        <v>1.0675818579755179</v>
      </c>
      <c r="K60">
        <f t="shared" si="7"/>
        <v>0.4667852887508781</v>
      </c>
      <c r="L60">
        <f t="shared" si="8"/>
        <v>0.53321471124912212</v>
      </c>
      <c r="M60">
        <f t="shared" si="9"/>
        <v>2.1423125880338039</v>
      </c>
      <c r="N60">
        <f t="shared" si="10"/>
        <v>1.8754171235399244</v>
      </c>
    </row>
    <row r="61" spans="1:14" x14ac:dyDescent="0.25">
      <c r="A61" s="4">
        <f>IF('True_Odds_Calculator_2-way'!A62="","",'True_Odds_Calculator_2-way'!A62)</f>
        <v>2.0499999999999998</v>
      </c>
      <c r="B61" s="4">
        <f>IF('True_Odds_Calculator_2-way'!B62="","",'True_Odds_Calculator_2-way'!B62)</f>
        <v>1.83</v>
      </c>
      <c r="C61" s="4">
        <f t="shared" si="0"/>
        <v>0.48780487804878053</v>
      </c>
      <c r="D61">
        <f t="shared" si="1"/>
        <v>0.54644808743169393</v>
      </c>
      <c r="E61">
        <f t="shared" si="2"/>
        <v>3.4252965480474407E-2</v>
      </c>
      <c r="F61">
        <f t="shared" si="3"/>
        <v>-0.23230707716913246</v>
      </c>
      <c r="G61">
        <v>0</v>
      </c>
      <c r="H61">
        <f t="shared" si="4"/>
        <v>0.26656004264960681</v>
      </c>
      <c r="I61">
        <f t="shared" si="5"/>
        <v>-1.0711894933108055</v>
      </c>
      <c r="J61">
        <f t="shared" si="6"/>
        <v>1.0711894933108055</v>
      </c>
      <c r="K61">
        <f t="shared" si="7"/>
        <v>0.47064383372894186</v>
      </c>
      <c r="L61">
        <f t="shared" si="8"/>
        <v>0.52935616627105819</v>
      </c>
      <c r="M61">
        <f t="shared" si="9"/>
        <v>2.1247489679763456</v>
      </c>
      <c r="N61">
        <f t="shared" si="10"/>
        <v>1.8890872794479689</v>
      </c>
    </row>
    <row r="62" spans="1:14" x14ac:dyDescent="0.25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1.73</v>
      </c>
      <c r="C62" s="4">
        <f t="shared" si="0"/>
        <v>0.4587155963302752</v>
      </c>
      <c r="D62">
        <f t="shared" si="1"/>
        <v>0.5780346820809249</v>
      </c>
      <c r="E62">
        <f t="shared" si="2"/>
        <v>3.6750278411200155E-2</v>
      </c>
      <c r="F62">
        <f t="shared" si="3"/>
        <v>-0.22840324547913238</v>
      </c>
      <c r="G62">
        <v>0</v>
      </c>
      <c r="H62">
        <f t="shared" si="4"/>
        <v>0.26515352389033253</v>
      </c>
      <c r="I62">
        <f t="shared" si="5"/>
        <v>-1.0774510935845933</v>
      </c>
      <c r="J62">
        <f t="shared" si="6"/>
        <v>1.0774510935845933</v>
      </c>
      <c r="K62">
        <f t="shared" si="7"/>
        <v>0.44025860447504123</v>
      </c>
      <c r="L62">
        <f t="shared" si="8"/>
        <v>0.55974139552495883</v>
      </c>
      <c r="M62">
        <f t="shared" si="9"/>
        <v>2.2713922904298198</v>
      </c>
      <c r="N62">
        <f t="shared" si="10"/>
        <v>1.786539298316753</v>
      </c>
    </row>
    <row r="63" spans="1:14" x14ac:dyDescent="0.25">
      <c r="A63" s="4">
        <f>IF('True_Odds_Calculator_2-way'!A64="","",'True_Odds_Calculator_2-way'!A64)</f>
        <v>2.34</v>
      </c>
      <c r="B63" s="4">
        <f>IF('True_Odds_Calculator_2-way'!B64="","",'True_Odds_Calculator_2-way'!B64)</f>
        <v>1.63</v>
      </c>
      <c r="C63" s="4">
        <f t="shared" si="0"/>
        <v>0.42735042735042739</v>
      </c>
      <c r="D63">
        <f t="shared" si="1"/>
        <v>0.61349693251533743</v>
      </c>
      <c r="E63">
        <f t="shared" si="2"/>
        <v>4.0847359865764821E-2</v>
      </c>
      <c r="F63">
        <f t="shared" si="3"/>
        <v>-0.22133081642284091</v>
      </c>
      <c r="G63">
        <v>0</v>
      </c>
      <c r="H63">
        <f t="shared" si="4"/>
        <v>0.26217817628860579</v>
      </c>
      <c r="I63">
        <f t="shared" si="5"/>
        <v>-1.0883719140805654</v>
      </c>
      <c r="J63">
        <f t="shared" si="6"/>
        <v>1.0883719140805654</v>
      </c>
      <c r="K63">
        <f t="shared" si="7"/>
        <v>0.40676559136170881</v>
      </c>
      <c r="L63">
        <f t="shared" si="8"/>
        <v>0.59323440863829113</v>
      </c>
      <c r="M63">
        <f t="shared" si="9"/>
        <v>2.4584183648679576</v>
      </c>
      <c r="N63">
        <f t="shared" si="10"/>
        <v>1.6856743058707564</v>
      </c>
    </row>
    <row r="64" spans="1:14" x14ac:dyDescent="0.25">
      <c r="A64" s="4">
        <f>IF('True_Odds_Calculator_2-way'!A65="","",'True_Odds_Calculator_2-way'!A65)</f>
        <v>2.4500000000000002</v>
      </c>
      <c r="B64" s="4">
        <f>IF('True_Odds_Calculator_2-way'!B65="","",'True_Odds_Calculator_2-way'!B65)</f>
        <v>1.59</v>
      </c>
      <c r="C64" s="4">
        <f t="shared" si="0"/>
        <v>0.4081632653061224</v>
      </c>
      <c r="D64">
        <f t="shared" si="1"/>
        <v>0.62893081761006286</v>
      </c>
      <c r="E64">
        <f t="shared" si="2"/>
        <v>3.7094082916185211E-2</v>
      </c>
      <c r="F64">
        <f t="shared" si="3"/>
        <v>-0.21961237325118743</v>
      </c>
      <c r="G64">
        <v>0</v>
      </c>
      <c r="H64">
        <f t="shared" si="4"/>
        <v>0.25670645616737259</v>
      </c>
      <c r="I64">
        <f t="shared" si="5"/>
        <v>-1.081160058403835</v>
      </c>
      <c r="J64">
        <f t="shared" si="6"/>
        <v>1.081160058403835</v>
      </c>
      <c r="K64">
        <f t="shared" si="7"/>
        <v>0.38945631391218749</v>
      </c>
      <c r="L64">
        <f t="shared" si="8"/>
        <v>0.61054368608781251</v>
      </c>
      <c r="M64">
        <f t="shared" si="9"/>
        <v>2.5676820846855613</v>
      </c>
      <c r="N64">
        <f t="shared" si="10"/>
        <v>1.6378844344582628</v>
      </c>
    </row>
    <row r="65" spans="1:14" x14ac:dyDescent="0.25">
      <c r="A65" s="4">
        <f>IF('True_Odds_Calculator_2-way'!A66="","",'True_Odds_Calculator_2-way'!A66)</f>
        <v>2.15</v>
      </c>
      <c r="B65" s="4">
        <f>IF('True_Odds_Calculator_2-way'!B66="","",'True_Odds_Calculator_2-way'!B66)</f>
        <v>1.75</v>
      </c>
      <c r="C65" s="4">
        <f t="shared" si="0"/>
        <v>0.46511627906976744</v>
      </c>
      <c r="D65">
        <f t="shared" si="1"/>
        <v>0.5714285714285714</v>
      </c>
      <c r="E65">
        <f t="shared" si="2"/>
        <v>3.6544850498338777E-2</v>
      </c>
      <c r="F65">
        <f t="shared" si="3"/>
        <v>-0.22923588039867115</v>
      </c>
      <c r="G65">
        <v>0</v>
      </c>
      <c r="H65">
        <f t="shared" si="4"/>
        <v>0.26578073089700993</v>
      </c>
      <c r="I65">
        <f t="shared" si="5"/>
        <v>-1.0767638041163308</v>
      </c>
      <c r="J65">
        <f t="shared" si="6"/>
        <v>1.0767638041163308</v>
      </c>
      <c r="K65">
        <f t="shared" si="7"/>
        <v>0.44677195262583885</v>
      </c>
      <c r="L65">
        <f t="shared" si="8"/>
        <v>0.5532280473741612</v>
      </c>
      <c r="M65">
        <f t="shared" si="9"/>
        <v>2.2382783747337802</v>
      </c>
      <c r="N65">
        <f t="shared" si="10"/>
        <v>1.8075728530872484</v>
      </c>
    </row>
    <row r="66" spans="1:14" x14ac:dyDescent="0.25">
      <c r="A66" s="4">
        <f>IF('True_Odds_Calculator_2-way'!A67="","",'True_Odds_Calculator_2-way'!A67)</f>
        <v>2.1800000000000002</v>
      </c>
      <c r="B66" s="4">
        <f>IF('True_Odds_Calculator_2-way'!B67="","",'True_Odds_Calculator_2-way'!B67)</f>
        <v>1.72</v>
      </c>
      <c r="C66" s="4">
        <f t="shared" si="0"/>
        <v>0.4587155963302752</v>
      </c>
      <c r="D66">
        <f t="shared" si="1"/>
        <v>0.58139534883720934</v>
      </c>
      <c r="E66">
        <f t="shared" si="2"/>
        <v>4.0110945167484591E-2</v>
      </c>
      <c r="F66">
        <f t="shared" si="3"/>
        <v>-0.22658416897802425</v>
      </c>
      <c r="G66">
        <v>0</v>
      </c>
      <c r="H66">
        <f t="shared" si="4"/>
        <v>0.26669511414550884</v>
      </c>
      <c r="I66">
        <f t="shared" si="5"/>
        <v>-1.0849075915068656</v>
      </c>
      <c r="J66">
        <f t="shared" si="6"/>
        <v>1.0849075915068656</v>
      </c>
      <c r="K66">
        <f t="shared" si="7"/>
        <v>0.43855976031354993</v>
      </c>
      <c r="L66">
        <f t="shared" si="8"/>
        <v>0.56144023968644996</v>
      </c>
      <c r="M66">
        <f t="shared" si="9"/>
        <v>2.2801909579781015</v>
      </c>
      <c r="N66">
        <f t="shared" si="10"/>
        <v>1.7811334658849434</v>
      </c>
    </row>
    <row r="67" spans="1:14" x14ac:dyDescent="0.25">
      <c r="A67" s="4">
        <f>IF('True_Odds_Calculator_2-way'!A68="","",'True_Odds_Calculator_2-way'!A68)</f>
        <v>1.88</v>
      </c>
      <c r="B67" s="4">
        <f>IF('True_Odds_Calculator_2-way'!B68="","",'True_Odds_Calculator_2-way'!B68)</f>
        <v>2</v>
      </c>
      <c r="C67" s="4">
        <f t="shared" ref="C67:C130" si="11">1/A67</f>
        <v>0.53191489361702127</v>
      </c>
      <c r="D67">
        <f t="shared" ref="D67:D130" si="12">1/B67</f>
        <v>0.5</v>
      </c>
      <c r="E67">
        <f t="shared" ref="E67:E130" si="13">C67+D67-1</f>
        <v>3.1914893617021267E-2</v>
      </c>
      <c r="F67">
        <f t="shared" ref="F67:F130" si="14">C67+D67-(C67*D67)-1</f>
        <v>-0.23404255319148937</v>
      </c>
      <c r="G67">
        <v>0</v>
      </c>
      <c r="H67">
        <f t="shared" ref="H67:H130" si="15">C67*D67</f>
        <v>0.26595744680851063</v>
      </c>
      <c r="I67">
        <f t="shared" ref="I67:I130" si="16">((-4*F67*H67)^0.5)/(2*F67)</f>
        <v>-1.0660035817780522</v>
      </c>
      <c r="J67">
        <f t="shared" ref="J67:J130" si="17">(-((-4*F67*H67)^0.5))/(2*F67)</f>
        <v>1.0660035817780522</v>
      </c>
      <c r="K67">
        <f t="shared" ref="K67:K130" si="18">IF(A67="","",(C67/($J67+C67-($J67*C67))))</f>
        <v>0.51597373362761745</v>
      </c>
      <c r="L67">
        <f t="shared" ref="L67:L130" si="19">IF(B67="","",(D67/($J67+D67-($J67*D67))))</f>
        <v>0.48402626637238261</v>
      </c>
      <c r="M67">
        <f t="shared" ref="M67:M130" si="20">IF(A67="","",1/K67)</f>
        <v>1.9380831519646857</v>
      </c>
      <c r="N67">
        <f t="shared" ref="N67:N130" si="21">IF(B67="","",1/L67)</f>
        <v>2.0660035817780522</v>
      </c>
    </row>
    <row r="68" spans="1:14" x14ac:dyDescent="0.25">
      <c r="A68" s="4">
        <f>IF('True_Odds_Calculator_2-way'!A69="","",'True_Odds_Calculator_2-way'!A69)</f>
        <v>2.0499999999999998</v>
      </c>
      <c r="B68" s="4">
        <f>IF('True_Odds_Calculator_2-way'!B69="","",'True_Odds_Calculator_2-way'!B69)</f>
        <v>1.83</v>
      </c>
      <c r="C68" s="4">
        <f t="shared" si="11"/>
        <v>0.48780487804878053</v>
      </c>
      <c r="D68">
        <f t="shared" si="12"/>
        <v>0.54644808743169393</v>
      </c>
      <c r="E68">
        <f t="shared" si="13"/>
        <v>3.4252965480474407E-2</v>
      </c>
      <c r="F68">
        <f t="shared" si="14"/>
        <v>-0.23230707716913246</v>
      </c>
      <c r="G68">
        <v>0</v>
      </c>
      <c r="H68">
        <f t="shared" si="15"/>
        <v>0.26656004264960681</v>
      </c>
      <c r="I68">
        <f t="shared" si="16"/>
        <v>-1.0711894933108055</v>
      </c>
      <c r="J68">
        <f t="shared" si="17"/>
        <v>1.0711894933108055</v>
      </c>
      <c r="K68">
        <f t="shared" si="18"/>
        <v>0.47064383372894186</v>
      </c>
      <c r="L68">
        <f t="shared" si="19"/>
        <v>0.52935616627105819</v>
      </c>
      <c r="M68">
        <f t="shared" si="20"/>
        <v>2.1247489679763456</v>
      </c>
      <c r="N68">
        <f t="shared" si="21"/>
        <v>1.8890872794479689</v>
      </c>
    </row>
    <row r="69" spans="1:14" x14ac:dyDescent="0.25">
      <c r="A69" s="4">
        <f>IF('True_Odds_Calculator_2-way'!A70="","",'True_Odds_Calculator_2-way'!A70)</f>
        <v>1.76</v>
      </c>
      <c r="B69" s="4">
        <f>IF('True_Odds_Calculator_2-way'!B70="","",'True_Odds_Calculator_2-way'!B70)</f>
        <v>2.04</v>
      </c>
      <c r="C69" s="4">
        <f t="shared" si="11"/>
        <v>0.56818181818181823</v>
      </c>
      <c r="D69">
        <f t="shared" si="12"/>
        <v>0.49019607843137253</v>
      </c>
      <c r="E69">
        <f t="shared" si="13"/>
        <v>5.8377896613190705E-2</v>
      </c>
      <c r="F69">
        <f t="shared" si="14"/>
        <v>-0.22014260249554374</v>
      </c>
      <c r="G69">
        <v>0</v>
      </c>
      <c r="H69">
        <f t="shared" si="15"/>
        <v>0.27852049910873444</v>
      </c>
      <c r="I69">
        <f t="shared" si="16"/>
        <v>-1.1248031766646189</v>
      </c>
      <c r="J69">
        <f t="shared" si="17"/>
        <v>1.1248031766646189</v>
      </c>
      <c r="K69">
        <f t="shared" si="18"/>
        <v>0.53912703272959017</v>
      </c>
      <c r="L69">
        <f t="shared" si="19"/>
        <v>0.46087296727040977</v>
      </c>
      <c r="M69">
        <f t="shared" si="20"/>
        <v>1.8548504142651103</v>
      </c>
      <c r="N69">
        <f t="shared" si="21"/>
        <v>2.1697953037312039</v>
      </c>
    </row>
    <row r="70" spans="1:14" x14ac:dyDescent="0.25">
      <c r="A70" s="4">
        <f>IF('True_Odds_Calculator_2-way'!A71="","",'True_Odds_Calculator_2-way'!A71)</f>
        <v>1.82</v>
      </c>
      <c r="B70" s="4">
        <f>IF('True_Odds_Calculator_2-way'!B71="","",'True_Odds_Calculator_2-way'!B71)</f>
        <v>2.0299999999999998</v>
      </c>
      <c r="C70" s="4">
        <f t="shared" si="11"/>
        <v>0.54945054945054939</v>
      </c>
      <c r="D70">
        <f t="shared" si="12"/>
        <v>0.49261083743842371</v>
      </c>
      <c r="E70">
        <f t="shared" si="13"/>
        <v>4.2061386888973207E-2</v>
      </c>
      <c r="F70">
        <f t="shared" si="14"/>
        <v>-0.22860390840686395</v>
      </c>
      <c r="G70">
        <v>0</v>
      </c>
      <c r="H70">
        <f t="shared" si="15"/>
        <v>0.27066529529583716</v>
      </c>
      <c r="I70">
        <f t="shared" si="16"/>
        <v>-1.0881141587390988</v>
      </c>
      <c r="J70">
        <f t="shared" si="17"/>
        <v>1.0881141587390988</v>
      </c>
      <c r="K70">
        <f t="shared" si="18"/>
        <v>0.52847038823312997</v>
      </c>
      <c r="L70">
        <f t="shared" si="19"/>
        <v>0.47152961176687003</v>
      </c>
      <c r="M70">
        <f t="shared" si="20"/>
        <v>1.892253610166061</v>
      </c>
      <c r="N70">
        <f t="shared" si="21"/>
        <v>2.1207575835012715</v>
      </c>
    </row>
    <row r="71" spans="1:14" x14ac:dyDescent="0.25">
      <c r="A71" s="4">
        <f>IF('True_Odds_Calculator_2-way'!A72="","",'True_Odds_Calculator_2-way'!A72)</f>
        <v>1.57</v>
      </c>
      <c r="B71" s="4">
        <f>IF('True_Odds_Calculator_2-way'!B72="","",'True_Odds_Calculator_2-way'!B72)</f>
        <v>2.42</v>
      </c>
      <c r="C71" s="4">
        <f t="shared" si="11"/>
        <v>0.63694267515923564</v>
      </c>
      <c r="D71">
        <f t="shared" si="12"/>
        <v>0.41322314049586778</v>
      </c>
      <c r="E71">
        <f t="shared" si="13"/>
        <v>5.0165815655103474E-2</v>
      </c>
      <c r="F71">
        <f t="shared" si="14"/>
        <v>-0.21303363689003518</v>
      </c>
      <c r="G71">
        <v>0</v>
      </c>
      <c r="H71">
        <f t="shared" si="15"/>
        <v>0.26319945254513871</v>
      </c>
      <c r="I71">
        <f t="shared" si="16"/>
        <v>-1.1115228625097588</v>
      </c>
      <c r="J71">
        <f t="shared" si="17"/>
        <v>1.1115228625097588</v>
      </c>
      <c r="K71">
        <f t="shared" si="18"/>
        <v>0.61215693539364857</v>
      </c>
      <c r="L71">
        <f t="shared" si="19"/>
        <v>0.38784306460635132</v>
      </c>
      <c r="M71">
        <f t="shared" si="20"/>
        <v>1.6335680316305627</v>
      </c>
      <c r="N71">
        <f t="shared" si="21"/>
        <v>2.5783624647638574</v>
      </c>
    </row>
    <row r="72" spans="1:14" x14ac:dyDescent="0.25">
      <c r="A72" s="4">
        <f>IF('True_Odds_Calculator_2-way'!A73="","",'True_Odds_Calculator_2-way'!A73)</f>
        <v>1.97</v>
      </c>
      <c r="B72" s="4">
        <f>IF('True_Odds_Calculator_2-way'!B73="","",'True_Odds_Calculator_2-way'!B73)</f>
        <v>1.86</v>
      </c>
      <c r="C72" s="4">
        <f t="shared" si="11"/>
        <v>0.50761421319796951</v>
      </c>
      <c r="D72">
        <f t="shared" si="12"/>
        <v>0.5376344086021505</v>
      </c>
      <c r="E72">
        <f t="shared" si="13"/>
        <v>4.5248621800120015E-2</v>
      </c>
      <c r="F72">
        <f t="shared" si="14"/>
        <v>-0.22766224551061631</v>
      </c>
      <c r="G72">
        <v>0</v>
      </c>
      <c r="H72">
        <f t="shared" si="15"/>
        <v>0.27291086731073627</v>
      </c>
      <c r="I72">
        <f t="shared" si="16"/>
        <v>-1.0948759274783444</v>
      </c>
      <c r="J72">
        <f t="shared" si="17"/>
        <v>1.0948759274783444</v>
      </c>
      <c r="K72">
        <f t="shared" si="18"/>
        <v>0.48495907911304703</v>
      </c>
      <c r="L72">
        <f t="shared" si="19"/>
        <v>0.51504092088695308</v>
      </c>
      <c r="M72">
        <f t="shared" si="20"/>
        <v>2.062029649653994</v>
      </c>
      <c r="N72">
        <f t="shared" si="21"/>
        <v>1.9415932976313763</v>
      </c>
    </row>
    <row r="73" spans="1:14" x14ac:dyDescent="0.25">
      <c r="A73" s="4">
        <f>IF('True_Odds_Calculator_2-way'!A74="","",'True_Odds_Calculator_2-way'!A74)</f>
        <v>1.87</v>
      </c>
      <c r="B73" s="4">
        <f>IF('True_Odds_Calculator_2-way'!B74="","",'True_Odds_Calculator_2-way'!B74)</f>
        <v>1.97</v>
      </c>
      <c r="C73" s="4">
        <f t="shared" si="11"/>
        <v>0.53475935828876997</v>
      </c>
      <c r="D73">
        <f t="shared" si="12"/>
        <v>0.50761421319796951</v>
      </c>
      <c r="E73">
        <f t="shared" si="13"/>
        <v>4.2373571486739481E-2</v>
      </c>
      <c r="F73">
        <f t="shared" si="14"/>
        <v>-0.22907787942126556</v>
      </c>
      <c r="G73">
        <v>0</v>
      </c>
      <c r="H73">
        <f t="shared" si="15"/>
        <v>0.27145145090800504</v>
      </c>
      <c r="I73">
        <f t="shared" si="16"/>
        <v>-1.0885653508392383</v>
      </c>
      <c r="J73">
        <f t="shared" si="17"/>
        <v>1.0885653508392383</v>
      </c>
      <c r="K73">
        <f t="shared" si="18"/>
        <v>0.51359700426766597</v>
      </c>
      <c r="L73">
        <f t="shared" si="19"/>
        <v>0.48640299573233392</v>
      </c>
      <c r="M73">
        <f t="shared" si="20"/>
        <v>1.9470518552301377</v>
      </c>
      <c r="N73">
        <f t="shared" si="21"/>
        <v>2.0559083903140616</v>
      </c>
    </row>
    <row r="74" spans="1:14" x14ac:dyDescent="0.25">
      <c r="A74" s="4">
        <f>IF('True_Odds_Calculator_2-way'!A75="","",'True_Odds_Calculator_2-way'!A75)</f>
        <v>1.86</v>
      </c>
      <c r="B74" s="4">
        <f>IF('True_Odds_Calculator_2-way'!B75="","",'True_Odds_Calculator_2-way'!B75)</f>
        <v>1.97</v>
      </c>
      <c r="C74" s="4">
        <f t="shared" si="11"/>
        <v>0.5376344086021505</v>
      </c>
      <c r="D74">
        <f t="shared" si="12"/>
        <v>0.50761421319796951</v>
      </c>
      <c r="E74">
        <f t="shared" si="13"/>
        <v>4.5248621800120015E-2</v>
      </c>
      <c r="F74">
        <f t="shared" si="14"/>
        <v>-0.22766224551061631</v>
      </c>
      <c r="G74">
        <v>0</v>
      </c>
      <c r="H74">
        <f t="shared" si="15"/>
        <v>0.27291086731073627</v>
      </c>
      <c r="I74">
        <f t="shared" si="16"/>
        <v>-1.0948759274783444</v>
      </c>
      <c r="J74">
        <f t="shared" si="17"/>
        <v>1.0948759274783444</v>
      </c>
      <c r="K74">
        <f t="shared" si="18"/>
        <v>0.51504092088695308</v>
      </c>
      <c r="L74">
        <f t="shared" si="19"/>
        <v>0.48495907911304703</v>
      </c>
      <c r="M74">
        <f t="shared" si="20"/>
        <v>1.9415932976313763</v>
      </c>
      <c r="N74">
        <f t="shared" si="21"/>
        <v>2.062029649653994</v>
      </c>
    </row>
    <row r="75" spans="1:14" x14ac:dyDescent="0.25">
      <c r="A75" s="4">
        <f>IF('True_Odds_Calculator_2-way'!A76="","",'True_Odds_Calculator_2-way'!A76)</f>
        <v>1.99</v>
      </c>
      <c r="B75" s="4">
        <f>IF('True_Odds_Calculator_2-way'!B76="","",'True_Odds_Calculator_2-way'!B76)</f>
        <v>1.85</v>
      </c>
      <c r="C75" s="4">
        <f t="shared" si="11"/>
        <v>0.50251256281407031</v>
      </c>
      <c r="D75">
        <f t="shared" si="12"/>
        <v>0.54054054054054046</v>
      </c>
      <c r="E75">
        <f t="shared" si="13"/>
        <v>4.3053103354610656E-2</v>
      </c>
      <c r="F75">
        <f t="shared" si="14"/>
        <v>-0.22857530897731926</v>
      </c>
      <c r="G75">
        <v>0</v>
      </c>
      <c r="H75">
        <f t="shared" si="15"/>
        <v>0.27162841233192986</v>
      </c>
      <c r="I75">
        <f t="shared" si="16"/>
        <v>-1.0901165669462136</v>
      </c>
      <c r="J75">
        <f t="shared" si="17"/>
        <v>1.0901165669462136</v>
      </c>
      <c r="K75">
        <f t="shared" si="18"/>
        <v>0.48095065060885256</v>
      </c>
      <c r="L75">
        <f t="shared" si="19"/>
        <v>0.51904934939114777</v>
      </c>
      <c r="M75">
        <f t="shared" si="20"/>
        <v>2.0792154012767514</v>
      </c>
      <c r="N75">
        <f t="shared" si="21"/>
        <v>1.9265990819042815</v>
      </c>
    </row>
    <row r="76" spans="1:14" x14ac:dyDescent="0.25">
      <c r="A76" s="4">
        <f>IF('True_Odds_Calculator_2-way'!A77="","",'True_Odds_Calculator_2-way'!A77)</f>
        <v>1.54</v>
      </c>
      <c r="B76" s="4">
        <f>IF('True_Odds_Calculator_2-way'!B77="","",'True_Odds_Calculator_2-way'!B77)</f>
        <v>2.5</v>
      </c>
      <c r="C76" s="4">
        <f t="shared" si="11"/>
        <v>0.64935064935064934</v>
      </c>
      <c r="D76">
        <f t="shared" si="12"/>
        <v>0.4</v>
      </c>
      <c r="E76">
        <f t="shared" si="13"/>
        <v>4.9350649350649256E-2</v>
      </c>
      <c r="F76">
        <f t="shared" si="14"/>
        <v>-0.21038961038961057</v>
      </c>
      <c r="G76">
        <v>0</v>
      </c>
      <c r="H76">
        <f t="shared" si="15"/>
        <v>0.25974025974025977</v>
      </c>
      <c r="I76">
        <f t="shared" si="16"/>
        <v>-1.1111111111111107</v>
      </c>
      <c r="J76">
        <f t="shared" si="17"/>
        <v>1.1111111111111107</v>
      </c>
      <c r="K76">
        <f t="shared" si="18"/>
        <v>0.625</v>
      </c>
      <c r="L76">
        <f t="shared" si="19"/>
        <v>0.37500000000000011</v>
      </c>
      <c r="M76">
        <f t="shared" si="20"/>
        <v>1.6</v>
      </c>
      <c r="N76">
        <f t="shared" si="21"/>
        <v>2.6666666666666661</v>
      </c>
    </row>
    <row r="77" spans="1:14" x14ac:dyDescent="0.25">
      <c r="A77" s="4">
        <f>IF('True_Odds_Calculator_2-way'!A78="","",'True_Odds_Calculator_2-way'!A78)</f>
        <v>1.79</v>
      </c>
      <c r="B77" s="4">
        <f>IF('True_Odds_Calculator_2-way'!B78="","",'True_Odds_Calculator_2-way'!B78)</f>
        <v>2.04</v>
      </c>
      <c r="C77" s="4">
        <f t="shared" si="11"/>
        <v>0.55865921787709494</v>
      </c>
      <c r="D77">
        <f t="shared" si="12"/>
        <v>0.49019607843137253</v>
      </c>
      <c r="E77">
        <f t="shared" si="13"/>
        <v>4.8855296308467411E-2</v>
      </c>
      <c r="F77">
        <f t="shared" si="14"/>
        <v>-0.22499726147442223</v>
      </c>
      <c r="G77">
        <v>0</v>
      </c>
      <c r="H77">
        <f t="shared" si="15"/>
        <v>0.27385255778288964</v>
      </c>
      <c r="I77">
        <f t="shared" si="16"/>
        <v>-1.1032394541017194</v>
      </c>
      <c r="J77">
        <f t="shared" si="17"/>
        <v>1.1032394541017194</v>
      </c>
      <c r="K77">
        <f t="shared" si="18"/>
        <v>0.53431385804010889</v>
      </c>
      <c r="L77">
        <f t="shared" si="19"/>
        <v>0.46568614195989111</v>
      </c>
      <c r="M77">
        <f t="shared" si="20"/>
        <v>1.8715591687403583</v>
      </c>
      <c r="N77">
        <f t="shared" si="21"/>
        <v>2.1473690322657886</v>
      </c>
    </row>
    <row r="78" spans="1:14" x14ac:dyDescent="0.25">
      <c r="A78" s="4">
        <f>IF('True_Odds_Calculator_2-way'!A79="","",'True_Odds_Calculator_2-way'!A79)</f>
        <v>1.8</v>
      </c>
      <c r="B78" s="4">
        <f>IF('True_Odds_Calculator_2-way'!B79="","",'True_Odds_Calculator_2-way'!B79)</f>
        <v>2.0299999999999998</v>
      </c>
      <c r="C78" s="4">
        <f t="shared" si="11"/>
        <v>0.55555555555555558</v>
      </c>
      <c r="D78">
        <f t="shared" si="12"/>
        <v>0.49261083743842371</v>
      </c>
      <c r="E78">
        <f t="shared" si="13"/>
        <v>4.816639299397929E-2</v>
      </c>
      <c r="F78">
        <f t="shared" si="14"/>
        <v>-0.2255062944718117</v>
      </c>
      <c r="G78">
        <v>0</v>
      </c>
      <c r="H78">
        <f t="shared" si="15"/>
        <v>0.27367268746579099</v>
      </c>
      <c r="I78">
        <f t="shared" si="16"/>
        <v>-1.1016316230980796</v>
      </c>
      <c r="J78">
        <f t="shared" si="17"/>
        <v>1.1016316230980796</v>
      </c>
      <c r="K78">
        <f t="shared" si="18"/>
        <v>0.53154583724862015</v>
      </c>
      <c r="L78">
        <f t="shared" si="19"/>
        <v>0.46845416275137991</v>
      </c>
      <c r="M78">
        <f t="shared" si="20"/>
        <v>1.8813052984784633</v>
      </c>
      <c r="N78">
        <f t="shared" si="21"/>
        <v>2.1346805717910216</v>
      </c>
    </row>
    <row r="79" spans="1:14" x14ac:dyDescent="0.25">
      <c r="A79" s="4">
        <f>IF('True_Odds_Calculator_2-way'!A80="","",'True_Odds_Calculator_2-way'!A80)</f>
        <v>1.88</v>
      </c>
      <c r="B79" s="4">
        <f>IF('True_Odds_Calculator_2-way'!B80="","",'True_Odds_Calculator_2-way'!B80)</f>
        <v>1.96</v>
      </c>
      <c r="C79" s="4">
        <f t="shared" si="11"/>
        <v>0.53191489361702127</v>
      </c>
      <c r="D79">
        <f t="shared" si="12"/>
        <v>0.51020408163265307</v>
      </c>
      <c r="E79">
        <f t="shared" si="13"/>
        <v>4.2118975249674229E-2</v>
      </c>
      <c r="F79">
        <f t="shared" si="14"/>
        <v>-0.22926617455492848</v>
      </c>
      <c r="G79">
        <v>0</v>
      </c>
      <c r="H79">
        <f t="shared" si="15"/>
        <v>0.27138514980460271</v>
      </c>
      <c r="I79">
        <f t="shared" si="16"/>
        <v>-1.0879853497231111</v>
      </c>
      <c r="J79">
        <f t="shared" si="17"/>
        <v>1.0879853497231111</v>
      </c>
      <c r="K79">
        <f t="shared" si="18"/>
        <v>0.51087470692394266</v>
      </c>
      <c r="L79">
        <f t="shared" si="19"/>
        <v>0.48912529307605751</v>
      </c>
      <c r="M79">
        <f t="shared" si="20"/>
        <v>1.9574271077563381</v>
      </c>
      <c r="N79">
        <f t="shared" si="21"/>
        <v>2.0444659357341863</v>
      </c>
    </row>
    <row r="80" spans="1:14" x14ac:dyDescent="0.25">
      <c r="A80" s="4">
        <f>IF('True_Odds_Calculator_2-way'!A81="","",'True_Odds_Calculator_2-way'!A81)</f>
        <v>1.99</v>
      </c>
      <c r="B80" s="4">
        <f>IF('True_Odds_Calculator_2-way'!B81="","",'True_Odds_Calculator_2-way'!B81)</f>
        <v>1.85</v>
      </c>
      <c r="C80" s="4">
        <f t="shared" si="11"/>
        <v>0.50251256281407031</v>
      </c>
      <c r="D80">
        <f t="shared" si="12"/>
        <v>0.54054054054054046</v>
      </c>
      <c r="E80">
        <f t="shared" si="13"/>
        <v>4.3053103354610656E-2</v>
      </c>
      <c r="F80">
        <f t="shared" si="14"/>
        <v>-0.22857530897731926</v>
      </c>
      <c r="G80">
        <v>0</v>
      </c>
      <c r="H80">
        <f t="shared" si="15"/>
        <v>0.27162841233192986</v>
      </c>
      <c r="I80">
        <f t="shared" si="16"/>
        <v>-1.0901165669462136</v>
      </c>
      <c r="J80">
        <f t="shared" si="17"/>
        <v>1.0901165669462136</v>
      </c>
      <c r="K80">
        <f t="shared" si="18"/>
        <v>0.48095065060885256</v>
      </c>
      <c r="L80">
        <f t="shared" si="19"/>
        <v>0.51904934939114777</v>
      </c>
      <c r="M80">
        <f t="shared" si="20"/>
        <v>2.0792154012767514</v>
      </c>
      <c r="N80">
        <f t="shared" si="21"/>
        <v>1.9265990819042815</v>
      </c>
    </row>
    <row r="81" spans="1:14" x14ac:dyDescent="0.25">
      <c r="A81" s="4">
        <f>IF('True_Odds_Calculator_2-way'!A82="","",'True_Odds_Calculator_2-way'!A82)</f>
        <v>1.87</v>
      </c>
      <c r="B81" s="4">
        <f>IF('True_Odds_Calculator_2-way'!B82="","",'True_Odds_Calculator_2-way'!B82)</f>
        <v>2.04</v>
      </c>
      <c r="C81" s="4">
        <f t="shared" si="11"/>
        <v>0.53475935828876997</v>
      </c>
      <c r="D81">
        <f t="shared" si="12"/>
        <v>0.49019607843137253</v>
      </c>
      <c r="E81">
        <f t="shared" si="13"/>
        <v>2.4955436720142554E-2</v>
      </c>
      <c r="F81">
        <f t="shared" si="14"/>
        <v>-0.2371815036174898</v>
      </c>
      <c r="G81">
        <v>0</v>
      </c>
      <c r="H81">
        <f t="shared" si="15"/>
        <v>0.26213694033763235</v>
      </c>
      <c r="I81">
        <f t="shared" si="16"/>
        <v>-1.0512928338279499</v>
      </c>
      <c r="J81">
        <f t="shared" si="17"/>
        <v>1.0512928338279499</v>
      </c>
      <c r="K81">
        <f t="shared" si="18"/>
        <v>0.52229555266159289</v>
      </c>
      <c r="L81">
        <f t="shared" si="19"/>
        <v>0.47770444733840695</v>
      </c>
      <c r="M81">
        <f t="shared" si="20"/>
        <v>1.9146247654303168</v>
      </c>
      <c r="N81">
        <f t="shared" si="21"/>
        <v>2.0933445471810685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2.31</v>
      </c>
      <c r="C82" s="4">
        <f t="shared" si="11"/>
        <v>0.59523809523809523</v>
      </c>
      <c r="D82">
        <f t="shared" si="12"/>
        <v>0.4329004329004329</v>
      </c>
      <c r="E82">
        <f t="shared" si="13"/>
        <v>2.813852813852824E-2</v>
      </c>
      <c r="F82">
        <f t="shared" si="14"/>
        <v>-0.22954030096887235</v>
      </c>
      <c r="G82">
        <v>0</v>
      </c>
      <c r="H82">
        <f t="shared" si="15"/>
        <v>0.25767882910740053</v>
      </c>
      <c r="I82">
        <f t="shared" si="16"/>
        <v>-1.0595217973953226</v>
      </c>
      <c r="J82">
        <f t="shared" si="17"/>
        <v>1.0595217973953226</v>
      </c>
      <c r="K82">
        <f t="shared" si="18"/>
        <v>0.581234893460709</v>
      </c>
      <c r="L82">
        <f t="shared" si="19"/>
        <v>0.41876510653929105</v>
      </c>
      <c r="M82">
        <f t="shared" si="20"/>
        <v>1.7204748222288193</v>
      </c>
      <c r="N82">
        <f t="shared" si="21"/>
        <v>2.3879735545878726</v>
      </c>
    </row>
    <row r="83" spans="1:14" x14ac:dyDescent="0.25">
      <c r="A83" s="4">
        <f>IF('True_Odds_Calculator_2-way'!A84="","",'True_Odds_Calculator_2-way'!A84)</f>
        <v>2.09</v>
      </c>
      <c r="B83" s="4">
        <f>IF('True_Odds_Calculator_2-way'!B84="","",'True_Odds_Calculator_2-way'!B84)</f>
        <v>1.79</v>
      </c>
      <c r="C83" s="4">
        <f t="shared" si="11"/>
        <v>0.47846889952153115</v>
      </c>
      <c r="D83">
        <f t="shared" si="12"/>
        <v>0.55865921787709494</v>
      </c>
      <c r="E83">
        <f t="shared" si="13"/>
        <v>3.7128117398625982E-2</v>
      </c>
      <c r="F83">
        <f t="shared" si="14"/>
        <v>-0.23017294378658693</v>
      </c>
      <c r="G83">
        <v>0</v>
      </c>
      <c r="H83">
        <f t="shared" si="15"/>
        <v>0.26730106118521291</v>
      </c>
      <c r="I83">
        <f t="shared" si="16"/>
        <v>-1.077638764691236</v>
      </c>
      <c r="J83">
        <f t="shared" si="17"/>
        <v>1.077638764691236</v>
      </c>
      <c r="K83">
        <f t="shared" si="18"/>
        <v>0.45984913425207868</v>
      </c>
      <c r="L83">
        <f t="shared" si="19"/>
        <v>0.54015086574792148</v>
      </c>
      <c r="M83">
        <f t="shared" si="20"/>
        <v>2.1746262535134471</v>
      </c>
      <c r="N83">
        <f t="shared" si="21"/>
        <v>1.8513346241060764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1.76</v>
      </c>
      <c r="C84" s="4">
        <f t="shared" si="11"/>
        <v>0.46948356807511737</v>
      </c>
      <c r="D84">
        <f t="shared" si="12"/>
        <v>0.56818181818181823</v>
      </c>
      <c r="E84">
        <f t="shared" si="13"/>
        <v>3.7665386256935607E-2</v>
      </c>
      <c r="F84">
        <f t="shared" si="14"/>
        <v>-0.22908664105847198</v>
      </c>
      <c r="G84">
        <v>0</v>
      </c>
      <c r="H84">
        <f t="shared" si="15"/>
        <v>0.26675202731540765</v>
      </c>
      <c r="I84">
        <f t="shared" si="16"/>
        <v>-1.0790808419378759</v>
      </c>
      <c r="J84">
        <f t="shared" si="17"/>
        <v>1.0790808419378759</v>
      </c>
      <c r="K84">
        <f t="shared" si="18"/>
        <v>0.45058007312499337</v>
      </c>
      <c r="L84">
        <f t="shared" si="19"/>
        <v>0.54941992687500663</v>
      </c>
      <c r="M84">
        <f t="shared" si="20"/>
        <v>2.2193613513897996</v>
      </c>
      <c r="N84">
        <f t="shared" si="21"/>
        <v>1.8201014398727853</v>
      </c>
    </row>
    <row r="85" spans="1:14" x14ac:dyDescent="0.25">
      <c r="A85" s="4">
        <f>IF('True_Odds_Calculator_2-way'!A86="","",'True_Odds_Calculator_2-way'!A86)</f>
        <v>2.15</v>
      </c>
      <c r="B85" s="4">
        <f>IF('True_Odds_Calculator_2-way'!B86="","",'True_Odds_Calculator_2-way'!B86)</f>
        <v>1.72</v>
      </c>
      <c r="C85" s="4">
        <f t="shared" si="11"/>
        <v>0.46511627906976744</v>
      </c>
      <c r="D85">
        <f t="shared" si="12"/>
        <v>0.58139534883720934</v>
      </c>
      <c r="E85">
        <f t="shared" si="13"/>
        <v>4.6511627906976827E-2</v>
      </c>
      <c r="F85">
        <f t="shared" si="14"/>
        <v>-0.22390481341265545</v>
      </c>
      <c r="G85">
        <v>0</v>
      </c>
      <c r="H85">
        <f t="shared" si="15"/>
        <v>0.27041644131963227</v>
      </c>
      <c r="I85">
        <f t="shared" si="16"/>
        <v>-1.0989674556596452</v>
      </c>
      <c r="J85">
        <f t="shared" si="17"/>
        <v>1.0989674556596452</v>
      </c>
      <c r="K85">
        <f t="shared" si="18"/>
        <v>0.44173268206089783</v>
      </c>
      <c r="L85">
        <f t="shared" si="19"/>
        <v>0.55826731793910211</v>
      </c>
      <c r="M85">
        <f t="shared" si="20"/>
        <v>2.2638125740085919</v>
      </c>
      <c r="N85">
        <f t="shared" si="21"/>
        <v>1.7912565680749446</v>
      </c>
    </row>
    <row r="86" spans="1:14" x14ac:dyDescent="0.25">
      <c r="A86" s="4">
        <f>IF('True_Odds_Calculator_2-way'!A87="","",'True_Odds_Calculator_2-way'!A87)</f>
        <v>2.3199999999999998</v>
      </c>
      <c r="B86" s="4">
        <f>IF('True_Odds_Calculator_2-way'!B87="","",'True_Odds_Calculator_2-way'!B87)</f>
        <v>1.65</v>
      </c>
      <c r="C86" s="4">
        <f t="shared" si="11"/>
        <v>0.43103448275862072</v>
      </c>
      <c r="D86">
        <f t="shared" si="12"/>
        <v>0.60606060606060608</v>
      </c>
      <c r="E86">
        <f t="shared" si="13"/>
        <v>3.709508881922674E-2</v>
      </c>
      <c r="F86">
        <f t="shared" si="14"/>
        <v>-0.22413793103448287</v>
      </c>
      <c r="G86">
        <v>0</v>
      </c>
      <c r="H86">
        <f t="shared" si="15"/>
        <v>0.26123301985370956</v>
      </c>
      <c r="I86">
        <f t="shared" si="16"/>
        <v>-1.0795837927188261</v>
      </c>
      <c r="J86">
        <f t="shared" si="17"/>
        <v>1.0795837927188261</v>
      </c>
      <c r="K86">
        <f t="shared" si="18"/>
        <v>0.41236252858619832</v>
      </c>
      <c r="L86">
        <f t="shared" si="19"/>
        <v>0.58763747141380174</v>
      </c>
      <c r="M86">
        <f t="shared" si="20"/>
        <v>2.4250506063888508</v>
      </c>
      <c r="N86">
        <f t="shared" si="21"/>
        <v>1.7017294652672368</v>
      </c>
    </row>
    <row r="87" spans="1:14" x14ac:dyDescent="0.25">
      <c r="A87" s="4">
        <f>IF('True_Odds_Calculator_2-way'!A88="","",'True_Odds_Calculator_2-way'!A88)</f>
        <v>2.58</v>
      </c>
      <c r="B87" s="4">
        <f>IF('True_Odds_Calculator_2-way'!B88="","",'True_Odds_Calculator_2-way'!B88)</f>
        <v>1.54</v>
      </c>
      <c r="C87" s="4">
        <f t="shared" si="11"/>
        <v>0.38759689922480617</v>
      </c>
      <c r="D87">
        <f t="shared" si="12"/>
        <v>0.64935064935064934</v>
      </c>
      <c r="E87">
        <f t="shared" si="13"/>
        <v>3.6947548575455569E-2</v>
      </c>
      <c r="F87">
        <f t="shared" si="14"/>
        <v>-0.21473874962247053</v>
      </c>
      <c r="G87">
        <v>0</v>
      </c>
      <c r="H87">
        <f t="shared" si="15"/>
        <v>0.25168629819792609</v>
      </c>
      <c r="I87">
        <f t="shared" si="16"/>
        <v>-1.0826163374360516</v>
      </c>
      <c r="J87">
        <f t="shared" si="17"/>
        <v>1.0826163374360516</v>
      </c>
      <c r="K87">
        <f t="shared" si="18"/>
        <v>0.36893101836580677</v>
      </c>
      <c r="L87">
        <f t="shared" si="19"/>
        <v>0.63106898163419312</v>
      </c>
      <c r="M87">
        <f t="shared" si="20"/>
        <v>2.7105338131489622</v>
      </c>
      <c r="N87">
        <f t="shared" si="21"/>
        <v>1.5846128222154678</v>
      </c>
    </row>
    <row r="88" spans="1:14" x14ac:dyDescent="0.25">
      <c r="A88" s="4">
        <f>IF('True_Odds_Calculator_2-way'!A89="","",'True_Odds_Calculator_2-way'!A89)</f>
        <v>2.4</v>
      </c>
      <c r="B88" s="4">
        <f>IF('True_Odds_Calculator_2-way'!B89="","",'True_Odds_Calculator_2-way'!B89)</f>
        <v>1.61</v>
      </c>
      <c r="C88" s="4">
        <f t="shared" si="11"/>
        <v>0.41666666666666669</v>
      </c>
      <c r="D88">
        <f t="shared" si="12"/>
        <v>0.6211180124223602</v>
      </c>
      <c r="E88">
        <f t="shared" si="13"/>
        <v>3.7784679089026829E-2</v>
      </c>
      <c r="F88">
        <f t="shared" si="14"/>
        <v>-0.22101449275362328</v>
      </c>
      <c r="G88">
        <v>0</v>
      </c>
      <c r="H88">
        <f t="shared" si="15"/>
        <v>0.25879917184265011</v>
      </c>
      <c r="I88">
        <f t="shared" si="16"/>
        <v>-1.0821091383745125</v>
      </c>
      <c r="J88">
        <f t="shared" si="17"/>
        <v>1.0821091383745125</v>
      </c>
      <c r="K88">
        <f t="shared" si="18"/>
        <v>0.39762177743270088</v>
      </c>
      <c r="L88">
        <f t="shared" si="19"/>
        <v>0.602378222567299</v>
      </c>
      <c r="M88">
        <f t="shared" si="20"/>
        <v>2.5149527937243179</v>
      </c>
      <c r="N88">
        <f t="shared" si="21"/>
        <v>1.660086574408453</v>
      </c>
    </row>
    <row r="89" spans="1:14" x14ac:dyDescent="0.25">
      <c r="A89" s="4">
        <f>IF('True_Odds_Calculator_2-way'!A90="","",'True_Odds_Calculator_2-way'!A90)</f>
        <v>2.3199999999999998</v>
      </c>
      <c r="B89" s="4">
        <f>IF('True_Odds_Calculator_2-way'!B90="","",'True_Odds_Calculator_2-way'!B90)</f>
        <v>1.65</v>
      </c>
      <c r="C89" s="4">
        <f t="shared" si="11"/>
        <v>0.43103448275862072</v>
      </c>
      <c r="D89">
        <f t="shared" si="12"/>
        <v>0.60606060606060608</v>
      </c>
      <c r="E89">
        <f t="shared" si="13"/>
        <v>3.709508881922674E-2</v>
      </c>
      <c r="F89">
        <f t="shared" si="14"/>
        <v>-0.22413793103448287</v>
      </c>
      <c r="G89">
        <v>0</v>
      </c>
      <c r="H89">
        <f t="shared" si="15"/>
        <v>0.26123301985370956</v>
      </c>
      <c r="I89">
        <f t="shared" si="16"/>
        <v>-1.0795837927188261</v>
      </c>
      <c r="J89">
        <f t="shared" si="17"/>
        <v>1.0795837927188261</v>
      </c>
      <c r="K89">
        <f t="shared" si="18"/>
        <v>0.41236252858619832</v>
      </c>
      <c r="L89">
        <f t="shared" si="19"/>
        <v>0.58763747141380174</v>
      </c>
      <c r="M89">
        <f t="shared" si="20"/>
        <v>2.4250506063888508</v>
      </c>
      <c r="N89">
        <f t="shared" si="21"/>
        <v>1.7017294652672368</v>
      </c>
    </row>
    <row r="90" spans="1:14" x14ac:dyDescent="0.25">
      <c r="A90" s="4">
        <f>IF('True_Odds_Calculator_2-way'!A91="","",'True_Odds_Calculator_2-way'!A91)</f>
        <v>2.38</v>
      </c>
      <c r="B90" s="4">
        <f>IF('True_Odds_Calculator_2-way'!B91="","",'True_Odds_Calculator_2-way'!B91)</f>
        <v>1.62</v>
      </c>
      <c r="C90" s="4">
        <f t="shared" si="11"/>
        <v>0.42016806722689076</v>
      </c>
      <c r="D90">
        <f t="shared" si="12"/>
        <v>0.61728395061728392</v>
      </c>
      <c r="E90">
        <f t="shared" si="13"/>
        <v>3.7452017844174623E-2</v>
      </c>
      <c r="F90">
        <f t="shared" si="14"/>
        <v>-0.22191098661686903</v>
      </c>
      <c r="G90">
        <v>0</v>
      </c>
      <c r="H90">
        <f t="shared" si="15"/>
        <v>0.25936300446104366</v>
      </c>
      <c r="I90">
        <f t="shared" si="16"/>
        <v>-1.0810968751610261</v>
      </c>
      <c r="J90">
        <f t="shared" si="17"/>
        <v>1.0810968751610261</v>
      </c>
      <c r="K90">
        <f t="shared" si="18"/>
        <v>0.4012980084049661</v>
      </c>
      <c r="L90">
        <f t="shared" si="19"/>
        <v>0.59870199159503401</v>
      </c>
      <c r="M90">
        <f t="shared" si="20"/>
        <v>2.4919136877222163</v>
      </c>
      <c r="N90">
        <f t="shared" si="21"/>
        <v>1.6702800625998362</v>
      </c>
    </row>
    <row r="91" spans="1:14" x14ac:dyDescent="0.25">
      <c r="A91" s="4">
        <f>IF('True_Odds_Calculator_2-way'!A92="","",'True_Odds_Calculator_2-way'!A92)</f>
        <v>2.25</v>
      </c>
      <c r="B91" s="4">
        <f>IF('True_Odds_Calculator_2-way'!B92="","",'True_Odds_Calculator_2-way'!B92)</f>
        <v>1.68</v>
      </c>
      <c r="C91" s="4">
        <f t="shared" si="11"/>
        <v>0.44444444444444442</v>
      </c>
      <c r="D91">
        <f t="shared" si="12"/>
        <v>0.59523809523809523</v>
      </c>
      <c r="E91">
        <f t="shared" si="13"/>
        <v>3.9682539682539542E-2</v>
      </c>
      <c r="F91">
        <f t="shared" si="14"/>
        <v>-0.22486772486772499</v>
      </c>
      <c r="G91">
        <v>0</v>
      </c>
      <c r="H91">
        <f t="shared" si="15"/>
        <v>0.26455026455026454</v>
      </c>
      <c r="I91">
        <f t="shared" si="16"/>
        <v>-1.0846522890932806</v>
      </c>
      <c r="J91">
        <f t="shared" si="17"/>
        <v>1.0846522890932806</v>
      </c>
      <c r="K91">
        <f t="shared" si="18"/>
        <v>0.42448148373559424</v>
      </c>
      <c r="L91">
        <f t="shared" si="19"/>
        <v>0.57551851626440576</v>
      </c>
      <c r="M91">
        <f t="shared" si="20"/>
        <v>2.3558153613666013</v>
      </c>
      <c r="N91">
        <f t="shared" si="21"/>
        <v>1.7375635565834309</v>
      </c>
    </row>
    <row r="92" spans="1:14" x14ac:dyDescent="0.25">
      <c r="A92" s="4">
        <f>IF('True_Odds_Calculator_2-way'!A93="","",'True_Odds_Calculator_2-way'!A93)</f>
        <v>2.0699999999999998</v>
      </c>
      <c r="B92" s="4">
        <f>IF('True_Odds_Calculator_2-way'!B93="","",'True_Odds_Calculator_2-way'!B93)</f>
        <v>1.8</v>
      </c>
      <c r="C92" s="4">
        <f t="shared" si="11"/>
        <v>0.48309178743961356</v>
      </c>
      <c r="D92">
        <f t="shared" si="12"/>
        <v>0.55555555555555558</v>
      </c>
      <c r="E92">
        <f t="shared" si="13"/>
        <v>3.8647342995169254E-2</v>
      </c>
      <c r="F92">
        <f t="shared" si="14"/>
        <v>-0.22973698336017168</v>
      </c>
      <c r="G92">
        <v>0</v>
      </c>
      <c r="H92">
        <f t="shared" si="15"/>
        <v>0.26838432635534087</v>
      </c>
      <c r="I92">
        <f t="shared" si="16"/>
        <v>-1.0808442529177926</v>
      </c>
      <c r="J92">
        <f t="shared" si="17"/>
        <v>1.0808442529177926</v>
      </c>
      <c r="K92">
        <f t="shared" si="18"/>
        <v>0.46371363147270434</v>
      </c>
      <c r="L92">
        <f t="shared" si="19"/>
        <v>0.53628636852729539</v>
      </c>
      <c r="M92">
        <f t="shared" si="20"/>
        <v>2.1565033506220384</v>
      </c>
      <c r="N92">
        <f t="shared" si="21"/>
        <v>1.8646754023342345</v>
      </c>
    </row>
    <row r="93" spans="1:14" x14ac:dyDescent="0.25">
      <c r="A93" s="4">
        <f>IF('True_Odds_Calculator_2-way'!A94="","",'True_Odds_Calculator_2-way'!A94)</f>
        <v>2.38</v>
      </c>
      <c r="B93" s="4">
        <f>IF('True_Odds_Calculator_2-way'!B94="","",'True_Odds_Calculator_2-way'!B94)</f>
        <v>1.59</v>
      </c>
      <c r="C93" s="4">
        <f t="shared" si="11"/>
        <v>0.42016806722689076</v>
      </c>
      <c r="D93">
        <f t="shared" si="12"/>
        <v>0.62893081761006286</v>
      </c>
      <c r="E93">
        <f t="shared" si="13"/>
        <v>4.9098884836953571E-2</v>
      </c>
      <c r="F93">
        <f t="shared" si="14"/>
        <v>-0.2151577612176947</v>
      </c>
      <c r="G93">
        <v>0</v>
      </c>
      <c r="H93">
        <f t="shared" si="15"/>
        <v>0.26425664605464827</v>
      </c>
      <c r="I93">
        <f t="shared" si="16"/>
        <v>-1.1082416070479566</v>
      </c>
      <c r="J93">
        <f t="shared" si="17"/>
        <v>1.1082416070479566</v>
      </c>
      <c r="K93">
        <f t="shared" si="18"/>
        <v>0.39535483096005875</v>
      </c>
      <c r="L93">
        <f t="shared" si="19"/>
        <v>0.60464516903994125</v>
      </c>
      <c r="M93">
        <f t="shared" si="20"/>
        <v>2.52937341772618</v>
      </c>
      <c r="N93">
        <f t="shared" si="21"/>
        <v>1.6538625481582945</v>
      </c>
    </row>
    <row r="94" spans="1:14" x14ac:dyDescent="0.25">
      <c r="A94" s="4">
        <f>IF('True_Odds_Calculator_2-way'!A95="","",'True_Odds_Calculator_2-way'!A95)</f>
        <v>2.0099999999999998</v>
      </c>
      <c r="B94" s="4">
        <f>IF('True_Odds_Calculator_2-way'!B95="","",'True_Odds_Calculator_2-way'!B95)</f>
        <v>1.83</v>
      </c>
      <c r="C94" s="4">
        <f t="shared" si="11"/>
        <v>0.49751243781094534</v>
      </c>
      <c r="D94">
        <f t="shared" si="12"/>
        <v>0.54644808743169393</v>
      </c>
      <c r="E94">
        <f t="shared" si="13"/>
        <v>4.3960525242639381E-2</v>
      </c>
      <c r="F94">
        <f t="shared" si="14"/>
        <v>-0.22790419487263125</v>
      </c>
      <c r="G94">
        <v>0</v>
      </c>
      <c r="H94">
        <f t="shared" si="15"/>
        <v>0.27186472011527063</v>
      </c>
      <c r="I94">
        <f t="shared" si="16"/>
        <v>-1.0921952084562025</v>
      </c>
      <c r="J94">
        <f t="shared" si="17"/>
        <v>1.0921952084562025</v>
      </c>
      <c r="K94">
        <f t="shared" si="18"/>
        <v>0.47548468471574579</v>
      </c>
      <c r="L94">
        <f t="shared" si="19"/>
        <v>0.52451531528425399</v>
      </c>
      <c r="M94">
        <f t="shared" si="20"/>
        <v>2.1031171605407648</v>
      </c>
      <c r="N94">
        <f t="shared" si="21"/>
        <v>1.9065220230186481</v>
      </c>
    </row>
    <row r="95" spans="1:14" x14ac:dyDescent="0.25">
      <c r="A95" s="4">
        <f>IF('True_Odds_Calculator_2-way'!A96="","",'True_Odds_Calculator_2-way'!A96)</f>
        <v>1.94</v>
      </c>
      <c r="B95" s="4">
        <f>IF('True_Odds_Calculator_2-way'!B96="","",'True_Odds_Calculator_2-way'!B96)</f>
        <v>1.89</v>
      </c>
      <c r="C95" s="4">
        <f t="shared" si="11"/>
        <v>0.51546391752577325</v>
      </c>
      <c r="D95">
        <f t="shared" si="12"/>
        <v>0.52910052910052918</v>
      </c>
      <c r="E95">
        <f t="shared" si="13"/>
        <v>4.4564446626302434E-2</v>
      </c>
      <c r="F95">
        <f t="shared" si="14"/>
        <v>-0.22816778486881573</v>
      </c>
      <c r="G95">
        <v>0</v>
      </c>
      <c r="H95">
        <f t="shared" si="15"/>
        <v>0.27273223149511816</v>
      </c>
      <c r="I95">
        <f t="shared" si="16"/>
        <v>-1.093304334427839</v>
      </c>
      <c r="J95">
        <f t="shared" si="17"/>
        <v>1.093304334427839</v>
      </c>
      <c r="K95">
        <f t="shared" si="18"/>
        <v>0.49316812364659818</v>
      </c>
      <c r="L95">
        <f t="shared" si="19"/>
        <v>0.50683187635340188</v>
      </c>
      <c r="M95">
        <f t="shared" si="20"/>
        <v>2.0277060743621682</v>
      </c>
      <c r="N95">
        <f t="shared" si="21"/>
        <v>1.9730408576407765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2</v>
      </c>
      <c r="C96" s="4">
        <f t="shared" si="11"/>
        <v>0.52356020942408377</v>
      </c>
      <c r="D96">
        <f t="shared" si="12"/>
        <v>0.5</v>
      </c>
      <c r="E96">
        <f t="shared" si="13"/>
        <v>2.3560209424083656E-2</v>
      </c>
      <c r="F96">
        <f t="shared" si="14"/>
        <v>-0.23821989528795817</v>
      </c>
      <c r="G96">
        <v>0</v>
      </c>
      <c r="H96">
        <f t="shared" si="15"/>
        <v>0.26178010471204188</v>
      </c>
      <c r="I96">
        <f t="shared" si="16"/>
        <v>-1.0482848367219182</v>
      </c>
      <c r="J96">
        <f t="shared" si="17"/>
        <v>1.0482848367219182</v>
      </c>
      <c r="K96">
        <f t="shared" si="18"/>
        <v>0.51178665092282616</v>
      </c>
      <c r="L96">
        <f t="shared" si="19"/>
        <v>0.4882133490771739</v>
      </c>
      <c r="M96">
        <f t="shared" si="20"/>
        <v>1.9539392014169454</v>
      </c>
      <c r="N96">
        <f t="shared" si="21"/>
        <v>2.0482848367219182</v>
      </c>
    </row>
    <row r="97" spans="1:14" x14ac:dyDescent="0.25">
      <c r="A97" s="4">
        <f>IF('True_Odds_Calculator_2-way'!A98="","",'True_Odds_Calculator_2-way'!A98)</f>
        <v>2.1</v>
      </c>
      <c r="B97" s="4">
        <f>IF('True_Odds_Calculator_2-way'!B98="","",'True_Odds_Calculator_2-way'!B98)</f>
        <v>1.81</v>
      </c>
      <c r="C97" s="4">
        <f t="shared" si="11"/>
        <v>0.47619047619047616</v>
      </c>
      <c r="D97">
        <f t="shared" si="12"/>
        <v>0.5524861878453039</v>
      </c>
      <c r="E97">
        <f t="shared" si="13"/>
        <v>2.8676664035780064E-2</v>
      </c>
      <c r="F97">
        <f t="shared" si="14"/>
        <v>-0.23441199684293612</v>
      </c>
      <c r="G97">
        <v>0</v>
      </c>
      <c r="H97">
        <f t="shared" si="15"/>
        <v>0.26308866087871613</v>
      </c>
      <c r="I97">
        <f t="shared" si="16"/>
        <v>-1.0594028769395469</v>
      </c>
      <c r="J97">
        <f t="shared" si="17"/>
        <v>1.0594028769395469</v>
      </c>
      <c r="K97">
        <f t="shared" si="18"/>
        <v>0.46182056328667725</v>
      </c>
      <c r="L97">
        <f t="shared" si="19"/>
        <v>0.5381794367133228</v>
      </c>
      <c r="M97">
        <f t="shared" si="20"/>
        <v>2.1653431646335015</v>
      </c>
      <c r="N97">
        <f t="shared" si="21"/>
        <v>1.8581163303210331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1.83</v>
      </c>
      <c r="C99" s="4">
        <f t="shared" si="11"/>
        <v>0.48309178743961356</v>
      </c>
      <c r="D99">
        <f t="shared" si="12"/>
        <v>0.54644808743169393</v>
      </c>
      <c r="E99">
        <f t="shared" si="13"/>
        <v>2.9539874871307603E-2</v>
      </c>
      <c r="F99">
        <f t="shared" si="14"/>
        <v>-0.23444470842902765</v>
      </c>
      <c r="G99">
        <v>0</v>
      </c>
      <c r="H99">
        <f t="shared" si="15"/>
        <v>0.26398458330033525</v>
      </c>
      <c r="I99">
        <f t="shared" si="16"/>
        <v>-1.0611311532512866</v>
      </c>
      <c r="J99">
        <f t="shared" si="17"/>
        <v>1.0611311532512866</v>
      </c>
      <c r="K99">
        <f t="shared" si="18"/>
        <v>0.46829407167694814</v>
      </c>
      <c r="L99">
        <f t="shared" si="19"/>
        <v>0.53170592832305175</v>
      </c>
      <c r="M99">
        <f t="shared" si="20"/>
        <v>2.1354103339788768</v>
      </c>
      <c r="N99">
        <f t="shared" si="21"/>
        <v>1.8807388571985679</v>
      </c>
    </row>
    <row r="100" spans="1:14" x14ac:dyDescent="0.25">
      <c r="A100" s="4">
        <f>IF('True_Odds_Calculator_2-way'!A101="","",'True_Odds_Calculator_2-way'!A101)</f>
        <v>2.0299999999999998</v>
      </c>
      <c r="B100" s="4">
        <f>IF('True_Odds_Calculator_2-way'!B101="","",'True_Odds_Calculator_2-way'!B101)</f>
        <v>1.86</v>
      </c>
      <c r="C100" s="4">
        <f t="shared" si="11"/>
        <v>0.49261083743842371</v>
      </c>
      <c r="D100">
        <f t="shared" si="12"/>
        <v>0.5376344086021505</v>
      </c>
      <c r="E100">
        <f t="shared" si="13"/>
        <v>3.0245246040574214E-2</v>
      </c>
      <c r="F100">
        <f t="shared" si="14"/>
        <v>-0.23459929021664283</v>
      </c>
      <c r="G100">
        <v>0</v>
      </c>
      <c r="H100">
        <f t="shared" si="15"/>
        <v>0.26484453625721704</v>
      </c>
      <c r="I100">
        <f t="shared" si="16"/>
        <v>-1.0625078858299792</v>
      </c>
      <c r="J100">
        <f t="shared" si="17"/>
        <v>1.0625078858299792</v>
      </c>
      <c r="K100">
        <f t="shared" si="18"/>
        <v>0.47746756040114985</v>
      </c>
      <c r="L100">
        <f t="shared" si="19"/>
        <v>0.5225324395988501</v>
      </c>
      <c r="M100">
        <f t="shared" si="20"/>
        <v>2.0943831224048783</v>
      </c>
      <c r="N100">
        <f t="shared" si="21"/>
        <v>1.9137567818137824</v>
      </c>
    </row>
    <row r="101" spans="1:14" x14ac:dyDescent="0.25">
      <c r="A101" s="4">
        <f>IF('True_Odds_Calculator_2-way'!A102="","",'True_Odds_Calculator_2-way'!A102)</f>
        <v>1.98</v>
      </c>
      <c r="B101" s="4">
        <f>IF('True_Odds_Calculator_2-way'!B102="","",'True_Odds_Calculator_2-way'!B102)</f>
        <v>1.91</v>
      </c>
      <c r="C101" s="4">
        <f t="shared" si="11"/>
        <v>0.50505050505050508</v>
      </c>
      <c r="D101">
        <f t="shared" si="12"/>
        <v>0.52356020942408377</v>
      </c>
      <c r="E101">
        <f t="shared" si="13"/>
        <v>2.861071447458885E-2</v>
      </c>
      <c r="F101">
        <f t="shared" si="14"/>
        <v>-0.23581363371939279</v>
      </c>
      <c r="G101">
        <v>0</v>
      </c>
      <c r="H101">
        <f t="shared" si="15"/>
        <v>0.2644243481939817</v>
      </c>
      <c r="I101">
        <f t="shared" si="16"/>
        <v>-1.0589275952301447</v>
      </c>
      <c r="J101">
        <f t="shared" si="17"/>
        <v>1.0589275952301447</v>
      </c>
      <c r="K101">
        <f t="shared" si="18"/>
        <v>0.4907375632320416</v>
      </c>
      <c r="L101">
        <f t="shared" si="19"/>
        <v>0.50926243676795835</v>
      </c>
      <c r="M101">
        <f t="shared" si="20"/>
        <v>2.0377490433255412</v>
      </c>
      <c r="N101">
        <f t="shared" si="21"/>
        <v>1.9636241116594322</v>
      </c>
    </row>
    <row r="102" spans="1:14" x14ac:dyDescent="0.25">
      <c r="A102" s="4">
        <f>IF('True_Odds_Calculator_2-way'!A103="","",'True_Odds_Calculator_2-way'!A103)</f>
        <v>1.95</v>
      </c>
      <c r="B102" s="4">
        <f>IF('True_Odds_Calculator_2-way'!B103="","",'True_Odds_Calculator_2-way'!B103)</f>
        <v>1.93</v>
      </c>
      <c r="C102" s="4">
        <f t="shared" si="11"/>
        <v>0.51282051282051289</v>
      </c>
      <c r="D102">
        <f t="shared" si="12"/>
        <v>0.5181347150259068</v>
      </c>
      <c r="E102">
        <f t="shared" si="13"/>
        <v>3.0955227846419575E-2</v>
      </c>
      <c r="F102">
        <f t="shared" si="14"/>
        <v>-0.23475488242327625</v>
      </c>
      <c r="G102">
        <v>0</v>
      </c>
      <c r="H102">
        <f t="shared" si="15"/>
        <v>0.26571011026969582</v>
      </c>
      <c r="I102">
        <f t="shared" si="16"/>
        <v>-1.0638899909514294</v>
      </c>
      <c r="J102">
        <f t="shared" si="17"/>
        <v>1.0638899909514294</v>
      </c>
      <c r="K102">
        <f t="shared" si="18"/>
        <v>0.49734035027939766</v>
      </c>
      <c r="L102">
        <f t="shared" si="19"/>
        <v>0.50265964972060251</v>
      </c>
      <c r="M102">
        <f t="shared" si="20"/>
        <v>2.0106954914038573</v>
      </c>
      <c r="N102">
        <f t="shared" si="21"/>
        <v>1.9894176915848294</v>
      </c>
    </row>
    <row r="103" spans="1:14" x14ac:dyDescent="0.25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1.69</v>
      </c>
      <c r="C103" s="4">
        <f t="shared" si="11"/>
        <v>0.44247787610619471</v>
      </c>
      <c r="D103">
        <f t="shared" si="12"/>
        <v>0.59171597633136097</v>
      </c>
      <c r="E103">
        <f t="shared" si="13"/>
        <v>3.4193852437555794E-2</v>
      </c>
      <c r="F103">
        <f t="shared" si="14"/>
        <v>-0.22762737602764815</v>
      </c>
      <c r="G103">
        <v>0</v>
      </c>
      <c r="H103">
        <f t="shared" si="15"/>
        <v>0.261821228465204</v>
      </c>
      <c r="I103">
        <f t="shared" si="16"/>
        <v>-1.0724824201463119</v>
      </c>
      <c r="J103">
        <f t="shared" si="17"/>
        <v>1.0724824201463119</v>
      </c>
      <c r="K103">
        <f t="shared" si="18"/>
        <v>0.42529160714947917</v>
      </c>
      <c r="L103">
        <f t="shared" si="19"/>
        <v>0.57470839285052078</v>
      </c>
      <c r="M103">
        <f t="shared" si="20"/>
        <v>2.351327849384353</v>
      </c>
      <c r="N103">
        <f t="shared" si="21"/>
        <v>1.7400128699009547</v>
      </c>
    </row>
    <row r="104" spans="1:14" x14ac:dyDescent="0.25">
      <c r="A104" s="4">
        <f>IF('True_Odds_Calculator_2-way'!A105="","",'True_Odds_Calculator_2-way'!A105)</f>
        <v>2.34</v>
      </c>
      <c r="B104" s="4">
        <f>IF('True_Odds_Calculator_2-way'!B105="","",'True_Odds_Calculator_2-way'!B105)</f>
        <v>1.65</v>
      </c>
      <c r="C104" s="4">
        <f t="shared" si="11"/>
        <v>0.42735042735042739</v>
      </c>
      <c r="D104">
        <f t="shared" si="12"/>
        <v>0.60606060606060608</v>
      </c>
      <c r="E104">
        <f t="shared" si="13"/>
        <v>3.3411033411033575E-2</v>
      </c>
      <c r="F104">
        <f t="shared" si="14"/>
        <v>-0.22558922558922545</v>
      </c>
      <c r="G104">
        <v>0</v>
      </c>
      <c r="H104">
        <f t="shared" si="15"/>
        <v>0.25900025900025903</v>
      </c>
      <c r="I104">
        <f t="shared" si="16"/>
        <v>-1.0714969088698143</v>
      </c>
      <c r="J104">
        <f t="shared" si="17"/>
        <v>1.0714969088698143</v>
      </c>
      <c r="K104">
        <f t="shared" si="18"/>
        <v>0.41054175018204025</v>
      </c>
      <c r="L104">
        <f t="shared" si="19"/>
        <v>0.58945824981795969</v>
      </c>
      <c r="M104">
        <f t="shared" si="20"/>
        <v>2.4358058578855508</v>
      </c>
      <c r="N104">
        <f t="shared" si="21"/>
        <v>1.6964729907653791</v>
      </c>
    </row>
    <row r="105" spans="1:14" x14ac:dyDescent="0.25">
      <c r="A105" s="4">
        <f>IF('True_Odds_Calculator_2-way'!A106="","",'True_Odds_Calculator_2-way'!A106)</f>
        <v>2.1800000000000002</v>
      </c>
      <c r="B105" s="4">
        <f>IF('True_Odds_Calculator_2-way'!B106="","",'True_Odds_Calculator_2-way'!B106)</f>
        <v>1.74</v>
      </c>
      <c r="C105" s="4">
        <f t="shared" si="11"/>
        <v>0.4587155963302752</v>
      </c>
      <c r="D105">
        <f t="shared" si="12"/>
        <v>0.57471264367816088</v>
      </c>
      <c r="E105">
        <f t="shared" si="13"/>
        <v>3.3428240008436028E-2</v>
      </c>
      <c r="F105">
        <f t="shared" si="14"/>
        <v>-0.23020141305494057</v>
      </c>
      <c r="G105">
        <v>0</v>
      </c>
      <c r="H105">
        <f t="shared" si="15"/>
        <v>0.26362965306337655</v>
      </c>
      <c r="I105">
        <f t="shared" si="16"/>
        <v>-1.0701462561817372</v>
      </c>
      <c r="J105">
        <f t="shared" si="17"/>
        <v>1.0701462561817372</v>
      </c>
      <c r="K105">
        <f t="shared" si="18"/>
        <v>0.44193570658612125</v>
      </c>
      <c r="L105">
        <f t="shared" si="19"/>
        <v>0.55806429341387886</v>
      </c>
      <c r="M105">
        <f t="shared" si="20"/>
        <v>2.26277258229445</v>
      </c>
      <c r="N105">
        <f t="shared" si="21"/>
        <v>1.7919082295744857</v>
      </c>
    </row>
    <row r="106" spans="1:14" x14ac:dyDescent="0.25">
      <c r="A106" s="4">
        <f>IF('True_Odds_Calculator_2-way'!A107="","",'True_Odds_Calculator_2-way'!A107)</f>
        <v>1.93</v>
      </c>
      <c r="B106" s="4">
        <f>IF('True_Odds_Calculator_2-way'!B107="","",'True_Odds_Calculator_2-way'!B107)</f>
        <v>1.96</v>
      </c>
      <c r="C106" s="4">
        <f t="shared" si="11"/>
        <v>0.5181347150259068</v>
      </c>
      <c r="D106">
        <f t="shared" si="12"/>
        <v>0.51020408163265307</v>
      </c>
      <c r="E106">
        <f t="shared" si="13"/>
        <v>2.8338796658559762E-2</v>
      </c>
      <c r="F106">
        <f t="shared" si="14"/>
        <v>-0.23601564978322942</v>
      </c>
      <c r="G106">
        <v>0</v>
      </c>
      <c r="H106">
        <f t="shared" si="15"/>
        <v>0.26435444644178918</v>
      </c>
      <c r="I106">
        <f t="shared" si="16"/>
        <v>-1.0583343916682539</v>
      </c>
      <c r="J106">
        <f t="shared" si="17"/>
        <v>1.0583343916682539</v>
      </c>
      <c r="K106">
        <f t="shared" si="18"/>
        <v>0.50396850395275605</v>
      </c>
      <c r="L106">
        <f t="shared" si="19"/>
        <v>0.49603149604724417</v>
      </c>
      <c r="M106">
        <f t="shared" si="20"/>
        <v>1.9842509842514759</v>
      </c>
      <c r="N106">
        <f t="shared" si="21"/>
        <v>2.0160010160015238</v>
      </c>
    </row>
    <row r="107" spans="1:14" x14ac:dyDescent="0.25">
      <c r="A107" s="4">
        <f>IF('True_Odds_Calculator_2-way'!A108="","",'True_Odds_Calculator_2-way'!A108)</f>
        <v>2.09</v>
      </c>
      <c r="B107" s="4">
        <f>IF('True_Odds_Calculator_2-way'!B108="","",'True_Odds_Calculator_2-way'!B108)</f>
        <v>1.8</v>
      </c>
      <c r="C107" s="4">
        <f t="shared" si="11"/>
        <v>0.47846889952153115</v>
      </c>
      <c r="D107">
        <f t="shared" si="12"/>
        <v>0.55555555555555558</v>
      </c>
      <c r="E107">
        <f t="shared" si="13"/>
        <v>3.4024455077086735E-2</v>
      </c>
      <c r="F107">
        <f t="shared" si="14"/>
        <v>-0.23179160021265277</v>
      </c>
      <c r="G107">
        <v>0</v>
      </c>
      <c r="H107">
        <f t="shared" si="15"/>
        <v>0.26581605528973956</v>
      </c>
      <c r="I107">
        <f t="shared" si="16"/>
        <v>-1.0708823421952987</v>
      </c>
      <c r="J107">
        <f t="shared" si="17"/>
        <v>1.0708823421952987</v>
      </c>
      <c r="K107">
        <f t="shared" si="18"/>
        <v>0.46141173239413841</v>
      </c>
      <c r="L107">
        <f t="shared" si="19"/>
        <v>0.53858826760586154</v>
      </c>
      <c r="M107">
        <f t="shared" si="20"/>
        <v>2.1672617529928755</v>
      </c>
      <c r="N107">
        <f t="shared" si="21"/>
        <v>1.8567058737562385</v>
      </c>
    </row>
    <row r="108" spans="1:14" x14ac:dyDescent="0.25">
      <c r="A108" s="4">
        <f>IF('True_Odds_Calculator_2-way'!A109="","",'True_Odds_Calculator_2-way'!A109)</f>
        <v>1.43</v>
      </c>
      <c r="B108" s="4">
        <f>IF('True_Odds_Calculator_2-way'!B109="","",'True_Odds_Calculator_2-way'!B109)</f>
        <v>2.97</v>
      </c>
      <c r="C108" s="4">
        <f t="shared" si="11"/>
        <v>0.69930069930069938</v>
      </c>
      <c r="D108">
        <f t="shared" si="12"/>
        <v>0.33670033670033667</v>
      </c>
      <c r="E108">
        <f t="shared" si="13"/>
        <v>3.6001036001036102E-2</v>
      </c>
      <c r="F108">
        <f t="shared" si="14"/>
        <v>-0.19945374490829026</v>
      </c>
      <c r="G108">
        <v>0</v>
      </c>
      <c r="H108">
        <f t="shared" si="15"/>
        <v>0.23545478090932637</v>
      </c>
      <c r="I108">
        <f t="shared" si="16"/>
        <v>-1.0865073263571841</v>
      </c>
      <c r="J108">
        <f t="shared" si="17"/>
        <v>1.0865073263571841</v>
      </c>
      <c r="K108">
        <f t="shared" si="18"/>
        <v>0.68157119730053872</v>
      </c>
      <c r="L108">
        <f t="shared" si="19"/>
        <v>0.31842880269946122</v>
      </c>
      <c r="M108">
        <f t="shared" si="20"/>
        <v>1.4671981503335889</v>
      </c>
      <c r="N108">
        <f t="shared" si="21"/>
        <v>3.1404194329236534</v>
      </c>
    </row>
    <row r="109" spans="1:14" x14ac:dyDescent="0.25">
      <c r="A109" s="4">
        <f>IF('True_Odds_Calculator_2-way'!A110="","",'True_Odds_Calculator_2-way'!A110)</f>
        <v>1.69</v>
      </c>
      <c r="B109" s="4">
        <f>IF('True_Odds_Calculator_2-way'!B110="","",'True_Odds_Calculator_2-way'!B110)</f>
        <v>2.2599999999999998</v>
      </c>
      <c r="C109" s="4">
        <f t="shared" si="11"/>
        <v>0.59171597633136097</v>
      </c>
      <c r="D109">
        <f t="shared" si="12"/>
        <v>0.44247787610619471</v>
      </c>
      <c r="E109">
        <f t="shared" si="13"/>
        <v>3.4193852437555794E-2</v>
      </c>
      <c r="F109">
        <f t="shared" si="14"/>
        <v>-0.22762737602764815</v>
      </c>
      <c r="G109">
        <v>0</v>
      </c>
      <c r="H109">
        <f t="shared" si="15"/>
        <v>0.261821228465204</v>
      </c>
      <c r="I109">
        <f t="shared" si="16"/>
        <v>-1.0724824201463119</v>
      </c>
      <c r="J109">
        <f t="shared" si="17"/>
        <v>1.0724824201463119</v>
      </c>
      <c r="K109">
        <f t="shared" si="18"/>
        <v>0.57470839285052078</v>
      </c>
      <c r="L109">
        <f t="shared" si="19"/>
        <v>0.42529160714947917</v>
      </c>
      <c r="M109">
        <f t="shared" si="20"/>
        <v>1.7400128699009547</v>
      </c>
      <c r="N109">
        <f t="shared" si="21"/>
        <v>2.351327849384353</v>
      </c>
    </row>
    <row r="110" spans="1:14" x14ac:dyDescent="0.25">
      <c r="A110" s="4">
        <f>IF('True_Odds_Calculator_2-way'!A111="","",'True_Odds_Calculator_2-way'!A111)</f>
        <v>1.54</v>
      </c>
      <c r="B110" s="4">
        <f>IF('True_Odds_Calculator_2-way'!B111="","",'True_Odds_Calculator_2-way'!B111)</f>
        <v>2.59</v>
      </c>
      <c r="C110" s="4">
        <f t="shared" si="11"/>
        <v>0.64935064935064934</v>
      </c>
      <c r="D110">
        <f t="shared" si="12"/>
        <v>0.38610038610038611</v>
      </c>
      <c r="E110">
        <f t="shared" si="13"/>
        <v>3.5451035451035562E-2</v>
      </c>
      <c r="F110">
        <f t="shared" si="14"/>
        <v>-0.21526350097778657</v>
      </c>
      <c r="G110">
        <v>0</v>
      </c>
      <c r="H110">
        <f t="shared" si="15"/>
        <v>0.25071453642882213</v>
      </c>
      <c r="I110">
        <f t="shared" si="16"/>
        <v>-1.0792065137302937</v>
      </c>
      <c r="J110">
        <f t="shared" si="17"/>
        <v>1.0792065137302937</v>
      </c>
      <c r="K110">
        <f t="shared" si="18"/>
        <v>0.6318031307725428</v>
      </c>
      <c r="L110">
        <f t="shared" si="19"/>
        <v>0.36819686922745715</v>
      </c>
      <c r="M110">
        <f t="shared" si="20"/>
        <v>1.5827715174143586</v>
      </c>
      <c r="N110">
        <f t="shared" si="21"/>
        <v>2.7159383568311668</v>
      </c>
    </row>
    <row r="111" spans="1:14" x14ac:dyDescent="0.25">
      <c r="A111" s="4">
        <f>IF('True_Odds_Calculator_2-way'!A112="","",'True_Odds_Calculator_2-way'!A112)</f>
        <v>2.16</v>
      </c>
      <c r="B111" s="4">
        <f>IF('True_Odds_Calculator_2-way'!B112="","",'True_Odds_Calculator_2-way'!B112)</f>
        <v>1.75</v>
      </c>
      <c r="C111" s="4">
        <f t="shared" si="11"/>
        <v>0.46296296296296291</v>
      </c>
      <c r="D111">
        <f t="shared" si="12"/>
        <v>0.5714285714285714</v>
      </c>
      <c r="E111">
        <f t="shared" si="13"/>
        <v>3.4391534391534417E-2</v>
      </c>
      <c r="F111">
        <f t="shared" si="14"/>
        <v>-0.23015873015873001</v>
      </c>
      <c r="G111">
        <v>0</v>
      </c>
      <c r="H111">
        <f t="shared" si="15"/>
        <v>0.26455026455026448</v>
      </c>
      <c r="I111">
        <f t="shared" si="16"/>
        <v>-1.0721125348377951</v>
      </c>
      <c r="J111">
        <f t="shared" si="17"/>
        <v>1.0721125348377951</v>
      </c>
      <c r="K111">
        <f t="shared" si="18"/>
        <v>0.44570220807044264</v>
      </c>
      <c r="L111">
        <f t="shared" si="19"/>
        <v>0.55429779192955719</v>
      </c>
      <c r="M111">
        <f t="shared" si="20"/>
        <v>2.2436505404118421</v>
      </c>
      <c r="N111">
        <f t="shared" si="21"/>
        <v>1.8040844011283466</v>
      </c>
    </row>
    <row r="112" spans="1:14" x14ac:dyDescent="0.25">
      <c r="A112" s="4">
        <f>IF('True_Odds_Calculator_2-way'!A113="","",'True_Odds_Calculator_2-way'!A113)</f>
        <v>2.19</v>
      </c>
      <c r="B112" s="4">
        <f>IF('True_Odds_Calculator_2-way'!B113="","",'True_Odds_Calculator_2-way'!B113)</f>
        <v>1.74</v>
      </c>
      <c r="C112" s="4">
        <f t="shared" si="11"/>
        <v>0.45662100456621008</v>
      </c>
      <c r="D112">
        <f t="shared" si="12"/>
        <v>0.57471264367816088</v>
      </c>
      <c r="E112">
        <f t="shared" si="13"/>
        <v>3.1333648244370904E-2</v>
      </c>
      <c r="F112">
        <f t="shared" si="14"/>
        <v>-0.23109221644885325</v>
      </c>
      <c r="G112">
        <v>0</v>
      </c>
      <c r="H112">
        <f t="shared" si="15"/>
        <v>0.26242586469322415</v>
      </c>
      <c r="I112">
        <f t="shared" si="16"/>
        <v>-1.0656403571953759</v>
      </c>
      <c r="J112">
        <f t="shared" si="17"/>
        <v>1.0656403571953759</v>
      </c>
      <c r="K112">
        <f t="shared" si="18"/>
        <v>0.4408953301027736</v>
      </c>
      <c r="L112">
        <f t="shared" si="19"/>
        <v>0.5591046698972264</v>
      </c>
      <c r="M112">
        <f t="shared" si="20"/>
        <v>2.2681120250624973</v>
      </c>
      <c r="N112">
        <f t="shared" si="21"/>
        <v>1.7885738643245783</v>
      </c>
    </row>
    <row r="113" spans="1:14" x14ac:dyDescent="0.25">
      <c r="A113" s="4">
        <f>IF('True_Odds_Calculator_2-way'!A114="","",'True_Odds_Calculator_2-way'!A114)</f>
        <v>1.73</v>
      </c>
      <c r="B113" s="4">
        <f>IF('True_Odds_Calculator_2-way'!B114="","",'True_Odds_Calculator_2-way'!B114)</f>
        <v>2.19</v>
      </c>
      <c r="C113" s="4">
        <f t="shared" si="11"/>
        <v>0.5780346820809249</v>
      </c>
      <c r="D113">
        <f t="shared" si="12"/>
        <v>0.45662100456621008</v>
      </c>
      <c r="E113">
        <f t="shared" si="13"/>
        <v>3.4655686647135031E-2</v>
      </c>
      <c r="F113">
        <f t="shared" si="14"/>
        <v>-0.22928709055876673</v>
      </c>
      <c r="G113">
        <v>0</v>
      </c>
      <c r="H113">
        <f t="shared" si="15"/>
        <v>0.26394277720590181</v>
      </c>
      <c r="I113">
        <f t="shared" si="16"/>
        <v>-1.0729144372515058</v>
      </c>
      <c r="J113">
        <f t="shared" si="17"/>
        <v>1.0729144372515058</v>
      </c>
      <c r="K113">
        <f t="shared" si="18"/>
        <v>0.56078093121655925</v>
      </c>
      <c r="L113">
        <f t="shared" si="19"/>
        <v>0.43921906878344058</v>
      </c>
      <c r="M113">
        <f t="shared" si="20"/>
        <v>1.7832275391935992</v>
      </c>
      <c r="N113">
        <f t="shared" si="21"/>
        <v>2.2767681803292916</v>
      </c>
    </row>
    <row r="114" spans="1:14" x14ac:dyDescent="0.25">
      <c r="A114" s="4">
        <f>IF('True_Odds_Calculator_2-way'!A115="","",'True_Odds_Calculator_2-way'!A115)</f>
        <v>1.9</v>
      </c>
      <c r="B114" s="4">
        <f>IF('True_Odds_Calculator_2-way'!B115="","",'True_Odds_Calculator_2-way'!B115)</f>
        <v>1.99</v>
      </c>
      <c r="C114" s="4">
        <f t="shared" si="11"/>
        <v>0.52631578947368418</v>
      </c>
      <c r="D114">
        <f t="shared" si="12"/>
        <v>0.50251256281407031</v>
      </c>
      <c r="E114">
        <f t="shared" si="13"/>
        <v>2.8828352287754377E-2</v>
      </c>
      <c r="F114">
        <f t="shared" si="14"/>
        <v>-0.23565194393017741</v>
      </c>
      <c r="G114">
        <v>0</v>
      </c>
      <c r="H114">
        <f t="shared" si="15"/>
        <v>0.26448029621793173</v>
      </c>
      <c r="I114">
        <f t="shared" si="16"/>
        <v>-1.0594028769395465</v>
      </c>
      <c r="J114">
        <f t="shared" si="17"/>
        <v>1.0594028769395465</v>
      </c>
      <c r="K114">
        <f t="shared" si="18"/>
        <v>0.51191151829848447</v>
      </c>
      <c r="L114">
        <f t="shared" si="19"/>
        <v>0.48808848170151553</v>
      </c>
      <c r="M114">
        <f t="shared" si="20"/>
        <v>1.9534625892455926</v>
      </c>
      <c r="N114">
        <f t="shared" si="21"/>
        <v>2.0488088481701512</v>
      </c>
    </row>
    <row r="115" spans="1:14" x14ac:dyDescent="0.25">
      <c r="A115" s="4">
        <f>IF('True_Odds_Calculator_2-way'!A116="","",'True_Odds_Calculator_2-way'!A116)</f>
        <v>2.2799999999999998</v>
      </c>
      <c r="B115" s="4">
        <f>IF('True_Odds_Calculator_2-way'!B116="","",'True_Odds_Calculator_2-way'!B116)</f>
        <v>1.68</v>
      </c>
      <c r="C115" s="4">
        <f t="shared" si="11"/>
        <v>0.43859649122807021</v>
      </c>
      <c r="D115">
        <f t="shared" si="12"/>
        <v>0.59523809523809523</v>
      </c>
      <c r="E115">
        <f t="shared" si="13"/>
        <v>3.383458646616555E-2</v>
      </c>
      <c r="F115">
        <f t="shared" si="14"/>
        <v>-0.2272347535505429</v>
      </c>
      <c r="G115">
        <v>0</v>
      </c>
      <c r="H115">
        <f t="shared" si="15"/>
        <v>0.26106934001670845</v>
      </c>
      <c r="I115">
        <f t="shared" si="16"/>
        <v>-1.0718661571406805</v>
      </c>
      <c r="J115">
        <f t="shared" si="17"/>
        <v>1.0718661571406805</v>
      </c>
      <c r="K115">
        <f t="shared" si="18"/>
        <v>0.42158717195874679</v>
      </c>
      <c r="L115">
        <f t="shared" si="19"/>
        <v>0.57841282804125305</v>
      </c>
      <c r="M115">
        <f t="shared" si="20"/>
        <v>2.3719886811400706</v>
      </c>
      <c r="N115">
        <f t="shared" si="21"/>
        <v>1.728868986855663</v>
      </c>
    </row>
    <row r="116" spans="1:14" x14ac:dyDescent="0.25">
      <c r="A116" s="4">
        <f>IF('True_Odds_Calculator_2-way'!A117="","",'True_Odds_Calculator_2-way'!A117)</f>
        <v>2.23</v>
      </c>
      <c r="B116" s="4">
        <f>IF('True_Odds_Calculator_2-way'!B117="","",'True_Odds_Calculator_2-way'!B117)</f>
        <v>1.71</v>
      </c>
      <c r="C116" s="4">
        <f t="shared" si="11"/>
        <v>0.44843049327354262</v>
      </c>
      <c r="D116">
        <f t="shared" si="12"/>
        <v>0.58479532163742687</v>
      </c>
      <c r="E116">
        <f t="shared" si="13"/>
        <v>3.3225814910969431E-2</v>
      </c>
      <c r="F116">
        <f t="shared" si="14"/>
        <v>-0.22901423963496192</v>
      </c>
      <c r="G116">
        <v>0</v>
      </c>
      <c r="H116">
        <f t="shared" si="15"/>
        <v>0.26224005454593136</v>
      </c>
      <c r="I116">
        <f t="shared" si="16"/>
        <v>-1.070084984173661</v>
      </c>
      <c r="J116">
        <f t="shared" si="17"/>
        <v>1.070084984173661</v>
      </c>
      <c r="K116">
        <f t="shared" si="18"/>
        <v>0.43174080130549697</v>
      </c>
      <c r="L116">
        <f t="shared" si="19"/>
        <v>0.56825919869450314</v>
      </c>
      <c r="M116">
        <f t="shared" si="20"/>
        <v>2.3162045305336028</v>
      </c>
      <c r="N116">
        <f t="shared" si="21"/>
        <v>1.7597603387632996</v>
      </c>
    </row>
    <row r="117" spans="1:14" x14ac:dyDescent="0.25">
      <c r="A117" s="4">
        <f>IF('True_Odds_Calculator_2-way'!A118="","",'True_Odds_Calculator_2-way'!A118)</f>
        <v>1.46</v>
      </c>
      <c r="B117" s="4">
        <f>IF('True_Odds_Calculator_2-way'!B118="","",'True_Odds_Calculator_2-way'!B118)</f>
        <v>2.79</v>
      </c>
      <c r="C117" s="4">
        <f t="shared" si="11"/>
        <v>0.68493150684931503</v>
      </c>
      <c r="D117">
        <f t="shared" si="12"/>
        <v>0.35842293906810035</v>
      </c>
      <c r="E117">
        <f t="shared" si="13"/>
        <v>4.335444591741533E-2</v>
      </c>
      <c r="F117">
        <f t="shared" si="14"/>
        <v>-0.20214071782785892</v>
      </c>
      <c r="G117">
        <v>0</v>
      </c>
      <c r="H117">
        <f t="shared" si="15"/>
        <v>0.24549516374527419</v>
      </c>
      <c r="I117">
        <f t="shared" si="16"/>
        <v>-1.1020329217416236</v>
      </c>
      <c r="J117">
        <f t="shared" si="17"/>
        <v>1.1020329217416236</v>
      </c>
      <c r="K117">
        <f t="shared" si="18"/>
        <v>0.66359856559244146</v>
      </c>
      <c r="L117">
        <f t="shared" si="19"/>
        <v>0.33640143440755887</v>
      </c>
      <c r="M117">
        <f t="shared" si="20"/>
        <v>1.5069351440011465</v>
      </c>
      <c r="N117">
        <f t="shared" si="21"/>
        <v>2.9726389299175064</v>
      </c>
    </row>
    <row r="118" spans="1:14" x14ac:dyDescent="0.25">
      <c r="A118" s="4">
        <f>IF('True_Odds_Calculator_2-way'!A119="","",'True_Odds_Calculator_2-way'!A119)</f>
        <v>2.44</v>
      </c>
      <c r="B118" s="4">
        <f>IF('True_Odds_Calculator_2-way'!B119="","",'True_Odds_Calculator_2-way'!B119)</f>
        <v>1.61</v>
      </c>
      <c r="C118" s="4">
        <f t="shared" si="11"/>
        <v>0.4098360655737705</v>
      </c>
      <c r="D118">
        <f t="shared" si="12"/>
        <v>0.6211180124223602</v>
      </c>
      <c r="E118">
        <f t="shared" si="13"/>
        <v>3.0954077996130813E-2</v>
      </c>
      <c r="F118">
        <f t="shared" si="14"/>
        <v>-0.22360248447204967</v>
      </c>
      <c r="G118">
        <v>0</v>
      </c>
      <c r="H118">
        <f t="shared" si="15"/>
        <v>0.25455656246818043</v>
      </c>
      <c r="I118">
        <f t="shared" si="16"/>
        <v>-1.0669739994407998</v>
      </c>
      <c r="J118">
        <f t="shared" si="17"/>
        <v>1.0669739994407998</v>
      </c>
      <c r="K118">
        <f t="shared" si="18"/>
        <v>0.39425296519132347</v>
      </c>
      <c r="L118">
        <f t="shared" si="19"/>
        <v>0.60574703480867642</v>
      </c>
      <c r="M118">
        <f t="shared" si="20"/>
        <v>2.5364425591947519</v>
      </c>
      <c r="N118">
        <f t="shared" si="21"/>
        <v>1.6508541396588881</v>
      </c>
    </row>
    <row r="119" spans="1:14" x14ac:dyDescent="0.25">
      <c r="A119" s="4">
        <f>IF('True_Odds_Calculator_2-way'!A120="","",'True_Odds_Calculator_2-way'!A120)</f>
        <v>2</v>
      </c>
      <c r="B119" s="4">
        <f>IF('True_Odds_Calculator_2-way'!B120="","",'True_Odds_Calculator_2-way'!B120)</f>
        <v>1.85</v>
      </c>
      <c r="C119" s="4">
        <f t="shared" si="11"/>
        <v>0.5</v>
      </c>
      <c r="D119">
        <f t="shared" si="12"/>
        <v>0.54054054054054046</v>
      </c>
      <c r="E119">
        <f t="shared" si="13"/>
        <v>4.0540540540540349E-2</v>
      </c>
      <c r="F119">
        <f t="shared" si="14"/>
        <v>-0.22972972972972983</v>
      </c>
      <c r="G119">
        <v>0</v>
      </c>
      <c r="H119">
        <f t="shared" si="15"/>
        <v>0.27027027027027023</v>
      </c>
      <c r="I119">
        <f t="shared" si="16"/>
        <v>-1.0846522890932806</v>
      </c>
      <c r="J119">
        <f t="shared" si="17"/>
        <v>1.0846522890932806</v>
      </c>
      <c r="K119">
        <f t="shared" si="18"/>
        <v>0.47969630486192494</v>
      </c>
      <c r="L119">
        <f t="shared" si="19"/>
        <v>0.52030369513807517</v>
      </c>
      <c r="M119">
        <f t="shared" si="20"/>
        <v>2.0846522890932806</v>
      </c>
      <c r="N119">
        <f t="shared" si="21"/>
        <v>1.9219544457292885</v>
      </c>
    </row>
    <row r="120" spans="1:14" x14ac:dyDescent="0.25">
      <c r="A120" s="4">
        <f>IF('True_Odds_Calculator_2-way'!A121="","",'True_Odds_Calculator_2-way'!A121)</f>
        <v>2.02</v>
      </c>
      <c r="B120" s="4">
        <f>IF('True_Odds_Calculator_2-way'!B121="","",'True_Odds_Calculator_2-way'!B121)</f>
        <v>1.83</v>
      </c>
      <c r="C120" s="4">
        <f t="shared" si="11"/>
        <v>0.49504950495049505</v>
      </c>
      <c r="D120">
        <f t="shared" si="12"/>
        <v>0.54644808743169393</v>
      </c>
      <c r="E120">
        <f t="shared" si="13"/>
        <v>4.1497592382188975E-2</v>
      </c>
      <c r="F120">
        <f t="shared" si="14"/>
        <v>-0.22902126278201596</v>
      </c>
      <c r="G120">
        <v>0</v>
      </c>
      <c r="H120">
        <f t="shared" si="15"/>
        <v>0.27051885516420493</v>
      </c>
      <c r="I120">
        <f t="shared" si="16"/>
        <v>-1.0868281233544477</v>
      </c>
      <c r="J120">
        <f t="shared" si="17"/>
        <v>1.0868281233544477</v>
      </c>
      <c r="K120">
        <f t="shared" si="18"/>
        <v>0.47425625911513414</v>
      </c>
      <c r="L120">
        <f t="shared" si="19"/>
        <v>0.52574374088486586</v>
      </c>
      <c r="M120">
        <f t="shared" si="20"/>
        <v>2.1085646858215363</v>
      </c>
      <c r="N120">
        <f t="shared" si="21"/>
        <v>1.9020673423841918</v>
      </c>
    </row>
    <row r="121" spans="1:14" x14ac:dyDescent="0.25">
      <c r="A121" s="4">
        <f>IF('True_Odds_Calculator_2-way'!A122="","",'True_Odds_Calculator_2-way'!A122)</f>
        <v>2.31</v>
      </c>
      <c r="B121" s="4">
        <f>IF('True_Odds_Calculator_2-way'!B122="","",'True_Odds_Calculator_2-way'!B122)</f>
        <v>1.63</v>
      </c>
      <c r="C121" s="4">
        <f t="shared" si="11"/>
        <v>0.4329004329004329</v>
      </c>
      <c r="D121">
        <f t="shared" si="12"/>
        <v>0.61349693251533743</v>
      </c>
      <c r="E121">
        <f t="shared" si="13"/>
        <v>4.6397365415770331E-2</v>
      </c>
      <c r="F121">
        <f t="shared" si="14"/>
        <v>-0.21918572225320698</v>
      </c>
      <c r="G121">
        <v>0</v>
      </c>
      <c r="H121">
        <f t="shared" si="15"/>
        <v>0.26558308766897726</v>
      </c>
      <c r="I121">
        <f t="shared" si="16"/>
        <v>-1.1007636444730438</v>
      </c>
      <c r="J121">
        <f t="shared" si="17"/>
        <v>1.1007636444730438</v>
      </c>
      <c r="K121">
        <f t="shared" si="18"/>
        <v>0.4095003467405931</v>
      </c>
      <c r="L121">
        <f t="shared" si="19"/>
        <v>0.59049965325940701</v>
      </c>
      <c r="M121">
        <f t="shared" si="20"/>
        <v>2.442000374259687</v>
      </c>
      <c r="N121">
        <f t="shared" si="21"/>
        <v>1.6934810960180178</v>
      </c>
    </row>
    <row r="122" spans="1:14" x14ac:dyDescent="0.25">
      <c r="A122" s="4">
        <f>IF('True_Odds_Calculator_2-way'!A123="","",'True_Odds_Calculator_2-way'!A123)</f>
        <v>1.9</v>
      </c>
      <c r="B122" s="4">
        <f>IF('True_Odds_Calculator_2-way'!B123="","",'True_Odds_Calculator_2-way'!B123)</f>
        <v>1.93</v>
      </c>
      <c r="C122" s="4">
        <f t="shared" si="11"/>
        <v>0.52631578947368418</v>
      </c>
      <c r="D122">
        <f t="shared" si="12"/>
        <v>0.5181347150259068</v>
      </c>
      <c r="E122">
        <f t="shared" si="13"/>
        <v>4.445050449959087E-2</v>
      </c>
      <c r="F122">
        <f t="shared" si="14"/>
        <v>-0.22825197709299161</v>
      </c>
      <c r="G122">
        <v>0</v>
      </c>
      <c r="H122">
        <f t="shared" si="15"/>
        <v>0.27270248159258254</v>
      </c>
      <c r="I122">
        <f t="shared" si="16"/>
        <v>-1.0930430596399217</v>
      </c>
      <c r="J122">
        <f t="shared" si="17"/>
        <v>1.0930430596399217</v>
      </c>
      <c r="K122">
        <f t="shared" si="18"/>
        <v>0.50409863604618754</v>
      </c>
      <c r="L122">
        <f t="shared" si="19"/>
        <v>0.49590136395381257</v>
      </c>
      <c r="M122">
        <f t="shared" si="20"/>
        <v>1.9837387536759294</v>
      </c>
      <c r="N122">
        <f t="shared" si="21"/>
        <v>2.0165300454651267</v>
      </c>
    </row>
    <row r="123" spans="1:14" x14ac:dyDescent="0.25">
      <c r="A123" s="4">
        <f>IF('True_Odds_Calculator_2-way'!A124="","",'True_Odds_Calculator_2-way'!A124)</f>
        <v>2.0699999999999998</v>
      </c>
      <c r="B123" s="4">
        <f>IF('True_Odds_Calculator_2-way'!B124="","",'True_Odds_Calculator_2-way'!B124)</f>
        <v>1.77</v>
      </c>
      <c r="C123" s="4">
        <f t="shared" si="11"/>
        <v>0.48309178743961356</v>
      </c>
      <c r="D123">
        <f t="shared" si="12"/>
        <v>0.56497175141242939</v>
      </c>
      <c r="E123">
        <f t="shared" si="13"/>
        <v>4.8063538852042953E-2</v>
      </c>
      <c r="F123">
        <f t="shared" si="14"/>
        <v>-0.22486967439067662</v>
      </c>
      <c r="G123">
        <v>0</v>
      </c>
      <c r="H123">
        <f t="shared" si="15"/>
        <v>0.27293321324271952</v>
      </c>
      <c r="I123">
        <f t="shared" si="16"/>
        <v>-1.1016984757621029</v>
      </c>
      <c r="J123">
        <f t="shared" si="17"/>
        <v>1.1016984757621029</v>
      </c>
      <c r="K123">
        <f t="shared" si="18"/>
        <v>0.45896458060132206</v>
      </c>
      <c r="L123">
        <f t="shared" si="19"/>
        <v>0.54103541939867805</v>
      </c>
      <c r="M123">
        <f t="shared" si="20"/>
        <v>2.1788173690654498</v>
      </c>
      <c r="N123">
        <f t="shared" si="21"/>
        <v>1.8483078263368193</v>
      </c>
    </row>
    <row r="124" spans="1:14" x14ac:dyDescent="0.25">
      <c r="A124" s="4">
        <f>IF('True_Odds_Calculator_2-way'!A125="","",'True_Odds_Calculator_2-way'!A125)</f>
        <v>1.65</v>
      </c>
      <c r="B124" s="4">
        <f>IF('True_Odds_Calculator_2-way'!B125="","",'True_Odds_Calculator_2-way'!B125)</f>
        <v>2.1</v>
      </c>
      <c r="C124" s="4">
        <f t="shared" si="11"/>
        <v>0.60606060606060608</v>
      </c>
      <c r="D124">
        <f t="shared" si="12"/>
        <v>0.47619047619047616</v>
      </c>
      <c r="E124">
        <f t="shared" si="13"/>
        <v>8.2251082251082241E-2</v>
      </c>
      <c r="F124">
        <f t="shared" si="14"/>
        <v>-0.20634920634920628</v>
      </c>
      <c r="G124">
        <v>0</v>
      </c>
      <c r="H124">
        <f t="shared" si="15"/>
        <v>0.28860028860028858</v>
      </c>
      <c r="I124">
        <f t="shared" si="16"/>
        <v>-1.1826247919781654</v>
      </c>
      <c r="J124">
        <f t="shared" si="17"/>
        <v>1.1826247919781654</v>
      </c>
      <c r="K124">
        <f t="shared" si="18"/>
        <v>0.5653850527458042</v>
      </c>
      <c r="L124">
        <f t="shared" si="19"/>
        <v>0.4346149472541958</v>
      </c>
      <c r="M124">
        <f t="shared" si="20"/>
        <v>1.7687061147858072</v>
      </c>
      <c r="N124">
        <f t="shared" si="21"/>
        <v>2.300887271175982</v>
      </c>
    </row>
    <row r="125" spans="1:14" x14ac:dyDescent="0.25">
      <c r="A125" s="4">
        <f>IF('True_Odds_Calculator_2-way'!A126="","",'True_Odds_Calculator_2-way'!A126)</f>
        <v>1.78</v>
      </c>
      <c r="B125" s="4">
        <f>IF('True_Odds_Calculator_2-way'!B126="","",'True_Odds_Calculator_2-way'!B126)</f>
        <v>2.0299999999999998</v>
      </c>
      <c r="C125" s="4">
        <f t="shared" si="11"/>
        <v>0.5617977528089888</v>
      </c>
      <c r="D125">
        <f t="shared" si="12"/>
        <v>0.49261083743842371</v>
      </c>
      <c r="E125">
        <f t="shared" si="13"/>
        <v>5.4408590247412514E-2</v>
      </c>
      <c r="F125">
        <f t="shared" si="14"/>
        <v>-0.22233907123484808</v>
      </c>
      <c r="G125">
        <v>0</v>
      </c>
      <c r="H125">
        <f t="shared" si="15"/>
        <v>0.27674766148226054</v>
      </c>
      <c r="I125">
        <f t="shared" si="16"/>
        <v>-1.1156657127357013</v>
      </c>
      <c r="J125">
        <f t="shared" si="17"/>
        <v>1.1156657127357013</v>
      </c>
      <c r="K125">
        <f t="shared" si="18"/>
        <v>0.53469666555255058</v>
      </c>
      <c r="L125">
        <f t="shared" si="19"/>
        <v>0.46530333444744953</v>
      </c>
      <c r="M125">
        <f t="shared" si="20"/>
        <v>1.8702192559338466</v>
      </c>
      <c r="N125">
        <f t="shared" si="21"/>
        <v>2.149135684117772</v>
      </c>
    </row>
    <row r="126" spans="1:14" x14ac:dyDescent="0.25">
      <c r="A126" s="4">
        <f>IF('True_Odds_Calculator_2-way'!A127="","",'True_Odds_Calculator_2-way'!A127)</f>
        <v>1.87</v>
      </c>
      <c r="B126" s="4">
        <f>IF('True_Odds_Calculator_2-way'!B127="","",'True_Odds_Calculator_2-way'!B127)</f>
        <v>1.95</v>
      </c>
      <c r="C126" s="4">
        <f t="shared" si="11"/>
        <v>0.53475935828876997</v>
      </c>
      <c r="D126">
        <f t="shared" si="12"/>
        <v>0.51282051282051289</v>
      </c>
      <c r="E126">
        <f t="shared" si="13"/>
        <v>4.7579871109282745E-2</v>
      </c>
      <c r="F126">
        <f t="shared" si="14"/>
        <v>-0.22665569724393264</v>
      </c>
      <c r="G126">
        <v>0</v>
      </c>
      <c r="H126">
        <f t="shared" si="15"/>
        <v>0.27423556835321539</v>
      </c>
      <c r="I126">
        <f t="shared" si="16"/>
        <v>-1.0999642517427177</v>
      </c>
      <c r="J126">
        <f t="shared" si="17"/>
        <v>1.0999642517427177</v>
      </c>
      <c r="K126">
        <f t="shared" si="18"/>
        <v>0.51099432418304358</v>
      </c>
      <c r="L126">
        <f t="shared" si="19"/>
        <v>0.48900567581695659</v>
      </c>
      <c r="M126">
        <f t="shared" si="20"/>
        <v>1.9569688990161649</v>
      </c>
      <c r="N126">
        <f t="shared" si="21"/>
        <v>2.0449660391555815</v>
      </c>
    </row>
    <row r="127" spans="1:14" x14ac:dyDescent="0.25">
      <c r="A127" s="4">
        <f>IF('True_Odds_Calculator_2-way'!A128="","",'True_Odds_Calculator_2-way'!A128)</f>
        <v>1.74</v>
      </c>
      <c r="B127" s="4">
        <f>IF('True_Odds_Calculator_2-way'!B128="","",'True_Odds_Calculator_2-way'!B128)</f>
        <v>2.0699999999999998</v>
      </c>
      <c r="C127" s="4">
        <f t="shared" si="11"/>
        <v>0.57471264367816088</v>
      </c>
      <c r="D127">
        <f t="shared" si="12"/>
        <v>0.48309178743961356</v>
      </c>
      <c r="E127">
        <f t="shared" si="13"/>
        <v>5.7804431117774335E-2</v>
      </c>
      <c r="F127">
        <f t="shared" si="14"/>
        <v>-0.21983452718085417</v>
      </c>
      <c r="G127">
        <v>0</v>
      </c>
      <c r="H127">
        <f t="shared" si="15"/>
        <v>0.27763895829862845</v>
      </c>
      <c r="I127">
        <f t="shared" si="16"/>
        <v>-1.1238083413904847</v>
      </c>
      <c r="J127">
        <f t="shared" si="17"/>
        <v>1.1238083413904847</v>
      </c>
      <c r="K127">
        <f t="shared" si="18"/>
        <v>0.54596531905155732</v>
      </c>
      <c r="L127">
        <f t="shared" si="19"/>
        <v>0.45403468094844279</v>
      </c>
      <c r="M127">
        <f t="shared" si="20"/>
        <v>1.8316181726289591</v>
      </c>
      <c r="N127">
        <f t="shared" si="21"/>
        <v>2.2024749252878184</v>
      </c>
    </row>
    <row r="128" spans="1:14" x14ac:dyDescent="0.25">
      <c r="A128" s="4">
        <f>IF('True_Odds_Calculator_2-way'!A129="","",'True_Odds_Calculator_2-way'!A129)</f>
        <v>1.74</v>
      </c>
      <c r="B128" s="4">
        <f>IF('True_Odds_Calculator_2-way'!B129="","",'True_Odds_Calculator_2-way'!B129)</f>
        <v>2.09</v>
      </c>
      <c r="C128" s="4">
        <f t="shared" si="11"/>
        <v>0.57471264367816088</v>
      </c>
      <c r="D128">
        <f t="shared" si="12"/>
        <v>0.47846889952153115</v>
      </c>
      <c r="E128">
        <f t="shared" si="13"/>
        <v>5.3181543199692038E-2</v>
      </c>
      <c r="F128">
        <f t="shared" si="14"/>
        <v>-0.22180058296210747</v>
      </c>
      <c r="G128">
        <v>0</v>
      </c>
      <c r="H128">
        <f t="shared" si="15"/>
        <v>0.27498212616179951</v>
      </c>
      <c r="I128">
        <f t="shared" si="16"/>
        <v>-1.1134504398372282</v>
      </c>
      <c r="J128">
        <f t="shared" si="17"/>
        <v>1.1134504398372282</v>
      </c>
      <c r="K128">
        <f t="shared" si="18"/>
        <v>0.54825964350654788</v>
      </c>
      <c r="L128">
        <f t="shared" si="19"/>
        <v>0.45174035649345207</v>
      </c>
      <c r="M128">
        <f t="shared" si="20"/>
        <v>1.823953325479549</v>
      </c>
      <c r="N128">
        <f t="shared" si="21"/>
        <v>2.213660979422579</v>
      </c>
    </row>
    <row r="129" spans="1:14" x14ac:dyDescent="0.25">
      <c r="A129" s="4">
        <f>IF('True_Odds_Calculator_2-way'!A130="","",'True_Odds_Calculator_2-way'!A130)</f>
        <v>1.98</v>
      </c>
      <c r="B129" s="4">
        <f>IF('True_Odds_Calculator_2-way'!B130="","",'True_Odds_Calculator_2-way'!B130)</f>
        <v>1.84</v>
      </c>
      <c r="C129" s="4">
        <f t="shared" si="11"/>
        <v>0.50505050505050508</v>
      </c>
      <c r="D129">
        <f t="shared" si="12"/>
        <v>0.54347826086956519</v>
      </c>
      <c r="E129">
        <f t="shared" si="13"/>
        <v>4.852876592007016E-2</v>
      </c>
      <c r="F129">
        <f t="shared" si="14"/>
        <v>-0.22595520421607396</v>
      </c>
      <c r="G129">
        <v>0</v>
      </c>
      <c r="H129">
        <f t="shared" si="15"/>
        <v>0.27448397013614406</v>
      </c>
      <c r="I129">
        <f t="shared" si="16"/>
        <v>-1.1021667854435133</v>
      </c>
      <c r="J129">
        <f t="shared" si="17"/>
        <v>1.1021667854435133</v>
      </c>
      <c r="K129">
        <f t="shared" si="18"/>
        <v>0.48074069840786032</v>
      </c>
      <c r="L129">
        <f t="shared" si="19"/>
        <v>0.51925930159213984</v>
      </c>
      <c r="M129">
        <f t="shared" si="20"/>
        <v>2.0801234497346428</v>
      </c>
      <c r="N129">
        <f t="shared" si="21"/>
        <v>1.9258200997725512</v>
      </c>
    </row>
    <row r="130" spans="1:14" x14ac:dyDescent="0.25">
      <c r="A130" s="4">
        <f>IF('True_Odds_Calculator_2-way'!A131="","",'True_Odds_Calculator_2-way'!A131)</f>
        <v>1.78</v>
      </c>
      <c r="B130" s="4">
        <f>IF('True_Odds_Calculator_2-way'!B131="","",'True_Odds_Calculator_2-way'!B131)</f>
        <v>2.02</v>
      </c>
      <c r="C130" s="4">
        <f t="shared" si="11"/>
        <v>0.5617977528089888</v>
      </c>
      <c r="D130">
        <f t="shared" si="12"/>
        <v>0.49504950495049505</v>
      </c>
      <c r="E130">
        <f t="shared" si="13"/>
        <v>5.6847257759483849E-2</v>
      </c>
      <c r="F130">
        <f t="shared" si="14"/>
        <v>-0.22127044165090659</v>
      </c>
      <c r="G130">
        <v>0</v>
      </c>
      <c r="H130">
        <f t="shared" si="15"/>
        <v>0.2781176994103905</v>
      </c>
      <c r="I130">
        <f t="shared" si="16"/>
        <v>-1.1211213233271877</v>
      </c>
      <c r="J130">
        <f t="shared" si="17"/>
        <v>1.1211213233271877</v>
      </c>
      <c r="K130">
        <f t="shared" si="18"/>
        <v>0.5334828131703736</v>
      </c>
      <c r="L130">
        <f t="shared" si="19"/>
        <v>0.46651718682962634</v>
      </c>
      <c r="M130">
        <f t="shared" si="20"/>
        <v>1.8744746321952062</v>
      </c>
      <c r="N130">
        <f t="shared" si="21"/>
        <v>2.1435437497937313</v>
      </c>
    </row>
    <row r="131" spans="1:14" x14ac:dyDescent="0.25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2.02</v>
      </c>
      <c r="C131" s="4">
        <f t="shared" ref="C131:C194" si="22">1/A131</f>
        <v>0.5524861878453039</v>
      </c>
      <c r="D131">
        <f t="shared" ref="D131:D194" si="23">1/B131</f>
        <v>0.49504950495049505</v>
      </c>
      <c r="E131">
        <f t="shared" ref="E131:E194" si="24">C131+D131-1</f>
        <v>4.7535692795798834E-2</v>
      </c>
      <c r="F131">
        <f t="shared" ref="F131:F194" si="25">C131+D131-(C131*D131)-1</f>
        <v>-0.22597232098900499</v>
      </c>
      <c r="G131">
        <v>0</v>
      </c>
      <c r="H131">
        <f t="shared" ref="H131:H194" si="26">C131*D131</f>
        <v>0.27350801378480388</v>
      </c>
      <c r="I131">
        <f t="shared" ref="I131:I194" si="27">((-4*F131*H131)^0.5)/(2*F131)</f>
        <v>-1.1001639366407492</v>
      </c>
      <c r="J131">
        <f t="shared" ref="J131:J194" si="28">(-((-4*F131*H131)^0.5))/(2*F131)</f>
        <v>1.1001639366407492</v>
      </c>
      <c r="K131">
        <f t="shared" ref="K131:K194" si="29">IF(A131="","",(C131/($J131+C131-($J131*C131))))</f>
        <v>0.52878359784482387</v>
      </c>
      <c r="L131">
        <f t="shared" ref="L131:L194" si="30">IF(B131="","",(D131/($J131+D131-($J131*D131))))</f>
        <v>0.47121640215517624</v>
      </c>
      <c r="M131">
        <f t="shared" ref="M131:M194" si="31">IF(A131="","",1/K131)</f>
        <v>1.8911327886790064</v>
      </c>
      <c r="N131">
        <f t="shared" ref="N131:N194" si="32">IF(B131="","",1/L131)</f>
        <v>2.1221672153735645</v>
      </c>
    </row>
    <row r="132" spans="1:14" x14ac:dyDescent="0.25">
      <c r="A132" s="4">
        <f>IF('True_Odds_Calculator_2-way'!A133="","",'True_Odds_Calculator_2-way'!A133)</f>
        <v>1.81</v>
      </c>
      <c r="B132" s="4">
        <f>IF('True_Odds_Calculator_2-way'!B133="","",'True_Odds_Calculator_2-way'!B133)</f>
        <v>2.02</v>
      </c>
      <c r="C132" s="4">
        <f t="shared" si="22"/>
        <v>0.5524861878453039</v>
      </c>
      <c r="D132">
        <f t="shared" si="23"/>
        <v>0.49504950495049505</v>
      </c>
      <c r="E132">
        <f t="shared" si="24"/>
        <v>4.7535692795798834E-2</v>
      </c>
      <c r="F132">
        <f t="shared" si="25"/>
        <v>-0.22597232098900499</v>
      </c>
      <c r="G132">
        <v>0</v>
      </c>
      <c r="H132">
        <f t="shared" si="26"/>
        <v>0.27350801378480388</v>
      </c>
      <c r="I132">
        <f t="shared" si="27"/>
        <v>-1.1001639366407492</v>
      </c>
      <c r="J132">
        <f t="shared" si="28"/>
        <v>1.1001639366407492</v>
      </c>
      <c r="K132">
        <f t="shared" si="29"/>
        <v>0.52878359784482387</v>
      </c>
      <c r="L132">
        <f t="shared" si="30"/>
        <v>0.47121640215517624</v>
      </c>
      <c r="M132">
        <f t="shared" si="31"/>
        <v>1.8911327886790064</v>
      </c>
      <c r="N132">
        <f t="shared" si="32"/>
        <v>2.1221672153735645</v>
      </c>
    </row>
    <row r="133" spans="1:14" x14ac:dyDescent="0.25">
      <c r="A133" s="4">
        <f>IF('True_Odds_Calculator_2-way'!A134="","",'True_Odds_Calculator_2-way'!A134)</f>
        <v>1.79</v>
      </c>
      <c r="B133" s="4">
        <f>IF('True_Odds_Calculator_2-way'!B134="","",'True_Odds_Calculator_2-way'!B134)</f>
        <v>2.0099999999999998</v>
      </c>
      <c r="C133" s="4">
        <f t="shared" si="22"/>
        <v>0.55865921787709494</v>
      </c>
      <c r="D133">
        <f t="shared" si="23"/>
        <v>0.49751243781094534</v>
      </c>
      <c r="E133">
        <f t="shared" si="24"/>
        <v>5.6171655688040278E-2</v>
      </c>
      <c r="F133">
        <f t="shared" si="25"/>
        <v>-0.22176825370354925</v>
      </c>
      <c r="G133">
        <v>0</v>
      </c>
      <c r="H133">
        <f t="shared" si="26"/>
        <v>0.27793990939158958</v>
      </c>
      <c r="I133">
        <f t="shared" si="27"/>
        <v>-1.1195043036766856</v>
      </c>
      <c r="J133">
        <f t="shared" si="28"/>
        <v>1.1195043036766856</v>
      </c>
      <c r="K133">
        <f t="shared" si="29"/>
        <v>0.53067052771078471</v>
      </c>
      <c r="L133">
        <f t="shared" si="30"/>
        <v>0.46932947228921518</v>
      </c>
      <c r="M133">
        <f t="shared" si="31"/>
        <v>1.884408399904582</v>
      </c>
      <c r="N133">
        <f t="shared" si="32"/>
        <v>2.1306993467134521</v>
      </c>
    </row>
    <row r="134" spans="1:14" x14ac:dyDescent="0.25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22"/>
        <v>0.43103448275862072</v>
      </c>
      <c r="D134">
        <f t="shared" si="23"/>
        <v>0.5988023952095809</v>
      </c>
      <c r="E134">
        <f t="shared" si="24"/>
        <v>2.9836877968201669E-2</v>
      </c>
      <c r="F134">
        <f t="shared" si="25"/>
        <v>-0.22826760272558322</v>
      </c>
      <c r="G134">
        <v>0</v>
      </c>
      <c r="H134">
        <f t="shared" si="26"/>
        <v>0.25810448069378489</v>
      </c>
      <c r="I134">
        <f t="shared" si="27"/>
        <v>-1.0633485251477839</v>
      </c>
      <c r="J134">
        <f t="shared" si="28"/>
        <v>1.0633485251477839</v>
      </c>
      <c r="K134">
        <f t="shared" si="29"/>
        <v>0.41603913175492269</v>
      </c>
      <c r="L134">
        <f t="shared" si="30"/>
        <v>0.5839608682450772</v>
      </c>
      <c r="M134">
        <f t="shared" si="31"/>
        <v>2.4036200531950747</v>
      </c>
      <c r="N134">
        <f t="shared" si="32"/>
        <v>1.7124435118490151</v>
      </c>
    </row>
    <row r="135" spans="1:14" x14ac:dyDescent="0.25">
      <c r="A135" s="4">
        <f>IF('True_Odds_Calculator_2-way'!A136="","",'True_Odds_Calculator_2-way'!A136)</f>
        <v>1.34</v>
      </c>
      <c r="B135" s="4">
        <f>IF('True_Odds_Calculator_2-way'!B136="","",'True_Odds_Calculator_2-way'!B136)</f>
        <v>3.45</v>
      </c>
      <c r="C135" s="4">
        <f t="shared" si="22"/>
        <v>0.74626865671641784</v>
      </c>
      <c r="D135">
        <f t="shared" si="23"/>
        <v>0.28985507246376813</v>
      </c>
      <c r="E135">
        <f t="shared" si="24"/>
        <v>3.6123729180185915E-2</v>
      </c>
      <c r="F135">
        <f t="shared" si="25"/>
        <v>-0.18018602638979031</v>
      </c>
      <c r="G135">
        <v>0</v>
      </c>
      <c r="H135">
        <f t="shared" si="26"/>
        <v>0.2163097555699762</v>
      </c>
      <c r="I135">
        <f t="shared" si="27"/>
        <v>-1.0956642697819572</v>
      </c>
      <c r="J135">
        <f t="shared" si="28"/>
        <v>1.0956642697819572</v>
      </c>
      <c r="K135">
        <f t="shared" si="29"/>
        <v>0.72858372666901872</v>
      </c>
      <c r="L135">
        <f t="shared" si="30"/>
        <v>0.27141627333098162</v>
      </c>
      <c r="M135">
        <f t="shared" si="31"/>
        <v>1.3725258517258654</v>
      </c>
      <c r="N135">
        <f t="shared" si="32"/>
        <v>3.684377460965794</v>
      </c>
    </row>
    <row r="136" spans="1:14" x14ac:dyDescent="0.25">
      <c r="A136" s="4">
        <f>IF('True_Odds_Calculator_2-way'!A137="","",'True_Odds_Calculator_2-way'!A137)</f>
        <v>2.23</v>
      </c>
      <c r="B136" s="4">
        <f>IF('True_Odds_Calculator_2-way'!B137="","",'True_Odds_Calculator_2-way'!B137)</f>
        <v>1.72</v>
      </c>
      <c r="C136" s="4">
        <f t="shared" si="22"/>
        <v>0.44843049327354262</v>
      </c>
      <c r="D136">
        <f t="shared" si="23"/>
        <v>0.58139534883720934</v>
      </c>
      <c r="E136">
        <f t="shared" si="24"/>
        <v>2.982584211075201E-2</v>
      </c>
      <c r="F136">
        <f t="shared" si="25"/>
        <v>-0.23088956095526114</v>
      </c>
      <c r="G136">
        <v>0</v>
      </c>
      <c r="H136">
        <f t="shared" si="26"/>
        <v>0.26071540306601315</v>
      </c>
      <c r="I136">
        <f t="shared" si="27"/>
        <v>-1.0626278551055641</v>
      </c>
      <c r="J136">
        <f t="shared" si="28"/>
        <v>1.0626278551055641</v>
      </c>
      <c r="K136">
        <f t="shared" si="29"/>
        <v>0.43345731074801436</v>
      </c>
      <c r="L136">
        <f t="shared" si="30"/>
        <v>0.56654268925198559</v>
      </c>
      <c r="M136">
        <f t="shared" si="31"/>
        <v>2.3070322617798436</v>
      </c>
      <c r="N136">
        <f t="shared" si="32"/>
        <v>1.7650920556760061</v>
      </c>
    </row>
    <row r="137" spans="1:14" x14ac:dyDescent="0.25">
      <c r="A137" s="4">
        <f>IF('True_Odds_Calculator_2-way'!A138="","",'True_Odds_Calculator_2-way'!A138)</f>
        <v>2.0499999999999998</v>
      </c>
      <c r="B137" s="4">
        <f>IF('True_Odds_Calculator_2-way'!B138="","",'True_Odds_Calculator_2-way'!B138)</f>
        <v>1.86</v>
      </c>
      <c r="C137" s="4">
        <f t="shared" si="22"/>
        <v>0.48780487804878053</v>
      </c>
      <c r="D137">
        <f t="shared" si="23"/>
        <v>0.5376344086021505</v>
      </c>
      <c r="E137">
        <f t="shared" si="24"/>
        <v>2.5439286650930981E-2</v>
      </c>
      <c r="F137">
        <f t="shared" si="25"/>
        <v>-0.23682140047206923</v>
      </c>
      <c r="G137">
        <v>0</v>
      </c>
      <c r="H137">
        <f t="shared" si="26"/>
        <v>0.26226068712300027</v>
      </c>
      <c r="I137">
        <f t="shared" si="27"/>
        <v>-1.0523401123547818</v>
      </c>
      <c r="J137">
        <f t="shared" si="28"/>
        <v>1.0523401123547818</v>
      </c>
      <c r="K137">
        <f t="shared" si="29"/>
        <v>0.47506906029667378</v>
      </c>
      <c r="L137">
        <f t="shared" si="30"/>
        <v>0.52493093970332627</v>
      </c>
      <c r="M137">
        <f t="shared" si="31"/>
        <v>2.1049571179725204</v>
      </c>
      <c r="N137">
        <f t="shared" si="32"/>
        <v>1.9050124966251125</v>
      </c>
    </row>
    <row r="138" spans="1:14" x14ac:dyDescent="0.25">
      <c r="A138" s="4">
        <f>IF('True_Odds_Calculator_2-way'!A139="","",'True_Odds_Calculator_2-way'!A139)</f>
        <v>2.12</v>
      </c>
      <c r="B138" s="4">
        <f>IF('True_Odds_Calculator_2-way'!B139="","",'True_Odds_Calculator_2-way'!B139)</f>
        <v>1.78</v>
      </c>
      <c r="C138" s="4">
        <f t="shared" si="22"/>
        <v>0.47169811320754712</v>
      </c>
      <c r="D138">
        <f t="shared" si="23"/>
        <v>0.5617977528089888</v>
      </c>
      <c r="E138">
        <f t="shared" si="24"/>
        <v>3.3495866016535869E-2</v>
      </c>
      <c r="F138">
        <f t="shared" si="25"/>
        <v>-0.23150307398770409</v>
      </c>
      <c r="G138">
        <v>0</v>
      </c>
      <c r="H138">
        <f t="shared" si="26"/>
        <v>0.26499894000423996</v>
      </c>
      <c r="I138">
        <f t="shared" si="27"/>
        <v>-1.0699012312772822</v>
      </c>
      <c r="J138">
        <f t="shared" si="28"/>
        <v>1.0699012312772822</v>
      </c>
      <c r="K138">
        <f t="shared" si="29"/>
        <v>0.45489916365833472</v>
      </c>
      <c r="L138">
        <f t="shared" si="30"/>
        <v>0.54510083634166528</v>
      </c>
      <c r="M138">
        <f t="shared" si="31"/>
        <v>2.1982893790305562</v>
      </c>
      <c r="N138">
        <f t="shared" si="32"/>
        <v>1.83452296039628</v>
      </c>
    </row>
    <row r="139" spans="1:14" x14ac:dyDescent="0.25">
      <c r="A139" s="4">
        <f>IF('True_Odds_Calculator_2-way'!A140="","",'True_Odds_Calculator_2-way'!A140)</f>
        <v>2.42</v>
      </c>
      <c r="B139" s="4">
        <f>IF('True_Odds_Calculator_2-way'!B140="","",'True_Odds_Calculator_2-way'!B140)</f>
        <v>1.61</v>
      </c>
      <c r="C139" s="4">
        <f t="shared" si="22"/>
        <v>0.41322314049586778</v>
      </c>
      <c r="D139">
        <f t="shared" si="23"/>
        <v>0.6211180124223602</v>
      </c>
      <c r="E139">
        <f t="shared" si="24"/>
        <v>3.4341152918228035E-2</v>
      </c>
      <c r="F139">
        <f t="shared" si="25"/>
        <v>-0.22231918279349105</v>
      </c>
      <c r="G139">
        <v>0</v>
      </c>
      <c r="H139">
        <f t="shared" si="26"/>
        <v>0.25666033571171909</v>
      </c>
      <c r="I139">
        <f t="shared" si="27"/>
        <v>-1.0744616281415773</v>
      </c>
      <c r="J139">
        <f t="shared" si="28"/>
        <v>1.0744616281415773</v>
      </c>
      <c r="K139">
        <f t="shared" si="29"/>
        <v>0.3959242744397955</v>
      </c>
      <c r="L139">
        <f t="shared" si="30"/>
        <v>0.60407572556020461</v>
      </c>
      <c r="M139">
        <f t="shared" si="31"/>
        <v>2.5257355119610394</v>
      </c>
      <c r="N139">
        <f t="shared" si="32"/>
        <v>1.6554215931663621</v>
      </c>
    </row>
    <row r="140" spans="1:14" x14ac:dyDescent="0.25">
      <c r="A140" s="4">
        <f>IF('True_Odds_Calculator_2-way'!A141="","",'True_Odds_Calculator_2-way'!A141)</f>
        <v>2.36</v>
      </c>
      <c r="B140" s="4">
        <f>IF('True_Odds_Calculator_2-way'!B141="","",'True_Odds_Calculator_2-way'!B141)</f>
        <v>1.64</v>
      </c>
      <c r="C140" s="4">
        <f t="shared" si="22"/>
        <v>0.42372881355932207</v>
      </c>
      <c r="D140">
        <f t="shared" si="23"/>
        <v>0.6097560975609756</v>
      </c>
      <c r="E140">
        <f t="shared" si="24"/>
        <v>3.3484911120297722E-2</v>
      </c>
      <c r="F140">
        <f t="shared" si="25"/>
        <v>-0.22488631665977676</v>
      </c>
      <c r="G140">
        <v>0</v>
      </c>
      <c r="H140">
        <f t="shared" si="26"/>
        <v>0.25837122778007443</v>
      </c>
      <c r="I140">
        <f t="shared" si="27"/>
        <v>-1.0718661571406802</v>
      </c>
      <c r="J140">
        <f t="shared" si="28"/>
        <v>1.0718661571406802</v>
      </c>
      <c r="K140">
        <f t="shared" si="29"/>
        <v>0.40687819885451121</v>
      </c>
      <c r="L140">
        <f t="shared" si="30"/>
        <v>0.59312180114548885</v>
      </c>
      <c r="M140">
        <f t="shared" si="31"/>
        <v>2.4577379737113252</v>
      </c>
      <c r="N140">
        <f t="shared" si="32"/>
        <v>1.6859943405700353</v>
      </c>
    </row>
    <row r="141" spans="1:14" x14ac:dyDescent="0.25">
      <c r="A141" s="4">
        <f>IF('True_Odds_Calculator_2-way'!A142="","",'True_Odds_Calculator_2-way'!A142)</f>
        <v>1.84</v>
      </c>
      <c r="B141" s="4">
        <f>IF('True_Odds_Calculator_2-way'!B142="","",'True_Odds_Calculator_2-way'!B142)</f>
        <v>2.06</v>
      </c>
      <c r="C141" s="4">
        <f t="shared" si="22"/>
        <v>0.54347826086956519</v>
      </c>
      <c r="D141">
        <f t="shared" si="23"/>
        <v>0.4854368932038835</v>
      </c>
      <c r="E141">
        <f t="shared" si="24"/>
        <v>2.891515407344869E-2</v>
      </c>
      <c r="F141">
        <f t="shared" si="25"/>
        <v>-0.23490924440692273</v>
      </c>
      <c r="G141">
        <v>0</v>
      </c>
      <c r="H141">
        <f t="shared" si="26"/>
        <v>0.26382439848037148</v>
      </c>
      <c r="I141">
        <f t="shared" si="27"/>
        <v>-1.0597597584982434</v>
      </c>
      <c r="J141">
        <f t="shared" si="28"/>
        <v>1.0597597584982434</v>
      </c>
      <c r="K141">
        <f t="shared" si="29"/>
        <v>0.52904505015074577</v>
      </c>
      <c r="L141">
        <f t="shared" si="30"/>
        <v>0.47095494984925418</v>
      </c>
      <c r="M141">
        <f t="shared" si="31"/>
        <v>1.8901981971385247</v>
      </c>
      <c r="N141">
        <f t="shared" si="32"/>
        <v>2.123345344008138</v>
      </c>
    </row>
    <row r="142" spans="1:14" x14ac:dyDescent="0.25">
      <c r="A142" s="4">
        <f>IF('True_Odds_Calculator_2-way'!A143="","",'True_Odds_Calculator_2-way'!A143)</f>
        <v>2.5299999999999998</v>
      </c>
      <c r="B142" s="4">
        <f>IF('True_Odds_Calculator_2-way'!B143="","",'True_Odds_Calculator_2-way'!B143)</f>
        <v>1.54</v>
      </c>
      <c r="C142" s="4">
        <f t="shared" si="22"/>
        <v>0.39525691699604748</v>
      </c>
      <c r="D142">
        <f t="shared" si="23"/>
        <v>0.64935064935064934</v>
      </c>
      <c r="E142">
        <f t="shared" si="24"/>
        <v>4.4607566346696714E-2</v>
      </c>
      <c r="F142">
        <f t="shared" si="25"/>
        <v>-0.21205276936502249</v>
      </c>
      <c r="G142">
        <v>0</v>
      </c>
      <c r="H142">
        <f t="shared" si="26"/>
        <v>0.25666033571171915</v>
      </c>
      <c r="I142">
        <f t="shared" si="27"/>
        <v>-1.100163936640749</v>
      </c>
      <c r="J142">
        <f t="shared" si="28"/>
        <v>1.100163936640749</v>
      </c>
      <c r="K142">
        <f t="shared" si="29"/>
        <v>0.37268226712382535</v>
      </c>
      <c r="L142">
        <f t="shared" si="30"/>
        <v>0.62731773287617476</v>
      </c>
      <c r="M142">
        <f t="shared" si="31"/>
        <v>2.6832508230603458</v>
      </c>
      <c r="N142">
        <f t="shared" si="32"/>
        <v>1.5940885257860045</v>
      </c>
    </row>
    <row r="143" spans="1:14" x14ac:dyDescent="0.25">
      <c r="A143" s="4">
        <f>IF('True_Odds_Calculator_2-way'!A144="","",'True_Odds_Calculator_2-way'!A144)</f>
        <v>1.82</v>
      </c>
      <c r="B143" s="4">
        <f>IF('True_Odds_Calculator_2-way'!B144="","",'True_Odds_Calculator_2-way'!B144)</f>
        <v>2.06</v>
      </c>
      <c r="C143" s="4">
        <f t="shared" si="22"/>
        <v>0.54945054945054939</v>
      </c>
      <c r="D143">
        <f t="shared" si="23"/>
        <v>0.4854368932038835</v>
      </c>
      <c r="E143">
        <f t="shared" si="24"/>
        <v>3.4887442654432999E-2</v>
      </c>
      <c r="F143">
        <f t="shared" si="25"/>
        <v>-0.2318361250400085</v>
      </c>
      <c r="G143">
        <v>0</v>
      </c>
      <c r="H143">
        <f t="shared" si="26"/>
        <v>0.26672356769444144</v>
      </c>
      <c r="I143">
        <f t="shared" si="27"/>
        <v>-1.0726058003503602</v>
      </c>
      <c r="J143">
        <f t="shared" si="28"/>
        <v>1.0726058003503602</v>
      </c>
      <c r="K143">
        <f t="shared" si="29"/>
        <v>0.53204599306444489</v>
      </c>
      <c r="L143">
        <f t="shared" si="30"/>
        <v>0.46795400693555494</v>
      </c>
      <c r="M143">
        <f t="shared" si="31"/>
        <v>1.8795367562872962</v>
      </c>
      <c r="N143">
        <f t="shared" si="32"/>
        <v>2.1369621483713819</v>
      </c>
    </row>
    <row r="144" spans="1:14" x14ac:dyDescent="0.25">
      <c r="A144" s="4">
        <f>IF('True_Odds_Calculator_2-way'!A145="","",'True_Odds_Calculator_2-way'!A145)</f>
        <v>1.8</v>
      </c>
      <c r="B144" s="4">
        <f>IF('True_Odds_Calculator_2-way'!B145="","",'True_Odds_Calculator_2-way'!B145)</f>
        <v>2.09</v>
      </c>
      <c r="C144" s="4">
        <f t="shared" si="22"/>
        <v>0.55555555555555558</v>
      </c>
      <c r="D144">
        <f t="shared" si="23"/>
        <v>0.47846889952153115</v>
      </c>
      <c r="E144">
        <f t="shared" si="24"/>
        <v>3.4024455077086735E-2</v>
      </c>
      <c r="F144">
        <f t="shared" si="25"/>
        <v>-0.23179160021265277</v>
      </c>
      <c r="G144">
        <v>0</v>
      </c>
      <c r="H144">
        <f t="shared" si="26"/>
        <v>0.26581605528973956</v>
      </c>
      <c r="I144">
        <f t="shared" si="27"/>
        <v>-1.0708823421952987</v>
      </c>
      <c r="J144">
        <f t="shared" si="28"/>
        <v>1.0708823421952987</v>
      </c>
      <c r="K144">
        <f t="shared" si="29"/>
        <v>0.53858826760586154</v>
      </c>
      <c r="L144">
        <f t="shared" si="30"/>
        <v>0.46141173239413841</v>
      </c>
      <c r="M144">
        <f t="shared" si="31"/>
        <v>1.8567058737562385</v>
      </c>
      <c r="N144">
        <f t="shared" si="32"/>
        <v>2.1672617529928755</v>
      </c>
    </row>
    <row r="145" spans="1:14" x14ac:dyDescent="0.25">
      <c r="A145" s="4">
        <f>IF('True_Odds_Calculator_2-way'!A146="","",'True_Odds_Calculator_2-way'!A146)</f>
        <v>1.66</v>
      </c>
      <c r="B145" s="4">
        <f>IF('True_Odds_Calculator_2-way'!B146="","",'True_Odds_Calculator_2-way'!B146)</f>
        <v>2.3199999999999998</v>
      </c>
      <c r="C145" s="4">
        <f t="shared" si="22"/>
        <v>0.60240963855421692</v>
      </c>
      <c r="D145">
        <f t="shared" si="23"/>
        <v>0.43103448275862072</v>
      </c>
      <c r="E145">
        <f t="shared" si="24"/>
        <v>3.3444121312837582E-2</v>
      </c>
      <c r="F145">
        <f t="shared" si="25"/>
        <v>-0.22621520565018693</v>
      </c>
      <c r="G145">
        <v>0</v>
      </c>
      <c r="H145">
        <f t="shared" si="26"/>
        <v>0.25965932696302457</v>
      </c>
      <c r="I145">
        <f t="shared" si="27"/>
        <v>-1.0713739108887086</v>
      </c>
      <c r="J145">
        <f t="shared" si="28"/>
        <v>1.0713739108887086</v>
      </c>
      <c r="K145">
        <f t="shared" si="29"/>
        <v>0.58578643762690485</v>
      </c>
      <c r="L145">
        <f t="shared" si="30"/>
        <v>0.41421356237309498</v>
      </c>
      <c r="M145">
        <f t="shared" si="31"/>
        <v>1.7071067811865479</v>
      </c>
      <c r="N145">
        <f t="shared" si="32"/>
        <v>2.4142135623730954</v>
      </c>
    </row>
    <row r="146" spans="1:14" x14ac:dyDescent="0.25">
      <c r="A146" s="4">
        <f>IF('True_Odds_Calculator_2-way'!A147="","",'True_Odds_Calculator_2-way'!A147)</f>
        <v>1.71</v>
      </c>
      <c r="B146" s="4">
        <f>IF('True_Odds_Calculator_2-way'!B147="","",'True_Odds_Calculator_2-way'!B147)</f>
        <v>2.15</v>
      </c>
      <c r="C146" s="4">
        <f t="shared" si="22"/>
        <v>0.58479532163742687</v>
      </c>
      <c r="D146">
        <f t="shared" si="23"/>
        <v>0.46511627906976744</v>
      </c>
      <c r="E146">
        <f t="shared" si="24"/>
        <v>4.9911600707194248E-2</v>
      </c>
      <c r="F146">
        <f t="shared" si="25"/>
        <v>-0.22208622331021366</v>
      </c>
      <c r="G146">
        <v>0</v>
      </c>
      <c r="H146">
        <f t="shared" si="26"/>
        <v>0.27199782401740785</v>
      </c>
      <c r="I146">
        <f t="shared" si="27"/>
        <v>-1.1066796025971803</v>
      </c>
      <c r="J146">
        <f t="shared" si="28"/>
        <v>1.1066796025971803</v>
      </c>
      <c r="K146">
        <f t="shared" si="29"/>
        <v>0.55999114654409532</v>
      </c>
      <c r="L146">
        <f t="shared" si="30"/>
        <v>0.44000885345590496</v>
      </c>
      <c r="M146">
        <f t="shared" si="31"/>
        <v>1.7857425178439978</v>
      </c>
      <c r="N146">
        <f t="shared" si="32"/>
        <v>2.2726815429867573</v>
      </c>
    </row>
    <row r="147" spans="1:14" x14ac:dyDescent="0.25">
      <c r="A147" s="4">
        <f>IF('True_Odds_Calculator_2-way'!A148="","",'True_Odds_Calculator_2-way'!A148)</f>
        <v>1.76</v>
      </c>
      <c r="B147" s="4">
        <f>IF('True_Odds_Calculator_2-way'!B148="","",'True_Odds_Calculator_2-way'!B148)</f>
        <v>2.08</v>
      </c>
      <c r="C147" s="4">
        <f t="shared" si="22"/>
        <v>0.56818181818181823</v>
      </c>
      <c r="D147">
        <f t="shared" si="23"/>
        <v>0.48076923076923073</v>
      </c>
      <c r="E147">
        <f t="shared" si="24"/>
        <v>4.8951048951048959E-2</v>
      </c>
      <c r="F147">
        <f t="shared" si="25"/>
        <v>-0.22421328671328666</v>
      </c>
      <c r="G147">
        <v>0</v>
      </c>
      <c r="H147">
        <f t="shared" si="26"/>
        <v>0.27316433566433568</v>
      </c>
      <c r="I147">
        <f t="shared" si="27"/>
        <v>-1.1037769642208699</v>
      </c>
      <c r="J147">
        <f t="shared" si="28"/>
        <v>1.1037769642208699</v>
      </c>
      <c r="K147">
        <f t="shared" si="29"/>
        <v>0.54381208677346893</v>
      </c>
      <c r="L147">
        <f t="shared" si="30"/>
        <v>0.45618791322653113</v>
      </c>
      <c r="M147">
        <f t="shared" si="31"/>
        <v>1.838870492807861</v>
      </c>
      <c r="N147">
        <f t="shared" si="32"/>
        <v>2.1920791213585393</v>
      </c>
    </row>
    <row r="148" spans="1:14" x14ac:dyDescent="0.25">
      <c r="A148" s="4">
        <f>IF('True_Odds_Calculator_2-way'!A149="","",'True_Odds_Calculator_2-way'!A149)</f>
        <v>1.66</v>
      </c>
      <c r="B148" s="4">
        <f>IF('True_Odds_Calculator_2-way'!B149="","",'True_Odds_Calculator_2-way'!B149)</f>
        <v>2.25</v>
      </c>
      <c r="C148" s="4">
        <f t="shared" si="22"/>
        <v>0.60240963855421692</v>
      </c>
      <c r="D148">
        <f t="shared" si="23"/>
        <v>0.44444444444444442</v>
      </c>
      <c r="E148">
        <f t="shared" si="24"/>
        <v>4.685408299866145E-2</v>
      </c>
      <c r="F148">
        <f t="shared" si="25"/>
        <v>-0.22088353413654604</v>
      </c>
      <c r="G148">
        <v>0</v>
      </c>
      <c r="H148">
        <f t="shared" si="26"/>
        <v>0.2677376171352075</v>
      </c>
      <c r="I148">
        <f t="shared" si="27"/>
        <v>-1.1009637651263608</v>
      </c>
      <c r="J148">
        <f t="shared" si="28"/>
        <v>1.1009637651263608</v>
      </c>
      <c r="K148">
        <f t="shared" si="29"/>
        <v>0.57916083689958042</v>
      </c>
      <c r="L148">
        <f t="shared" si="30"/>
        <v>0.42083916310041947</v>
      </c>
      <c r="M148">
        <f t="shared" si="31"/>
        <v>1.7266360849833982</v>
      </c>
      <c r="N148">
        <f t="shared" si="32"/>
        <v>2.3762047064079508</v>
      </c>
    </row>
    <row r="149" spans="1:14" x14ac:dyDescent="0.25">
      <c r="A149" s="4">
        <f>IF('True_Odds_Calculator_2-way'!A150="","",'True_Odds_Calculator_2-way'!A150)</f>
        <v>1.61</v>
      </c>
      <c r="B149" s="4">
        <f>IF('True_Odds_Calculator_2-way'!B150="","",'True_Odds_Calculator_2-way'!B150)</f>
        <v>2.36</v>
      </c>
      <c r="C149" s="4">
        <f t="shared" si="22"/>
        <v>0.6211180124223602</v>
      </c>
      <c r="D149">
        <f t="shared" si="23"/>
        <v>0.42372881355932207</v>
      </c>
      <c r="E149">
        <f t="shared" si="24"/>
        <v>4.4846825981682326E-2</v>
      </c>
      <c r="F149">
        <f t="shared" si="25"/>
        <v>-0.21833877250236866</v>
      </c>
      <c r="G149">
        <v>0</v>
      </c>
      <c r="H149">
        <f t="shared" si="26"/>
        <v>0.26318559848405093</v>
      </c>
      <c r="I149">
        <f t="shared" si="27"/>
        <v>-1.0979071877276472</v>
      </c>
      <c r="J149">
        <f t="shared" si="28"/>
        <v>1.0979071877276472</v>
      </c>
      <c r="K149">
        <f t="shared" si="29"/>
        <v>0.59890159608152527</v>
      </c>
      <c r="L149">
        <f t="shared" si="30"/>
        <v>0.40109840391847473</v>
      </c>
      <c r="M149">
        <f t="shared" si="31"/>
        <v>1.6697233845138648</v>
      </c>
      <c r="N149">
        <f t="shared" si="32"/>
        <v>2.4931537753095996</v>
      </c>
    </row>
    <row r="150" spans="1:14" x14ac:dyDescent="0.25">
      <c r="A150" s="4">
        <f>IF('True_Odds_Calculator_2-way'!A151="","",'True_Odds_Calculator_2-way'!A151)</f>
        <v>2.06</v>
      </c>
      <c r="B150" s="4">
        <f>IF('True_Odds_Calculator_2-way'!B151="","",'True_Odds_Calculator_2-way'!B151)</f>
        <v>1.85</v>
      </c>
      <c r="C150" s="4">
        <f t="shared" si="22"/>
        <v>0.4854368932038835</v>
      </c>
      <c r="D150">
        <f t="shared" si="23"/>
        <v>0.54054054054054046</v>
      </c>
      <c r="E150">
        <f t="shared" si="24"/>
        <v>2.5977433744424072E-2</v>
      </c>
      <c r="F150">
        <f t="shared" si="25"/>
        <v>-0.23642088690632379</v>
      </c>
      <c r="G150">
        <v>0</v>
      </c>
      <c r="H150">
        <f t="shared" si="26"/>
        <v>0.26239832065074781</v>
      </c>
      <c r="I150">
        <f t="shared" si="27"/>
        <v>-1.0535074339697479</v>
      </c>
      <c r="J150">
        <f t="shared" si="28"/>
        <v>1.0535074339697479</v>
      </c>
      <c r="K150">
        <f t="shared" si="29"/>
        <v>0.47242951431782315</v>
      </c>
      <c r="L150">
        <f t="shared" si="30"/>
        <v>0.52757048568217679</v>
      </c>
      <c r="M150">
        <f t="shared" si="31"/>
        <v>2.1167178800079327</v>
      </c>
      <c r="N150">
        <f t="shared" si="32"/>
        <v>1.8954813188742858</v>
      </c>
    </row>
    <row r="151" spans="1:14" x14ac:dyDescent="0.25">
      <c r="A151" s="4">
        <f>IF('True_Odds_Calculator_2-way'!A152="","",'True_Odds_Calculator_2-way'!A152)</f>
        <v>1.75</v>
      </c>
      <c r="B151" s="4">
        <f>IF('True_Odds_Calculator_2-way'!B152="","",'True_Odds_Calculator_2-way'!B152)</f>
        <v>2.19</v>
      </c>
      <c r="C151" s="4">
        <f t="shared" si="22"/>
        <v>0.5714285714285714</v>
      </c>
      <c r="D151">
        <f t="shared" si="23"/>
        <v>0.45662100456621008</v>
      </c>
      <c r="E151">
        <f t="shared" si="24"/>
        <v>2.8049575994781417E-2</v>
      </c>
      <c r="F151">
        <f t="shared" si="25"/>
        <v>-0.23287671232876717</v>
      </c>
      <c r="G151">
        <v>0</v>
      </c>
      <c r="H151">
        <f t="shared" si="26"/>
        <v>0.26092628832354858</v>
      </c>
      <c r="I151">
        <f t="shared" si="27"/>
        <v>-1.0585122480499263</v>
      </c>
      <c r="J151">
        <f t="shared" si="28"/>
        <v>1.0585122480499263</v>
      </c>
      <c r="K151">
        <f t="shared" si="29"/>
        <v>0.55744958776236542</v>
      </c>
      <c r="L151">
        <f t="shared" si="30"/>
        <v>0.44255041223763469</v>
      </c>
      <c r="M151">
        <f t="shared" si="31"/>
        <v>1.7938841860374448</v>
      </c>
      <c r="N151">
        <f t="shared" si="32"/>
        <v>2.2596295751794115</v>
      </c>
    </row>
    <row r="152" spans="1:14" x14ac:dyDescent="0.25">
      <c r="A152" s="4">
        <f>IF('True_Odds_Calculator_2-way'!A153="","",'True_Odds_Calculator_2-way'!A153)</f>
        <v>1.63</v>
      </c>
      <c r="B152" s="4">
        <f>IF('True_Odds_Calculator_2-way'!B153="","",'True_Odds_Calculator_2-way'!B153)</f>
        <v>2.41</v>
      </c>
      <c r="C152" s="4">
        <f t="shared" si="22"/>
        <v>0.61349693251533743</v>
      </c>
      <c r="D152">
        <f t="shared" si="23"/>
        <v>0.41493775933609955</v>
      </c>
      <c r="E152">
        <f t="shared" si="24"/>
        <v>2.8434691851436877E-2</v>
      </c>
      <c r="F152">
        <f t="shared" si="25"/>
        <v>-0.22612835068604753</v>
      </c>
      <c r="G152">
        <v>0</v>
      </c>
      <c r="H152">
        <f t="shared" si="26"/>
        <v>0.25456304253748441</v>
      </c>
      <c r="I152">
        <f t="shared" si="27"/>
        <v>-1.0610116901320503</v>
      </c>
      <c r="J152">
        <f t="shared" si="28"/>
        <v>1.0610116901320503</v>
      </c>
      <c r="K152">
        <f t="shared" si="29"/>
        <v>0.59936322519961482</v>
      </c>
      <c r="L152">
        <f t="shared" si="30"/>
        <v>0.40063677480038529</v>
      </c>
      <c r="M152">
        <f t="shared" si="31"/>
        <v>1.6684373647831916</v>
      </c>
      <c r="N152">
        <f t="shared" si="32"/>
        <v>2.4960264830861911</v>
      </c>
    </row>
    <row r="153" spans="1:14" x14ac:dyDescent="0.25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2.69</v>
      </c>
      <c r="C153" s="4">
        <f t="shared" si="22"/>
        <v>0.66666666666666663</v>
      </c>
      <c r="D153">
        <f t="shared" si="23"/>
        <v>0.37174721189591081</v>
      </c>
      <c r="E153">
        <f t="shared" si="24"/>
        <v>3.8413878562577386E-2</v>
      </c>
      <c r="F153">
        <f t="shared" si="25"/>
        <v>-0.20941759603469645</v>
      </c>
      <c r="G153">
        <v>0</v>
      </c>
      <c r="H153">
        <f t="shared" si="26"/>
        <v>0.24783147459727387</v>
      </c>
      <c r="I153">
        <f t="shared" si="27"/>
        <v>-1.0878565864408423</v>
      </c>
      <c r="J153">
        <f t="shared" si="28"/>
        <v>1.0878565864408423</v>
      </c>
      <c r="K153">
        <f t="shared" si="29"/>
        <v>0.64769847433402361</v>
      </c>
      <c r="L153">
        <f t="shared" si="30"/>
        <v>0.35230152566597633</v>
      </c>
      <c r="M153">
        <f t="shared" si="31"/>
        <v>1.5439282932204215</v>
      </c>
      <c r="N153">
        <f t="shared" si="32"/>
        <v>2.838477631085023</v>
      </c>
    </row>
    <row r="154" spans="1:14" x14ac:dyDescent="0.25">
      <c r="A154" s="4">
        <f>IF('True_Odds_Calculator_2-way'!A155="","",'True_Odds_Calculator_2-way'!A155)</f>
        <v>1.87</v>
      </c>
      <c r="B154" s="4">
        <f>IF('True_Odds_Calculator_2-way'!B155="","",'True_Odds_Calculator_2-way'!B155)</f>
        <v>2.02</v>
      </c>
      <c r="C154" s="4">
        <f t="shared" si="22"/>
        <v>0.53475935828876997</v>
      </c>
      <c r="D154">
        <f t="shared" si="23"/>
        <v>0.49504950495049505</v>
      </c>
      <c r="E154">
        <f t="shared" si="24"/>
        <v>2.9808863239265015E-2</v>
      </c>
      <c r="F154">
        <f t="shared" si="25"/>
        <v>-0.23492349234923493</v>
      </c>
      <c r="G154">
        <v>0</v>
      </c>
      <c r="H154">
        <f t="shared" si="26"/>
        <v>0.2647323555885</v>
      </c>
      <c r="I154">
        <f t="shared" si="27"/>
        <v>-1.0615495921641367</v>
      </c>
      <c r="J154">
        <f t="shared" si="28"/>
        <v>1.0615495921641367</v>
      </c>
      <c r="K154">
        <f t="shared" si="29"/>
        <v>0.51987261275696728</v>
      </c>
      <c r="L154">
        <f t="shared" si="30"/>
        <v>0.48012738724303272</v>
      </c>
      <c r="M154">
        <f t="shared" si="31"/>
        <v>1.9235481451827992</v>
      </c>
      <c r="N154">
        <f t="shared" si="32"/>
        <v>2.0827805840074194</v>
      </c>
    </row>
    <row r="155" spans="1:14" x14ac:dyDescent="0.25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2.2200000000000002</v>
      </c>
      <c r="C155" s="4">
        <f t="shared" si="22"/>
        <v>0.58139534883720934</v>
      </c>
      <c r="D155">
        <f t="shared" si="23"/>
        <v>0.4504504504504504</v>
      </c>
      <c r="E155">
        <f t="shared" si="24"/>
        <v>3.1845799287659737E-2</v>
      </c>
      <c r="F155">
        <f t="shared" si="25"/>
        <v>-0.23004399748585791</v>
      </c>
      <c r="G155">
        <v>0</v>
      </c>
      <c r="H155">
        <f t="shared" si="26"/>
        <v>0.2618897967735177</v>
      </c>
      <c r="I155">
        <f t="shared" si="27"/>
        <v>-1.0669739994407998</v>
      </c>
      <c r="J155">
        <f t="shared" si="28"/>
        <v>1.0669739994407998</v>
      </c>
      <c r="K155">
        <f t="shared" si="29"/>
        <v>0.56554007778240289</v>
      </c>
      <c r="L155">
        <f t="shared" si="30"/>
        <v>0.43445992221759705</v>
      </c>
      <c r="M155">
        <f t="shared" si="31"/>
        <v>1.768221279597376</v>
      </c>
      <c r="N155">
        <f t="shared" si="32"/>
        <v>2.3017082793177757</v>
      </c>
    </row>
    <row r="156" spans="1:14" x14ac:dyDescent="0.25">
      <c r="A156" s="4">
        <f>IF('True_Odds_Calculator_2-way'!A157="","",'True_Odds_Calculator_2-way'!A157)</f>
        <v>1.72</v>
      </c>
      <c r="B156" s="4">
        <f>IF('True_Odds_Calculator_2-way'!B157="","",'True_Odds_Calculator_2-way'!B157)</f>
        <v>2.2400000000000002</v>
      </c>
      <c r="C156" s="4">
        <f t="shared" si="22"/>
        <v>0.58139534883720934</v>
      </c>
      <c r="D156">
        <f t="shared" si="23"/>
        <v>0.4464285714285714</v>
      </c>
      <c r="E156">
        <f t="shared" si="24"/>
        <v>2.7823920265780622E-2</v>
      </c>
      <c r="F156">
        <f t="shared" si="25"/>
        <v>-0.23172757475083072</v>
      </c>
      <c r="G156">
        <v>0</v>
      </c>
      <c r="H156">
        <f t="shared" si="26"/>
        <v>0.25955149501661129</v>
      </c>
      <c r="I156">
        <f t="shared" si="27"/>
        <v>-1.0583343916682537</v>
      </c>
      <c r="J156">
        <f t="shared" si="28"/>
        <v>1.0583343916682537</v>
      </c>
      <c r="K156">
        <f t="shared" si="29"/>
        <v>0.56753664445881302</v>
      </c>
      <c r="L156">
        <f t="shared" si="30"/>
        <v>0.43246335554118726</v>
      </c>
      <c r="M156">
        <f t="shared" si="31"/>
        <v>1.7620007620011424</v>
      </c>
      <c r="N156">
        <f t="shared" si="32"/>
        <v>2.3123346456686344</v>
      </c>
    </row>
    <row r="157" spans="1:14" x14ac:dyDescent="0.25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1.84</v>
      </c>
      <c r="C157" s="4">
        <f t="shared" si="22"/>
        <v>0.48076923076923073</v>
      </c>
      <c r="D157">
        <f t="shared" si="23"/>
        <v>0.54347826086956519</v>
      </c>
      <c r="E157">
        <f t="shared" si="24"/>
        <v>2.4247491638795804E-2</v>
      </c>
      <c r="F157">
        <f t="shared" si="25"/>
        <v>-0.23704013377926436</v>
      </c>
      <c r="G157">
        <v>0</v>
      </c>
      <c r="H157">
        <f t="shared" si="26"/>
        <v>0.26128762541806017</v>
      </c>
      <c r="I157">
        <f t="shared" si="27"/>
        <v>-1.0499013139145197</v>
      </c>
      <c r="J157">
        <f t="shared" si="28"/>
        <v>1.0499013139145197</v>
      </c>
      <c r="K157">
        <f t="shared" si="29"/>
        <v>0.46862696659688596</v>
      </c>
      <c r="L157">
        <f t="shared" si="30"/>
        <v>0.53137303340311415</v>
      </c>
      <c r="M157">
        <f t="shared" si="31"/>
        <v>2.1338934190276815</v>
      </c>
      <c r="N157">
        <f t="shared" si="32"/>
        <v>1.8819171036881968</v>
      </c>
    </row>
    <row r="158" spans="1:14" x14ac:dyDescent="0.25">
      <c r="A158" s="4">
        <f>IF('True_Odds_Calculator_2-way'!A159="","",'True_Odds_Calculator_2-way'!A159)</f>
        <v>1.75</v>
      </c>
      <c r="B158" s="4">
        <f>IF('True_Odds_Calculator_2-way'!B159="","",'True_Odds_Calculator_2-way'!B159)</f>
        <v>2.1800000000000002</v>
      </c>
      <c r="C158" s="4">
        <f t="shared" si="22"/>
        <v>0.5714285714285714</v>
      </c>
      <c r="D158">
        <f t="shared" si="23"/>
        <v>0.4587155963302752</v>
      </c>
      <c r="E158">
        <f t="shared" si="24"/>
        <v>3.0144167758846541E-2</v>
      </c>
      <c r="F158">
        <f t="shared" si="25"/>
        <v>-0.23197903014416776</v>
      </c>
      <c r="G158">
        <v>0</v>
      </c>
      <c r="H158">
        <f t="shared" si="26"/>
        <v>0.26212319790301436</v>
      </c>
      <c r="I158">
        <f t="shared" si="27"/>
        <v>-1.0629880069054676</v>
      </c>
      <c r="J158">
        <f t="shared" si="28"/>
        <v>1.0629880069054676</v>
      </c>
      <c r="K158">
        <f t="shared" si="29"/>
        <v>0.55640840439223493</v>
      </c>
      <c r="L158">
        <f t="shared" si="30"/>
        <v>0.44359159560776512</v>
      </c>
      <c r="M158">
        <f t="shared" si="31"/>
        <v>1.797241005179101</v>
      </c>
      <c r="N158">
        <f t="shared" si="32"/>
        <v>2.2543258481484516</v>
      </c>
    </row>
    <row r="159" spans="1:14" x14ac:dyDescent="0.25">
      <c r="A159" s="4">
        <f>IF('True_Odds_Calculator_2-way'!A160="","",'True_Odds_Calculator_2-way'!A160)</f>
        <v>2.37</v>
      </c>
      <c r="B159" s="4">
        <f>IF('True_Odds_Calculator_2-way'!B160="","",'True_Odds_Calculator_2-way'!B160)</f>
        <v>1.65</v>
      </c>
      <c r="C159" s="4">
        <f t="shared" si="22"/>
        <v>0.42194092827004215</v>
      </c>
      <c r="D159">
        <f t="shared" si="23"/>
        <v>0.60606060606060608</v>
      </c>
      <c r="E159">
        <f t="shared" si="24"/>
        <v>2.8001534330648337E-2</v>
      </c>
      <c r="F159">
        <f t="shared" si="25"/>
        <v>-0.22772024037846816</v>
      </c>
      <c r="G159">
        <v>0</v>
      </c>
      <c r="H159">
        <f t="shared" si="26"/>
        <v>0.25572177470911645</v>
      </c>
      <c r="I159">
        <f t="shared" si="27"/>
        <v>-1.0597002531915625</v>
      </c>
      <c r="J159">
        <f t="shared" si="28"/>
        <v>1.0597002531915625</v>
      </c>
      <c r="K159">
        <f t="shared" si="29"/>
        <v>0.40786538259317556</v>
      </c>
      <c r="L159">
        <f t="shared" si="30"/>
        <v>0.59213461740682438</v>
      </c>
      <c r="M159">
        <f t="shared" si="31"/>
        <v>2.4517893468724408</v>
      </c>
      <c r="N159">
        <f t="shared" si="32"/>
        <v>1.6888051645745159</v>
      </c>
    </row>
    <row r="160" spans="1:14" x14ac:dyDescent="0.25">
      <c r="A160" s="4">
        <f>IF('True_Odds_Calculator_2-way'!A161="","",'True_Odds_Calculator_2-way'!A161)</f>
        <v>1.98</v>
      </c>
      <c r="B160" s="4">
        <f>IF('True_Odds_Calculator_2-way'!B161="","",'True_Odds_Calculator_2-way'!B161)</f>
        <v>1.93</v>
      </c>
      <c r="C160" s="4">
        <f t="shared" si="22"/>
        <v>0.50505050505050508</v>
      </c>
      <c r="D160">
        <f t="shared" si="23"/>
        <v>0.5181347150259068</v>
      </c>
      <c r="E160">
        <f t="shared" si="24"/>
        <v>2.3185220076411994E-2</v>
      </c>
      <c r="F160">
        <f t="shared" si="25"/>
        <v>-0.23849897943162168</v>
      </c>
      <c r="G160">
        <v>0</v>
      </c>
      <c r="H160">
        <f t="shared" si="26"/>
        <v>0.26168419950803373</v>
      </c>
      <c r="I160">
        <f t="shared" si="27"/>
        <v>-1.0474793930096669</v>
      </c>
      <c r="J160">
        <f t="shared" si="28"/>
        <v>1.0474793930096669</v>
      </c>
      <c r="K160">
        <f t="shared" si="29"/>
        <v>0.49345437578019818</v>
      </c>
      <c r="L160">
        <f t="shared" si="30"/>
        <v>0.50654562421980165</v>
      </c>
      <c r="M160">
        <f t="shared" si="31"/>
        <v>2.0265298051494733</v>
      </c>
      <c r="N160">
        <f t="shared" si="32"/>
        <v>1.9741558354989901</v>
      </c>
    </row>
    <row r="161" spans="1:14" x14ac:dyDescent="0.25">
      <c r="A161" s="4">
        <f>IF('True_Odds_Calculator_2-way'!A162="","",'True_Odds_Calculator_2-way'!A162)</f>
        <v>1.82</v>
      </c>
      <c r="B161" s="4">
        <f>IF('True_Odds_Calculator_2-way'!B162="","",'True_Odds_Calculator_2-way'!B162)</f>
        <v>2.09</v>
      </c>
      <c r="C161" s="4">
        <f t="shared" si="22"/>
        <v>0.54945054945054939</v>
      </c>
      <c r="D161">
        <f t="shared" si="23"/>
        <v>0.47846889952153115</v>
      </c>
      <c r="E161">
        <f t="shared" si="24"/>
        <v>2.7919448972080652E-2</v>
      </c>
      <c r="F161">
        <f t="shared" si="25"/>
        <v>-0.23497555076502441</v>
      </c>
      <c r="G161">
        <v>0</v>
      </c>
      <c r="H161">
        <f t="shared" si="26"/>
        <v>0.26289499973710501</v>
      </c>
      <c r="I161">
        <f t="shared" si="27"/>
        <v>-1.0577421839157299</v>
      </c>
      <c r="J161">
        <f t="shared" si="28"/>
        <v>1.0577421839157299</v>
      </c>
      <c r="K161">
        <f t="shared" si="29"/>
        <v>0.53551865191155801</v>
      </c>
      <c r="L161">
        <f t="shared" si="30"/>
        <v>0.46448134808844194</v>
      </c>
      <c r="M161">
        <f t="shared" si="31"/>
        <v>1.8673485908108987</v>
      </c>
      <c r="N161">
        <f t="shared" si="32"/>
        <v>2.1529389804681456</v>
      </c>
    </row>
    <row r="162" spans="1:14" x14ac:dyDescent="0.25">
      <c r="A162" s="4">
        <f>IF('True_Odds_Calculator_2-way'!A163="","",'True_Odds_Calculator_2-way'!A163)</f>
        <v>1.91</v>
      </c>
      <c r="B162" s="4">
        <f>IF('True_Odds_Calculator_2-way'!B163="","",'True_Odds_Calculator_2-way'!B163)</f>
        <v>2</v>
      </c>
      <c r="C162" s="4">
        <f t="shared" si="22"/>
        <v>0.52356020942408377</v>
      </c>
      <c r="D162">
        <f t="shared" si="23"/>
        <v>0.5</v>
      </c>
      <c r="E162">
        <f t="shared" si="24"/>
        <v>2.3560209424083656E-2</v>
      </c>
      <c r="F162">
        <f t="shared" si="25"/>
        <v>-0.23821989528795817</v>
      </c>
      <c r="G162">
        <v>0</v>
      </c>
      <c r="H162">
        <f t="shared" si="26"/>
        <v>0.26178010471204188</v>
      </c>
      <c r="I162">
        <f t="shared" si="27"/>
        <v>-1.0482848367219182</v>
      </c>
      <c r="J162">
        <f t="shared" si="28"/>
        <v>1.0482848367219182</v>
      </c>
      <c r="K162">
        <f t="shared" si="29"/>
        <v>0.51178665092282616</v>
      </c>
      <c r="L162">
        <f t="shared" si="30"/>
        <v>0.4882133490771739</v>
      </c>
      <c r="M162">
        <f t="shared" si="31"/>
        <v>1.9539392014169454</v>
      </c>
      <c r="N162">
        <f t="shared" si="32"/>
        <v>2.0482848367219182</v>
      </c>
    </row>
    <row r="163" spans="1:14" x14ac:dyDescent="0.25">
      <c r="A163" s="4">
        <f>IF('True_Odds_Calculator_2-way'!A164="","",'True_Odds_Calculator_2-way'!A164)</f>
        <v>1.83</v>
      </c>
      <c r="B163" s="4">
        <f>IF('True_Odds_Calculator_2-way'!B164="","",'True_Odds_Calculator_2-way'!B164)</f>
        <v>2.0699999999999998</v>
      </c>
      <c r="C163" s="4">
        <f t="shared" si="22"/>
        <v>0.54644808743169393</v>
      </c>
      <c r="D163">
        <f t="shared" si="23"/>
        <v>0.48309178743961356</v>
      </c>
      <c r="E163">
        <f t="shared" si="24"/>
        <v>2.9539874871307603E-2</v>
      </c>
      <c r="F163">
        <f t="shared" si="25"/>
        <v>-0.23444470842902765</v>
      </c>
      <c r="G163">
        <v>0</v>
      </c>
      <c r="H163">
        <f t="shared" si="26"/>
        <v>0.26398458330033525</v>
      </c>
      <c r="I163">
        <f t="shared" si="27"/>
        <v>-1.0611311532512866</v>
      </c>
      <c r="J163">
        <f t="shared" si="28"/>
        <v>1.0611311532512866</v>
      </c>
      <c r="K163">
        <f t="shared" si="29"/>
        <v>0.53170592832305175</v>
      </c>
      <c r="L163">
        <f t="shared" si="30"/>
        <v>0.46829407167694814</v>
      </c>
      <c r="M163">
        <f t="shared" si="31"/>
        <v>1.8807388571985679</v>
      </c>
      <c r="N163">
        <f t="shared" si="32"/>
        <v>2.1354103339788768</v>
      </c>
    </row>
    <row r="164" spans="1:14" x14ac:dyDescent="0.25">
      <c r="A164" s="4">
        <f>IF('True_Odds_Calculator_2-way'!A165="","",'True_Odds_Calculator_2-way'!A165)</f>
        <v>1.42</v>
      </c>
      <c r="B164" s="4">
        <f>IF('True_Odds_Calculator_2-way'!B165="","",'True_Odds_Calculator_2-way'!B165)</f>
        <v>3.03</v>
      </c>
      <c r="C164" s="4">
        <f t="shared" si="22"/>
        <v>0.70422535211267612</v>
      </c>
      <c r="D164">
        <f t="shared" si="23"/>
        <v>0.33003300330033003</v>
      </c>
      <c r="E164">
        <f t="shared" si="24"/>
        <v>3.4258355413006036E-2</v>
      </c>
      <c r="F164">
        <f t="shared" si="25"/>
        <v>-0.19815925254497291</v>
      </c>
      <c r="G164">
        <v>0</v>
      </c>
      <c r="H164">
        <f t="shared" si="26"/>
        <v>0.23241760795797892</v>
      </c>
      <c r="I164">
        <f t="shared" si="27"/>
        <v>-1.082997205112719</v>
      </c>
      <c r="J164">
        <f t="shared" si="28"/>
        <v>1.082997205112719</v>
      </c>
      <c r="K164">
        <f t="shared" si="29"/>
        <v>0.68735191485769931</v>
      </c>
      <c r="L164">
        <f t="shared" si="30"/>
        <v>0.31264808514230086</v>
      </c>
      <c r="M164">
        <f t="shared" si="31"/>
        <v>1.4548588261473416</v>
      </c>
      <c r="N164">
        <f t="shared" si="32"/>
        <v>3.1984843263788196</v>
      </c>
    </row>
    <row r="165" spans="1:14" x14ac:dyDescent="0.25">
      <c r="A165" s="4">
        <f>IF('True_Odds_Calculator_2-way'!A166="","",'True_Odds_Calculator_2-way'!A166)</f>
        <v>2.42</v>
      </c>
      <c r="B165" s="4">
        <f>IF('True_Odds_Calculator_2-way'!B166="","",'True_Odds_Calculator_2-way'!B166)</f>
        <v>1.56</v>
      </c>
      <c r="C165" s="4">
        <f t="shared" si="22"/>
        <v>0.41322314049586778</v>
      </c>
      <c r="D165">
        <f t="shared" si="23"/>
        <v>0.64102564102564097</v>
      </c>
      <c r="E165">
        <f t="shared" si="24"/>
        <v>5.4248781521508693E-2</v>
      </c>
      <c r="F165">
        <f t="shared" si="25"/>
        <v>-0.21063784700148347</v>
      </c>
      <c r="G165">
        <v>0</v>
      </c>
      <c r="H165">
        <f t="shared" si="26"/>
        <v>0.26488662852299216</v>
      </c>
      <c r="I165">
        <f t="shared" si="27"/>
        <v>-1.1214032600406412</v>
      </c>
      <c r="J165">
        <f t="shared" si="28"/>
        <v>1.1214032600406412</v>
      </c>
      <c r="K165">
        <f t="shared" si="29"/>
        <v>0.38574403765618398</v>
      </c>
      <c r="L165">
        <f t="shared" si="30"/>
        <v>0.61425596234381619</v>
      </c>
      <c r="M165">
        <f t="shared" si="31"/>
        <v>2.5923926292577102</v>
      </c>
      <c r="N165">
        <f t="shared" si="32"/>
        <v>1.6279858256227591</v>
      </c>
    </row>
    <row r="166" spans="1:14" x14ac:dyDescent="0.25">
      <c r="A166" s="4">
        <f>IF('True_Odds_Calculator_2-way'!A167="","",'True_Odds_Calculator_2-way'!A167)</f>
        <v>2.13</v>
      </c>
      <c r="B166" s="4">
        <f>IF('True_Odds_Calculator_2-way'!B167="","",'True_Odds_Calculator_2-way'!B167)</f>
        <v>1.7</v>
      </c>
      <c r="C166" s="4">
        <f t="shared" si="22"/>
        <v>0.46948356807511737</v>
      </c>
      <c r="D166">
        <f t="shared" si="23"/>
        <v>0.58823529411764708</v>
      </c>
      <c r="E166">
        <f t="shared" si="24"/>
        <v>5.7718862192764453E-2</v>
      </c>
      <c r="F166">
        <f t="shared" si="25"/>
        <v>-0.2184479425573046</v>
      </c>
      <c r="G166">
        <v>0</v>
      </c>
      <c r="H166">
        <f t="shared" si="26"/>
        <v>0.27616680475006905</v>
      </c>
      <c r="I166">
        <f t="shared" si="27"/>
        <v>-1.1243764952899702</v>
      </c>
      <c r="J166">
        <f t="shared" si="28"/>
        <v>1.1243764952899702</v>
      </c>
      <c r="K166">
        <f t="shared" si="29"/>
        <v>0.44042280877759621</v>
      </c>
      <c r="L166">
        <f t="shared" si="30"/>
        <v>0.55957719122240368</v>
      </c>
      <c r="M166">
        <f t="shared" si="31"/>
        <v>2.2705454396776665</v>
      </c>
      <c r="N166">
        <f t="shared" si="32"/>
        <v>1.7870635467029794</v>
      </c>
    </row>
    <row r="167" spans="1:14" x14ac:dyDescent="0.25">
      <c r="A167" s="4">
        <f>IF('True_Odds_Calculator_2-way'!A168="","",'True_Odds_Calculator_2-way'!A168)</f>
        <v>2.2400000000000002</v>
      </c>
      <c r="B167" s="4">
        <f>IF('True_Odds_Calculator_2-way'!B168="","",'True_Odds_Calculator_2-way'!B168)</f>
        <v>1.64</v>
      </c>
      <c r="C167" s="4">
        <f t="shared" si="22"/>
        <v>0.4464285714285714</v>
      </c>
      <c r="D167">
        <f t="shared" si="23"/>
        <v>0.6097560975609756</v>
      </c>
      <c r="E167">
        <f t="shared" si="24"/>
        <v>5.6184668989546882E-2</v>
      </c>
      <c r="F167">
        <f t="shared" si="25"/>
        <v>-0.21602787456446004</v>
      </c>
      <c r="G167">
        <v>0</v>
      </c>
      <c r="H167">
        <f t="shared" si="26"/>
        <v>0.27221254355400692</v>
      </c>
      <c r="I167">
        <f t="shared" si="27"/>
        <v>-1.1225331376673426</v>
      </c>
      <c r="J167">
        <f t="shared" si="28"/>
        <v>1.1225331376673426</v>
      </c>
      <c r="K167">
        <f t="shared" si="29"/>
        <v>0.41807049675467262</v>
      </c>
      <c r="L167">
        <f t="shared" si="30"/>
        <v>0.58192950324532755</v>
      </c>
      <c r="M167">
        <f t="shared" si="31"/>
        <v>2.3919410907075047</v>
      </c>
      <c r="N167">
        <f t="shared" si="32"/>
        <v>1.7184212081070993</v>
      </c>
    </row>
    <row r="168" spans="1:14" x14ac:dyDescent="0.25">
      <c r="A168" s="4">
        <f>IF('True_Odds_Calculator_2-way'!A169="","",'True_Odds_Calculator_2-way'!A169)</f>
        <v>2</v>
      </c>
      <c r="B168" s="4">
        <f>IF('True_Odds_Calculator_2-way'!B169="","",'True_Odds_Calculator_2-way'!B169)</f>
        <v>1.81</v>
      </c>
      <c r="C168" s="4">
        <f t="shared" si="22"/>
        <v>0.5</v>
      </c>
      <c r="D168">
        <f t="shared" si="23"/>
        <v>0.5524861878453039</v>
      </c>
      <c r="E168">
        <f t="shared" si="24"/>
        <v>5.2486187845303789E-2</v>
      </c>
      <c r="F168">
        <f t="shared" si="25"/>
        <v>-0.22375690607734811</v>
      </c>
      <c r="G168">
        <v>0</v>
      </c>
      <c r="H168">
        <f t="shared" si="26"/>
        <v>0.27624309392265195</v>
      </c>
      <c r="I168">
        <f t="shared" si="27"/>
        <v>-1.1111111111111112</v>
      </c>
      <c r="J168">
        <f t="shared" si="28"/>
        <v>1.1111111111111112</v>
      </c>
      <c r="K168">
        <f t="shared" si="29"/>
        <v>0.47368421052631576</v>
      </c>
      <c r="L168">
        <f t="shared" si="30"/>
        <v>0.5263157894736844</v>
      </c>
      <c r="M168">
        <f t="shared" si="31"/>
        <v>2.1111111111111112</v>
      </c>
      <c r="N168">
        <f t="shared" si="32"/>
        <v>1.8999999999999992</v>
      </c>
    </row>
    <row r="169" spans="1:14" x14ac:dyDescent="0.25">
      <c r="A169" s="4">
        <f>IF('True_Odds_Calculator_2-way'!A170="","",'True_Odds_Calculator_2-way'!A170)</f>
        <v>1.75</v>
      </c>
      <c r="B169" s="4">
        <f>IF('True_Odds_Calculator_2-way'!B170="","",'True_Odds_Calculator_2-way'!B170)</f>
        <v>2.19</v>
      </c>
      <c r="C169" s="4">
        <f t="shared" si="22"/>
        <v>0.5714285714285714</v>
      </c>
      <c r="D169">
        <f t="shared" si="23"/>
        <v>0.45662100456621008</v>
      </c>
      <c r="E169">
        <f t="shared" si="24"/>
        <v>2.8049575994781417E-2</v>
      </c>
      <c r="F169">
        <f t="shared" si="25"/>
        <v>-0.23287671232876717</v>
      </c>
      <c r="G169">
        <v>0</v>
      </c>
      <c r="H169">
        <f t="shared" si="26"/>
        <v>0.26092628832354858</v>
      </c>
      <c r="I169">
        <f t="shared" si="27"/>
        <v>-1.0585122480499263</v>
      </c>
      <c r="J169">
        <f t="shared" si="28"/>
        <v>1.0585122480499263</v>
      </c>
      <c r="K169">
        <f t="shared" si="29"/>
        <v>0.55744958776236542</v>
      </c>
      <c r="L169">
        <f t="shared" si="30"/>
        <v>0.44255041223763469</v>
      </c>
      <c r="M169">
        <f t="shared" si="31"/>
        <v>1.7938841860374448</v>
      </c>
      <c r="N169">
        <f t="shared" si="32"/>
        <v>2.2596295751794115</v>
      </c>
    </row>
    <row r="170" spans="1:14" x14ac:dyDescent="0.25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2.1800000000000002</v>
      </c>
      <c r="C170" s="4">
        <f t="shared" si="22"/>
        <v>0.5714285714285714</v>
      </c>
      <c r="D170">
        <f t="shared" si="23"/>
        <v>0.4587155963302752</v>
      </c>
      <c r="E170">
        <f t="shared" si="24"/>
        <v>3.0144167758846541E-2</v>
      </c>
      <c r="F170">
        <f t="shared" si="25"/>
        <v>-0.23197903014416776</v>
      </c>
      <c r="G170">
        <v>0</v>
      </c>
      <c r="H170">
        <f t="shared" si="26"/>
        <v>0.26212319790301436</v>
      </c>
      <c r="I170">
        <f t="shared" si="27"/>
        <v>-1.0629880069054676</v>
      </c>
      <c r="J170">
        <f t="shared" si="28"/>
        <v>1.0629880069054676</v>
      </c>
      <c r="K170">
        <f t="shared" si="29"/>
        <v>0.55640840439223493</v>
      </c>
      <c r="L170">
        <f t="shared" si="30"/>
        <v>0.44359159560776512</v>
      </c>
      <c r="M170">
        <f t="shared" si="31"/>
        <v>1.797241005179101</v>
      </c>
      <c r="N170">
        <f t="shared" si="32"/>
        <v>2.2543258481484516</v>
      </c>
    </row>
    <row r="171" spans="1:14" x14ac:dyDescent="0.25">
      <c r="A171" s="4">
        <f>IF('True_Odds_Calculator_2-way'!A172="","",'True_Odds_Calculator_2-way'!A172)</f>
        <v>1.82</v>
      </c>
      <c r="B171" s="4">
        <f>IF('True_Odds_Calculator_2-way'!B172="","",'True_Odds_Calculator_2-way'!B172)</f>
        <v>2.08</v>
      </c>
      <c r="C171" s="4">
        <f t="shared" si="22"/>
        <v>0.54945054945054939</v>
      </c>
      <c r="D171">
        <f t="shared" si="23"/>
        <v>0.48076923076923073</v>
      </c>
      <c r="E171">
        <f t="shared" si="24"/>
        <v>3.0219780219780112E-2</v>
      </c>
      <c r="F171">
        <f t="shared" si="25"/>
        <v>-0.23393913778529174</v>
      </c>
      <c r="G171">
        <v>0</v>
      </c>
      <c r="H171">
        <f t="shared" si="26"/>
        <v>0.2641589180050718</v>
      </c>
      <c r="I171">
        <f t="shared" si="27"/>
        <v>-1.0626278551055635</v>
      </c>
      <c r="J171">
        <f t="shared" si="28"/>
        <v>1.0626278551055635</v>
      </c>
      <c r="K171">
        <f t="shared" si="29"/>
        <v>0.53437219814812564</v>
      </c>
      <c r="L171">
        <f t="shared" si="30"/>
        <v>0.46562780185187441</v>
      </c>
      <c r="M171">
        <f t="shared" si="31"/>
        <v>1.8713548411865626</v>
      </c>
      <c r="N171">
        <f t="shared" si="32"/>
        <v>2.1476380835140083</v>
      </c>
    </row>
    <row r="172" spans="1:14" x14ac:dyDescent="0.25">
      <c r="A172" s="4">
        <f>IF('True_Odds_Calculator_2-way'!A173="","",'True_Odds_Calculator_2-way'!A173)</f>
        <v>2</v>
      </c>
      <c r="B172" s="4">
        <f>IF('True_Odds_Calculator_2-way'!B173="","",'True_Odds_Calculator_2-way'!B173)</f>
        <v>1.91</v>
      </c>
      <c r="C172" s="4">
        <f t="shared" si="22"/>
        <v>0.5</v>
      </c>
      <c r="D172">
        <f t="shared" si="23"/>
        <v>0.52356020942408377</v>
      </c>
      <c r="E172">
        <f t="shared" si="24"/>
        <v>2.3560209424083656E-2</v>
      </c>
      <c r="F172">
        <f t="shared" si="25"/>
        <v>-0.23821989528795817</v>
      </c>
      <c r="G172">
        <v>0</v>
      </c>
      <c r="H172">
        <f t="shared" si="26"/>
        <v>0.26178010471204188</v>
      </c>
      <c r="I172">
        <f t="shared" si="27"/>
        <v>-1.0482848367219182</v>
      </c>
      <c r="J172">
        <f t="shared" si="28"/>
        <v>1.0482848367219182</v>
      </c>
      <c r="K172">
        <f t="shared" si="29"/>
        <v>0.4882133490771739</v>
      </c>
      <c r="L172">
        <f t="shared" si="30"/>
        <v>0.51178665092282616</v>
      </c>
      <c r="M172">
        <f t="shared" si="31"/>
        <v>2.0482848367219182</v>
      </c>
      <c r="N172">
        <f t="shared" si="32"/>
        <v>1.9539392014169454</v>
      </c>
    </row>
    <row r="173" spans="1:14" x14ac:dyDescent="0.25">
      <c r="A173" s="4">
        <f>IF('True_Odds_Calculator_2-way'!A174="","",'True_Odds_Calculator_2-way'!A174)</f>
        <v>1.88</v>
      </c>
      <c r="B173" s="4">
        <f>IF('True_Odds_Calculator_2-way'!B174="","",'True_Odds_Calculator_2-way'!B174)</f>
        <v>2.02</v>
      </c>
      <c r="C173" s="4">
        <f t="shared" si="22"/>
        <v>0.53191489361702127</v>
      </c>
      <c r="D173">
        <f t="shared" si="23"/>
        <v>0.49504950495049505</v>
      </c>
      <c r="E173">
        <f t="shared" si="24"/>
        <v>2.6964398567516312E-2</v>
      </c>
      <c r="F173">
        <f t="shared" si="25"/>
        <v>-0.23635980619338537</v>
      </c>
      <c r="G173">
        <v>0</v>
      </c>
      <c r="H173">
        <f t="shared" si="26"/>
        <v>0.26332420476090163</v>
      </c>
      <c r="I173">
        <f t="shared" si="27"/>
        <v>-1.0555008273018724</v>
      </c>
      <c r="J173">
        <f t="shared" si="28"/>
        <v>1.0555008273018724</v>
      </c>
      <c r="K173">
        <f t="shared" si="29"/>
        <v>0.51844612438456505</v>
      </c>
      <c r="L173">
        <f t="shared" si="30"/>
        <v>0.48155387561543506</v>
      </c>
      <c r="M173">
        <f t="shared" si="31"/>
        <v>1.9288407280256479</v>
      </c>
      <c r="N173">
        <f t="shared" si="32"/>
        <v>2.0766108438479098</v>
      </c>
    </row>
    <row r="174" spans="1:14" x14ac:dyDescent="0.25">
      <c r="A174" s="4">
        <f>IF('True_Odds_Calculator_2-way'!A175="","",'True_Odds_Calculator_2-way'!A175)</f>
        <v>1.93</v>
      </c>
      <c r="B174" s="4">
        <f>IF('True_Odds_Calculator_2-way'!B175="","",'True_Odds_Calculator_2-way'!B175)</f>
        <v>1.98</v>
      </c>
      <c r="C174" s="4">
        <f t="shared" si="22"/>
        <v>0.5181347150259068</v>
      </c>
      <c r="D174">
        <f t="shared" si="23"/>
        <v>0.50505050505050508</v>
      </c>
      <c r="E174">
        <f t="shared" si="24"/>
        <v>2.3185220076411994E-2</v>
      </c>
      <c r="F174">
        <f t="shared" si="25"/>
        <v>-0.23849897943162168</v>
      </c>
      <c r="G174">
        <v>0</v>
      </c>
      <c r="H174">
        <f t="shared" si="26"/>
        <v>0.26168419950803373</v>
      </c>
      <c r="I174">
        <f t="shared" si="27"/>
        <v>-1.0474793930096669</v>
      </c>
      <c r="J174">
        <f t="shared" si="28"/>
        <v>1.0474793930096669</v>
      </c>
      <c r="K174">
        <f t="shared" si="29"/>
        <v>0.50654562421980165</v>
      </c>
      <c r="L174">
        <f t="shared" si="30"/>
        <v>0.49345437578019818</v>
      </c>
      <c r="M174">
        <f t="shared" si="31"/>
        <v>1.9741558354989901</v>
      </c>
      <c r="N174">
        <f t="shared" si="32"/>
        <v>2.0265298051494733</v>
      </c>
    </row>
    <row r="175" spans="1:14" x14ac:dyDescent="0.25">
      <c r="A175" s="4">
        <f>IF('True_Odds_Calculator_2-way'!A176="","",'True_Odds_Calculator_2-way'!A176)</f>
        <v>2.06</v>
      </c>
      <c r="B175" s="4">
        <f>IF('True_Odds_Calculator_2-way'!B176="","",'True_Odds_Calculator_2-way'!B176)</f>
        <v>1.84</v>
      </c>
      <c r="C175" s="4">
        <f t="shared" si="22"/>
        <v>0.4854368932038835</v>
      </c>
      <c r="D175">
        <f t="shared" si="23"/>
        <v>0.54347826086956519</v>
      </c>
      <c r="E175">
        <f t="shared" si="24"/>
        <v>2.891515407344869E-2</v>
      </c>
      <c r="F175">
        <f t="shared" si="25"/>
        <v>-0.23490924440692273</v>
      </c>
      <c r="G175">
        <v>0</v>
      </c>
      <c r="H175">
        <f t="shared" si="26"/>
        <v>0.26382439848037148</v>
      </c>
      <c r="I175">
        <f t="shared" si="27"/>
        <v>-1.0597597584982434</v>
      </c>
      <c r="J175">
        <f t="shared" si="28"/>
        <v>1.0597597584982434</v>
      </c>
      <c r="K175">
        <f t="shared" si="29"/>
        <v>0.47095494984925418</v>
      </c>
      <c r="L175">
        <f t="shared" si="30"/>
        <v>0.52904505015074577</v>
      </c>
      <c r="M175">
        <f t="shared" si="31"/>
        <v>2.123345344008138</v>
      </c>
      <c r="N175">
        <f t="shared" si="32"/>
        <v>1.8901981971385247</v>
      </c>
    </row>
    <row r="176" spans="1:14" x14ac:dyDescent="0.25">
      <c r="A176" s="4">
        <f>IF('True_Odds_Calculator_2-way'!A177="","",'True_Odds_Calculator_2-way'!A177)</f>
        <v>1.89</v>
      </c>
      <c r="B176" s="4">
        <f>IF('True_Odds_Calculator_2-way'!B177="","",'True_Odds_Calculator_2-way'!B177)</f>
        <v>1.99</v>
      </c>
      <c r="C176" s="4">
        <f t="shared" si="22"/>
        <v>0.52910052910052918</v>
      </c>
      <c r="D176">
        <f t="shared" si="23"/>
        <v>0.50251256281407031</v>
      </c>
      <c r="E176">
        <f t="shared" si="24"/>
        <v>3.16130919145996E-2</v>
      </c>
      <c r="F176">
        <f t="shared" si="25"/>
        <v>-0.23426657094998793</v>
      </c>
      <c r="G176">
        <v>0</v>
      </c>
      <c r="H176">
        <f t="shared" si="26"/>
        <v>0.26587966286458753</v>
      </c>
      <c r="I176">
        <f t="shared" si="27"/>
        <v>-1.0653379535009888</v>
      </c>
      <c r="J176">
        <f t="shared" si="28"/>
        <v>1.0653379535009888</v>
      </c>
      <c r="K176">
        <f t="shared" si="29"/>
        <v>0.51330729170279055</v>
      </c>
      <c r="L176">
        <f t="shared" si="30"/>
        <v>0.48669270829720923</v>
      </c>
      <c r="M176">
        <f t="shared" si="31"/>
        <v>1.9481507786158798</v>
      </c>
      <c r="N176">
        <f t="shared" si="32"/>
        <v>2.0546845739659791</v>
      </c>
    </row>
    <row r="177" spans="1:14" x14ac:dyDescent="0.25">
      <c r="A177" s="4">
        <f>IF('True_Odds_Calculator_2-way'!A178="","",'True_Odds_Calculator_2-way'!A178)</f>
        <v>1.95</v>
      </c>
      <c r="B177" s="4">
        <f>IF('True_Odds_Calculator_2-way'!B178="","",'True_Odds_Calculator_2-way'!B178)</f>
        <v>1.93</v>
      </c>
      <c r="C177" s="4">
        <f t="shared" si="22"/>
        <v>0.51282051282051289</v>
      </c>
      <c r="D177">
        <f t="shared" si="23"/>
        <v>0.5181347150259068</v>
      </c>
      <c r="E177">
        <f t="shared" si="24"/>
        <v>3.0955227846419575E-2</v>
      </c>
      <c r="F177">
        <f t="shared" si="25"/>
        <v>-0.23475488242327625</v>
      </c>
      <c r="G177">
        <v>0</v>
      </c>
      <c r="H177">
        <f t="shared" si="26"/>
        <v>0.26571011026969582</v>
      </c>
      <c r="I177">
        <f t="shared" si="27"/>
        <v>-1.0638899909514294</v>
      </c>
      <c r="J177">
        <f t="shared" si="28"/>
        <v>1.0638899909514294</v>
      </c>
      <c r="K177">
        <f t="shared" si="29"/>
        <v>0.49734035027939766</v>
      </c>
      <c r="L177">
        <f t="shared" si="30"/>
        <v>0.50265964972060251</v>
      </c>
      <c r="M177">
        <f t="shared" si="31"/>
        <v>2.0106954914038573</v>
      </c>
      <c r="N177">
        <f t="shared" si="32"/>
        <v>1.9894176915848294</v>
      </c>
    </row>
    <row r="178" spans="1:14" x14ac:dyDescent="0.25">
      <c r="A178" s="4">
        <f>IF('True_Odds_Calculator_2-way'!A179="","",'True_Odds_Calculator_2-way'!A179)</f>
        <v>1.52</v>
      </c>
      <c r="B178" s="4">
        <f>IF('True_Odds_Calculator_2-way'!B179="","",'True_Odds_Calculator_2-way'!B179)</f>
        <v>2.62</v>
      </c>
      <c r="C178" s="4">
        <f t="shared" si="22"/>
        <v>0.65789473684210531</v>
      </c>
      <c r="D178">
        <f t="shared" si="23"/>
        <v>0.38167938931297707</v>
      </c>
      <c r="E178">
        <f t="shared" si="24"/>
        <v>3.9574126155082379E-2</v>
      </c>
      <c r="F178">
        <f t="shared" si="25"/>
        <v>-0.21153073523503418</v>
      </c>
      <c r="G178">
        <v>0</v>
      </c>
      <c r="H178">
        <f t="shared" si="26"/>
        <v>0.25110486139011651</v>
      </c>
      <c r="I178">
        <f t="shared" si="27"/>
        <v>-1.0895340841010224</v>
      </c>
      <c r="J178">
        <f t="shared" si="28"/>
        <v>1.0895340841010224</v>
      </c>
      <c r="K178">
        <f t="shared" si="29"/>
        <v>0.63834226141208994</v>
      </c>
      <c r="L178">
        <f t="shared" si="30"/>
        <v>0.36165773858791023</v>
      </c>
      <c r="M178">
        <f t="shared" si="31"/>
        <v>1.5665577237325312</v>
      </c>
      <c r="N178">
        <f t="shared" si="32"/>
        <v>2.7650452162436565</v>
      </c>
    </row>
    <row r="179" spans="1:14" x14ac:dyDescent="0.25">
      <c r="A179" s="4">
        <f>IF('True_Odds_Calculator_2-way'!A180="","",'True_Odds_Calculator_2-way'!A180)</f>
        <v>1.65</v>
      </c>
      <c r="B179" s="4">
        <f>IF('True_Odds_Calculator_2-way'!B180="","",'True_Odds_Calculator_2-way'!B180)</f>
        <v>2.34</v>
      </c>
      <c r="C179" s="4">
        <f t="shared" si="22"/>
        <v>0.60606060606060608</v>
      </c>
      <c r="D179">
        <f t="shared" si="23"/>
        <v>0.42735042735042739</v>
      </c>
      <c r="E179">
        <f t="shared" si="24"/>
        <v>3.3411033411033575E-2</v>
      </c>
      <c r="F179">
        <f t="shared" si="25"/>
        <v>-0.22558922558922545</v>
      </c>
      <c r="G179">
        <v>0</v>
      </c>
      <c r="H179">
        <f t="shared" si="26"/>
        <v>0.25900025900025903</v>
      </c>
      <c r="I179">
        <f t="shared" si="27"/>
        <v>-1.0714969088698143</v>
      </c>
      <c r="J179">
        <f t="shared" si="28"/>
        <v>1.0714969088698143</v>
      </c>
      <c r="K179">
        <f t="shared" si="29"/>
        <v>0.58945824981795969</v>
      </c>
      <c r="L179">
        <f t="shared" si="30"/>
        <v>0.41054175018204025</v>
      </c>
      <c r="M179">
        <f t="shared" si="31"/>
        <v>1.6964729907653791</v>
      </c>
      <c r="N179">
        <f t="shared" si="32"/>
        <v>2.4358058578855508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1.71</v>
      </c>
      <c r="C180" s="4">
        <f t="shared" si="22"/>
        <v>0.44843049327354262</v>
      </c>
      <c r="D180">
        <f t="shared" si="23"/>
        <v>0.58479532163742687</v>
      </c>
      <c r="E180">
        <f t="shared" si="24"/>
        <v>3.3225814910969431E-2</v>
      </c>
      <c r="F180">
        <f t="shared" si="25"/>
        <v>-0.22901423963496192</v>
      </c>
      <c r="G180">
        <v>0</v>
      </c>
      <c r="H180">
        <f t="shared" si="26"/>
        <v>0.26224005454593136</v>
      </c>
      <c r="I180">
        <f t="shared" si="27"/>
        <v>-1.070084984173661</v>
      </c>
      <c r="J180">
        <f t="shared" si="28"/>
        <v>1.070084984173661</v>
      </c>
      <c r="K180">
        <f t="shared" si="29"/>
        <v>0.43174080130549697</v>
      </c>
      <c r="L180">
        <f t="shared" si="30"/>
        <v>0.56825919869450314</v>
      </c>
      <c r="M180">
        <f t="shared" si="31"/>
        <v>2.3162045305336028</v>
      </c>
      <c r="N180">
        <f t="shared" si="32"/>
        <v>1.7597603387632996</v>
      </c>
    </row>
    <row r="181" spans="1:14" x14ac:dyDescent="0.25">
      <c r="A181" s="4">
        <f>IF('True_Odds_Calculator_2-way'!A182="","",'True_Odds_Calculator_2-way'!A182)</f>
        <v>1.36</v>
      </c>
      <c r="B181" s="4">
        <f>IF('True_Odds_Calculator_2-way'!B182="","",'True_Odds_Calculator_2-way'!B182)</f>
        <v>3.22</v>
      </c>
      <c r="C181" s="4">
        <f t="shared" si="22"/>
        <v>0.73529411764705876</v>
      </c>
      <c r="D181">
        <f t="shared" si="23"/>
        <v>0.3105590062111801</v>
      </c>
      <c r="E181">
        <f t="shared" si="24"/>
        <v>4.585312385823892E-2</v>
      </c>
      <c r="F181">
        <f t="shared" si="25"/>
        <v>-0.18249908659115821</v>
      </c>
      <c r="G181">
        <v>0</v>
      </c>
      <c r="H181">
        <f t="shared" si="26"/>
        <v>0.2283522104493971</v>
      </c>
      <c r="I181">
        <f t="shared" si="27"/>
        <v>-1.1185934253567071</v>
      </c>
      <c r="J181">
        <f t="shared" si="28"/>
        <v>1.1185934253567071</v>
      </c>
      <c r="K181">
        <f t="shared" si="29"/>
        <v>0.71291405078221493</v>
      </c>
      <c r="L181">
        <f t="shared" si="30"/>
        <v>0.28708594921778513</v>
      </c>
      <c r="M181">
        <f t="shared" si="31"/>
        <v>1.4026936331284143</v>
      </c>
      <c r="N181">
        <f t="shared" si="32"/>
        <v>3.4832774042918904</v>
      </c>
    </row>
    <row r="182" spans="1:14" x14ac:dyDescent="0.25">
      <c r="A182" s="4">
        <f>IF('True_Odds_Calculator_2-way'!A183="","",'True_Odds_Calculator_2-way'!A183)</f>
        <v>2.5</v>
      </c>
      <c r="B182" s="4">
        <f>IF('True_Odds_Calculator_2-way'!B183="","",'True_Odds_Calculator_2-way'!B183)</f>
        <v>1.58</v>
      </c>
      <c r="C182" s="4">
        <f t="shared" si="22"/>
        <v>0.4</v>
      </c>
      <c r="D182">
        <f t="shared" si="23"/>
        <v>0.63291139240506322</v>
      </c>
      <c r="E182">
        <f t="shared" si="24"/>
        <v>3.2911392405063244E-2</v>
      </c>
      <c r="F182">
        <f t="shared" si="25"/>
        <v>-0.22025316455696209</v>
      </c>
      <c r="G182">
        <v>0</v>
      </c>
      <c r="H182">
        <f t="shared" si="26"/>
        <v>0.25316455696202528</v>
      </c>
      <c r="I182">
        <f t="shared" si="27"/>
        <v>-1.0721125348377945</v>
      </c>
      <c r="J182">
        <f t="shared" si="28"/>
        <v>1.0721125348377945</v>
      </c>
      <c r="K182">
        <f t="shared" si="29"/>
        <v>0.38341076664008866</v>
      </c>
      <c r="L182">
        <f t="shared" si="30"/>
        <v>0.61658923335991145</v>
      </c>
      <c r="M182">
        <f t="shared" si="31"/>
        <v>2.6081688022566918</v>
      </c>
      <c r="N182">
        <f t="shared" si="32"/>
        <v>1.6218252702059208</v>
      </c>
    </row>
    <row r="183" spans="1:14" x14ac:dyDescent="0.25">
      <c r="A183" s="4">
        <f>IF('True_Odds_Calculator_2-way'!A184="","",'True_Odds_Calculator_2-way'!A184)</f>
        <v>1.65</v>
      </c>
      <c r="B183" s="4">
        <f>IF('True_Odds_Calculator_2-way'!B184="","",'True_Odds_Calculator_2-way'!B184)</f>
        <v>2.35</v>
      </c>
      <c r="C183" s="4">
        <f t="shared" si="22"/>
        <v>0.60606060606060608</v>
      </c>
      <c r="D183">
        <f t="shared" si="23"/>
        <v>0.42553191489361702</v>
      </c>
      <c r="E183">
        <f t="shared" si="24"/>
        <v>3.1592520954223158E-2</v>
      </c>
      <c r="F183">
        <f t="shared" si="25"/>
        <v>-0.22630560928433263</v>
      </c>
      <c r="G183">
        <v>0</v>
      </c>
      <c r="H183">
        <f t="shared" si="26"/>
        <v>0.25789813023855579</v>
      </c>
      <c r="I183">
        <f t="shared" si="27"/>
        <v>-1.0675210253672478</v>
      </c>
      <c r="J183">
        <f t="shared" si="28"/>
        <v>1.0675210253672478</v>
      </c>
      <c r="K183">
        <f t="shared" si="29"/>
        <v>0.59035757177177173</v>
      </c>
      <c r="L183">
        <f t="shared" si="30"/>
        <v>0.40964242822822811</v>
      </c>
      <c r="M183">
        <f t="shared" si="31"/>
        <v>1.6938886664887112</v>
      </c>
      <c r="N183">
        <f t="shared" si="32"/>
        <v>2.4411533842457849</v>
      </c>
    </row>
    <row r="184" spans="1:14" x14ac:dyDescent="0.25">
      <c r="A184" s="4">
        <f>IF('True_Odds_Calculator_2-way'!A185="","",'True_Odds_Calculator_2-way'!A185)</f>
        <v>1.51</v>
      </c>
      <c r="B184" s="4">
        <f>IF('True_Odds_Calculator_2-way'!B185="","",'True_Odds_Calculator_2-way'!B185)</f>
        <v>2.64</v>
      </c>
      <c r="C184" s="4">
        <f t="shared" si="22"/>
        <v>0.66225165562913912</v>
      </c>
      <c r="D184">
        <f t="shared" si="23"/>
        <v>0.37878787878787878</v>
      </c>
      <c r="E184">
        <f t="shared" si="24"/>
        <v>4.1039534417017798E-2</v>
      </c>
      <c r="F184">
        <f t="shared" si="25"/>
        <v>-0.20981336544250462</v>
      </c>
      <c r="G184">
        <v>0</v>
      </c>
      <c r="H184">
        <f t="shared" si="26"/>
        <v>0.25085289985952242</v>
      </c>
      <c r="I184">
        <f t="shared" si="27"/>
        <v>-1.0934350421017383</v>
      </c>
      <c r="J184">
        <f t="shared" si="28"/>
        <v>1.0934350421017383</v>
      </c>
      <c r="K184">
        <f t="shared" si="29"/>
        <v>0.64199197414699649</v>
      </c>
      <c r="L184">
        <f t="shared" si="30"/>
        <v>0.35800802585300368</v>
      </c>
      <c r="M184">
        <f t="shared" si="31"/>
        <v>1.5576518714718863</v>
      </c>
      <c r="N184">
        <f t="shared" si="32"/>
        <v>2.7932334690468505</v>
      </c>
    </row>
    <row r="185" spans="1:14" x14ac:dyDescent="0.25">
      <c r="A185" s="4">
        <f>IF('True_Odds_Calculator_2-way'!A186="","",'True_Odds_Calculator_2-way'!A186)</f>
        <v>2.0299999999999998</v>
      </c>
      <c r="B185" s="4">
        <f>IF('True_Odds_Calculator_2-way'!B186="","",'True_Odds_Calculator_2-way'!B186)</f>
        <v>1.86</v>
      </c>
      <c r="C185" s="4">
        <f t="shared" si="22"/>
        <v>0.49261083743842371</v>
      </c>
      <c r="D185">
        <f t="shared" si="23"/>
        <v>0.5376344086021505</v>
      </c>
      <c r="E185">
        <f t="shared" si="24"/>
        <v>3.0245246040574214E-2</v>
      </c>
      <c r="F185">
        <f t="shared" si="25"/>
        <v>-0.23459929021664283</v>
      </c>
      <c r="G185">
        <v>0</v>
      </c>
      <c r="H185">
        <f t="shared" si="26"/>
        <v>0.26484453625721704</v>
      </c>
      <c r="I185">
        <f t="shared" si="27"/>
        <v>-1.0625078858299792</v>
      </c>
      <c r="J185">
        <f t="shared" si="28"/>
        <v>1.0625078858299792</v>
      </c>
      <c r="K185">
        <f t="shared" si="29"/>
        <v>0.47746756040114985</v>
      </c>
      <c r="L185">
        <f t="shared" si="30"/>
        <v>0.5225324395988501</v>
      </c>
      <c r="M185">
        <f t="shared" si="31"/>
        <v>2.0943831224048783</v>
      </c>
      <c r="N185">
        <f t="shared" si="32"/>
        <v>1.9137567818137824</v>
      </c>
    </row>
    <row r="186" spans="1:14" x14ac:dyDescent="0.25">
      <c r="A186" s="4">
        <f>IF('True_Odds_Calculator_2-way'!A187="","",'True_Odds_Calculator_2-way'!A187)</f>
        <v>2.68</v>
      </c>
      <c r="B186" s="4">
        <f>IF('True_Odds_Calculator_2-way'!B187="","",'True_Odds_Calculator_2-way'!B187)</f>
        <v>1.53</v>
      </c>
      <c r="C186" s="4">
        <f t="shared" si="22"/>
        <v>0.37313432835820892</v>
      </c>
      <c r="D186">
        <f t="shared" si="23"/>
        <v>0.65359477124183007</v>
      </c>
      <c r="E186">
        <f t="shared" si="24"/>
        <v>2.6729099600038886E-2</v>
      </c>
      <c r="F186">
        <f t="shared" si="25"/>
        <v>-0.21714954638571859</v>
      </c>
      <c r="G186">
        <v>0</v>
      </c>
      <c r="H186">
        <f t="shared" si="26"/>
        <v>0.24387864598575748</v>
      </c>
      <c r="I186">
        <f t="shared" si="27"/>
        <v>-1.059759758498243</v>
      </c>
      <c r="J186">
        <f t="shared" si="28"/>
        <v>1.059759758498243</v>
      </c>
      <c r="K186">
        <f t="shared" si="29"/>
        <v>0.35966094692768347</v>
      </c>
      <c r="L186">
        <f t="shared" si="30"/>
        <v>0.64033905307231687</v>
      </c>
      <c r="M186">
        <f t="shared" si="31"/>
        <v>2.7803963942770484</v>
      </c>
      <c r="N186">
        <f t="shared" si="32"/>
        <v>1.5616726720040683</v>
      </c>
    </row>
    <row r="187" spans="1:14" x14ac:dyDescent="0.25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1.98</v>
      </c>
      <c r="C187" s="4">
        <f t="shared" si="22"/>
        <v>0.5181347150259068</v>
      </c>
      <c r="D187">
        <f t="shared" si="23"/>
        <v>0.50505050505050508</v>
      </c>
      <c r="E187">
        <f t="shared" si="24"/>
        <v>2.3185220076411994E-2</v>
      </c>
      <c r="F187">
        <f t="shared" si="25"/>
        <v>-0.23849897943162168</v>
      </c>
      <c r="G187">
        <v>0</v>
      </c>
      <c r="H187">
        <f t="shared" si="26"/>
        <v>0.26168419950803373</v>
      </c>
      <c r="I187">
        <f t="shared" si="27"/>
        <v>-1.0474793930096669</v>
      </c>
      <c r="J187">
        <f t="shared" si="28"/>
        <v>1.0474793930096669</v>
      </c>
      <c r="K187">
        <f t="shared" si="29"/>
        <v>0.50654562421980165</v>
      </c>
      <c r="L187">
        <f t="shared" si="30"/>
        <v>0.49345437578019818</v>
      </c>
      <c r="M187">
        <f t="shared" si="31"/>
        <v>1.9741558354989901</v>
      </c>
      <c r="N187">
        <f t="shared" si="32"/>
        <v>2.0265298051494733</v>
      </c>
    </row>
    <row r="188" spans="1:14" x14ac:dyDescent="0.25">
      <c r="A188" s="4">
        <f>IF('True_Odds_Calculator_2-way'!A189="","",'True_Odds_Calculator_2-way'!A189)</f>
        <v>2.2000000000000002</v>
      </c>
      <c r="B188" s="4">
        <f>IF('True_Odds_Calculator_2-way'!B189="","",'True_Odds_Calculator_2-way'!B189)</f>
        <v>1.74</v>
      </c>
      <c r="C188" s="4">
        <f t="shared" si="22"/>
        <v>0.45454545454545453</v>
      </c>
      <c r="D188">
        <f t="shared" si="23"/>
        <v>0.57471264367816088</v>
      </c>
      <c r="E188">
        <f t="shared" si="24"/>
        <v>2.925809822361547E-2</v>
      </c>
      <c r="F188">
        <f t="shared" si="25"/>
        <v>-0.23197492163009403</v>
      </c>
      <c r="G188">
        <v>0</v>
      </c>
      <c r="H188">
        <f t="shared" si="26"/>
        <v>0.2612330198537095</v>
      </c>
      <c r="I188">
        <f t="shared" si="27"/>
        <v>-1.0611908999450221</v>
      </c>
      <c r="J188">
        <f t="shared" si="28"/>
        <v>1.0611908999450221</v>
      </c>
      <c r="K188">
        <f t="shared" si="29"/>
        <v>0.43986417206778194</v>
      </c>
      <c r="L188">
        <f t="shared" si="30"/>
        <v>0.56013582793221794</v>
      </c>
      <c r="M188">
        <f t="shared" si="31"/>
        <v>2.2734290799340271</v>
      </c>
      <c r="N188">
        <f t="shared" si="32"/>
        <v>1.7852812659593167</v>
      </c>
    </row>
    <row r="189" spans="1:14" x14ac:dyDescent="0.25">
      <c r="A189" s="4">
        <f>IF('True_Odds_Calculator_2-way'!A190="","",'True_Odds_Calculator_2-way'!A190)</f>
        <v>2.0299999999999998</v>
      </c>
      <c r="B189" s="4">
        <f>IF('True_Odds_Calculator_2-way'!B190="","",'True_Odds_Calculator_2-way'!B190)</f>
        <v>1.88</v>
      </c>
      <c r="C189" s="4">
        <f t="shared" si="22"/>
        <v>0.49261083743842371</v>
      </c>
      <c r="D189">
        <f t="shared" si="23"/>
        <v>0.53191489361702127</v>
      </c>
      <c r="E189">
        <f t="shared" si="24"/>
        <v>2.4525731055444977E-2</v>
      </c>
      <c r="F189">
        <f t="shared" si="25"/>
        <v>-0.23750131013520592</v>
      </c>
      <c r="G189">
        <v>0</v>
      </c>
      <c r="H189">
        <f t="shared" si="26"/>
        <v>0.2620270411906509</v>
      </c>
      <c r="I189">
        <f t="shared" si="27"/>
        <v>-1.0503645397539194</v>
      </c>
      <c r="J189">
        <f t="shared" si="28"/>
        <v>1.0503645397539194</v>
      </c>
      <c r="K189">
        <f t="shared" si="29"/>
        <v>0.48033612555301569</v>
      </c>
      <c r="L189">
        <f t="shared" si="30"/>
        <v>0.51966387444698414</v>
      </c>
      <c r="M189">
        <f t="shared" si="31"/>
        <v>2.081875475946537</v>
      </c>
      <c r="N189">
        <f t="shared" si="32"/>
        <v>1.9243207949834495</v>
      </c>
    </row>
    <row r="190" spans="1:14" x14ac:dyDescent="0.25">
      <c r="A190" s="4">
        <f>IF('True_Odds_Calculator_2-way'!A191="","",'True_Odds_Calculator_2-way'!A191)</f>
        <v>1.93</v>
      </c>
      <c r="B190" s="4">
        <f>IF('True_Odds_Calculator_2-way'!B191="","",'True_Odds_Calculator_2-way'!B191)</f>
        <v>1.98</v>
      </c>
      <c r="C190" s="4">
        <f t="shared" si="22"/>
        <v>0.5181347150259068</v>
      </c>
      <c r="D190">
        <f t="shared" si="23"/>
        <v>0.50505050505050508</v>
      </c>
      <c r="E190">
        <f t="shared" si="24"/>
        <v>2.3185220076411994E-2</v>
      </c>
      <c r="F190">
        <f t="shared" si="25"/>
        <v>-0.23849897943162168</v>
      </c>
      <c r="G190">
        <v>0</v>
      </c>
      <c r="H190">
        <f t="shared" si="26"/>
        <v>0.26168419950803373</v>
      </c>
      <c r="I190">
        <f t="shared" si="27"/>
        <v>-1.0474793930096669</v>
      </c>
      <c r="J190">
        <f t="shared" si="28"/>
        <v>1.0474793930096669</v>
      </c>
      <c r="K190">
        <f t="shared" si="29"/>
        <v>0.50654562421980165</v>
      </c>
      <c r="L190">
        <f t="shared" si="30"/>
        <v>0.49345437578019818</v>
      </c>
      <c r="M190">
        <f t="shared" si="31"/>
        <v>1.9741558354989901</v>
      </c>
      <c r="N190">
        <f t="shared" si="32"/>
        <v>2.0265298051494733</v>
      </c>
    </row>
    <row r="191" spans="1:14" x14ac:dyDescent="0.25">
      <c r="A191" s="4">
        <f>IF('True_Odds_Calculator_2-way'!A192="","",'True_Odds_Calculator_2-way'!A192)</f>
        <v>2.5299999999999998</v>
      </c>
      <c r="B191" s="4">
        <f>IF('True_Odds_Calculator_2-way'!B192="","",'True_Odds_Calculator_2-way'!B192)</f>
        <v>1.54</v>
      </c>
      <c r="C191" s="4">
        <f t="shared" si="22"/>
        <v>0.39525691699604748</v>
      </c>
      <c r="D191">
        <f t="shared" si="23"/>
        <v>0.64935064935064934</v>
      </c>
      <c r="E191">
        <f t="shared" si="24"/>
        <v>4.4607566346696714E-2</v>
      </c>
      <c r="F191">
        <f t="shared" si="25"/>
        <v>-0.21205276936502249</v>
      </c>
      <c r="G191">
        <v>0</v>
      </c>
      <c r="H191">
        <f t="shared" si="26"/>
        <v>0.25666033571171915</v>
      </c>
      <c r="I191">
        <f t="shared" si="27"/>
        <v>-1.100163936640749</v>
      </c>
      <c r="J191">
        <f t="shared" si="28"/>
        <v>1.100163936640749</v>
      </c>
      <c r="K191">
        <f t="shared" si="29"/>
        <v>0.37268226712382535</v>
      </c>
      <c r="L191">
        <f t="shared" si="30"/>
        <v>0.62731773287617476</v>
      </c>
      <c r="M191">
        <f t="shared" si="31"/>
        <v>2.6832508230603458</v>
      </c>
      <c r="N191">
        <f t="shared" si="32"/>
        <v>1.5940885257860045</v>
      </c>
    </row>
    <row r="192" spans="1:14" x14ac:dyDescent="0.25">
      <c r="A192" s="4">
        <f>IF('True_Odds_Calculator_2-way'!A193="","",'True_Odds_Calculator_2-way'!A193)</f>
        <v>2.25</v>
      </c>
      <c r="B192" s="4">
        <f>IF('True_Odds_Calculator_2-way'!B193="","",'True_Odds_Calculator_2-way'!B193)</f>
        <v>1.67</v>
      </c>
      <c r="C192" s="4">
        <f t="shared" si="22"/>
        <v>0.44444444444444442</v>
      </c>
      <c r="D192">
        <f t="shared" si="23"/>
        <v>0.5988023952095809</v>
      </c>
      <c r="E192">
        <f t="shared" si="24"/>
        <v>4.3246839654025315E-2</v>
      </c>
      <c r="F192">
        <f t="shared" si="25"/>
        <v>-0.22288755821689954</v>
      </c>
      <c r="G192">
        <v>0</v>
      </c>
      <c r="H192">
        <f t="shared" si="26"/>
        <v>0.26613439787092485</v>
      </c>
      <c r="I192">
        <f t="shared" si="27"/>
        <v>-1.0927167294163063</v>
      </c>
      <c r="J192">
        <f t="shared" si="28"/>
        <v>1.0927167294163063</v>
      </c>
      <c r="K192">
        <f t="shared" si="29"/>
        <v>0.42267286359682116</v>
      </c>
      <c r="L192">
        <f t="shared" si="30"/>
        <v>0.57732713640317879</v>
      </c>
      <c r="M192">
        <f t="shared" si="31"/>
        <v>2.3658959117703833</v>
      </c>
      <c r="N192">
        <f t="shared" si="32"/>
        <v>1.7321202087089249</v>
      </c>
    </row>
    <row r="193" spans="1:14" x14ac:dyDescent="0.25">
      <c r="A193" s="4">
        <f>IF('True_Odds_Calculator_2-way'!A194="","",'True_Odds_Calculator_2-way'!A194)</f>
        <v>2.3199999999999998</v>
      </c>
      <c r="B193" s="4">
        <f>IF('True_Odds_Calculator_2-way'!B194="","",'True_Odds_Calculator_2-way'!B194)</f>
        <v>1.63</v>
      </c>
      <c r="C193" s="4">
        <f t="shared" si="22"/>
        <v>0.43103448275862072</v>
      </c>
      <c r="D193">
        <f t="shared" si="23"/>
        <v>0.61349693251533743</v>
      </c>
      <c r="E193">
        <f t="shared" si="24"/>
        <v>4.4531415273958208E-2</v>
      </c>
      <c r="F193">
        <f t="shared" si="25"/>
        <v>-0.21990691770679072</v>
      </c>
      <c r="G193">
        <v>0</v>
      </c>
      <c r="H193">
        <f t="shared" si="26"/>
        <v>0.26443833298074892</v>
      </c>
      <c r="I193">
        <f t="shared" si="27"/>
        <v>-1.0965861582662817</v>
      </c>
      <c r="J193">
        <f t="shared" si="28"/>
        <v>1.0965861582662817</v>
      </c>
      <c r="K193">
        <f t="shared" si="29"/>
        <v>0.40858123074527514</v>
      </c>
      <c r="L193">
        <f t="shared" si="30"/>
        <v>0.59141876925472492</v>
      </c>
      <c r="M193">
        <f t="shared" si="31"/>
        <v>2.4474937289114918</v>
      </c>
      <c r="N193">
        <f t="shared" si="32"/>
        <v>1.6908492797077574</v>
      </c>
    </row>
    <row r="194" spans="1:14" x14ac:dyDescent="0.25">
      <c r="A194" s="4">
        <f>IF('True_Odds_Calculator_2-way'!A195="","",'True_Odds_Calculator_2-way'!A195)</f>
        <v>2.08</v>
      </c>
      <c r="B194" s="4">
        <f>IF('True_Odds_Calculator_2-way'!B195="","",'True_Odds_Calculator_2-way'!B195)</f>
        <v>1.78</v>
      </c>
      <c r="C194" s="4">
        <f t="shared" si="22"/>
        <v>0.48076923076923073</v>
      </c>
      <c r="D194">
        <f t="shared" si="23"/>
        <v>0.5617977528089888</v>
      </c>
      <c r="E194">
        <f t="shared" si="24"/>
        <v>4.2566983578219642E-2</v>
      </c>
      <c r="F194">
        <f t="shared" si="25"/>
        <v>-0.22752808988764039</v>
      </c>
      <c r="G194">
        <v>0</v>
      </c>
      <c r="H194">
        <f t="shared" si="26"/>
        <v>0.27009507346585998</v>
      </c>
      <c r="I194">
        <f t="shared" si="27"/>
        <v>-1.0895340841010226</v>
      </c>
      <c r="J194">
        <f t="shared" si="28"/>
        <v>1.0895340841010226</v>
      </c>
      <c r="K194">
        <f t="shared" si="29"/>
        <v>0.45941170815567078</v>
      </c>
      <c r="L194">
        <f t="shared" si="30"/>
        <v>0.54058829184432911</v>
      </c>
      <c r="M194">
        <f t="shared" si="31"/>
        <v>2.1766968108291049</v>
      </c>
      <c r="N194">
        <f t="shared" si="32"/>
        <v>1.8498365855987975</v>
      </c>
    </row>
    <row r="195" spans="1:14" x14ac:dyDescent="0.25">
      <c r="A195" s="4">
        <f>IF('True_Odds_Calculator_2-way'!A196="","",'True_Odds_Calculator_2-way'!A196)</f>
        <v>1.84</v>
      </c>
      <c r="B195" s="4">
        <f>IF('True_Odds_Calculator_2-way'!B196="","",'True_Odds_Calculator_2-way'!B196)</f>
        <v>2.06</v>
      </c>
      <c r="C195" s="4">
        <f t="shared" ref="C195:C258" si="33">1/A195</f>
        <v>0.54347826086956519</v>
      </c>
      <c r="D195">
        <f t="shared" ref="D195:D258" si="34">1/B195</f>
        <v>0.4854368932038835</v>
      </c>
      <c r="E195">
        <f t="shared" ref="E195:E258" si="35">C195+D195-1</f>
        <v>2.891515407344869E-2</v>
      </c>
      <c r="F195">
        <f t="shared" ref="F195:F258" si="36">C195+D195-(C195*D195)-1</f>
        <v>-0.23490924440692273</v>
      </c>
      <c r="G195">
        <v>0</v>
      </c>
      <c r="H195">
        <f t="shared" ref="H195:H258" si="37">C195*D195</f>
        <v>0.26382439848037148</v>
      </c>
      <c r="I195">
        <f t="shared" ref="I195:I258" si="38">((-4*F195*H195)^0.5)/(2*F195)</f>
        <v>-1.0597597584982434</v>
      </c>
      <c r="J195">
        <f t="shared" ref="J195:J258" si="39">(-((-4*F195*H195)^0.5))/(2*F195)</f>
        <v>1.0597597584982434</v>
      </c>
      <c r="K195">
        <f t="shared" ref="K195:K258" si="40">IF(A195="","",(C195/($J195+C195-($J195*C195))))</f>
        <v>0.52904505015074577</v>
      </c>
      <c r="L195">
        <f t="shared" ref="L195:L258" si="41">IF(B195="","",(D195/($J195+D195-($J195*D195))))</f>
        <v>0.47095494984925418</v>
      </c>
      <c r="M195">
        <f t="shared" ref="M195:M258" si="42">IF(A195="","",1/K195)</f>
        <v>1.8901981971385247</v>
      </c>
      <c r="N195">
        <f t="shared" ref="N195:N258" si="43">IF(B195="","",1/L195)</f>
        <v>2.123345344008138</v>
      </c>
    </row>
    <row r="196" spans="1:14" x14ac:dyDescent="0.25">
      <c r="A196" s="4">
        <f>IF('True_Odds_Calculator_2-way'!A197="","",'True_Odds_Calculator_2-way'!A197)</f>
        <v>1.74</v>
      </c>
      <c r="B196" s="4">
        <f>IF('True_Odds_Calculator_2-way'!B197="","",'True_Odds_Calculator_2-way'!B197)</f>
        <v>2.17</v>
      </c>
      <c r="C196" s="4">
        <f t="shared" si="33"/>
        <v>0.57471264367816088</v>
      </c>
      <c r="D196">
        <f t="shared" si="34"/>
        <v>0.46082949308755761</v>
      </c>
      <c r="E196">
        <f t="shared" si="35"/>
        <v>3.5542136765718491E-2</v>
      </c>
      <c r="F196">
        <f t="shared" si="36"/>
        <v>-0.22930239949149844</v>
      </c>
      <c r="G196">
        <v>0</v>
      </c>
      <c r="H196">
        <f t="shared" si="37"/>
        <v>0.26484453625721699</v>
      </c>
      <c r="I196">
        <f t="shared" si="38"/>
        <v>-1.0747098003652684</v>
      </c>
      <c r="J196">
        <f t="shared" si="39"/>
        <v>1.0747098003652684</v>
      </c>
      <c r="K196">
        <f t="shared" si="40"/>
        <v>0.55701454614825729</v>
      </c>
      <c r="L196">
        <f t="shared" si="41"/>
        <v>0.44298545385174265</v>
      </c>
      <c r="M196">
        <f t="shared" si="42"/>
        <v>1.7952852522702987</v>
      </c>
      <c r="N196">
        <f t="shared" si="43"/>
        <v>2.2574104664273644</v>
      </c>
    </row>
    <row r="197" spans="1:14" x14ac:dyDescent="0.25">
      <c r="A197" s="4">
        <f>IF('True_Odds_Calculator_2-way'!A198="","",'True_Odds_Calculator_2-way'!A198)</f>
        <v>1.94</v>
      </c>
      <c r="B197" s="4">
        <f>IF('True_Odds_Calculator_2-way'!B198="","",'True_Odds_Calculator_2-way'!B198)</f>
        <v>1.94</v>
      </c>
      <c r="C197" s="4">
        <f t="shared" si="33"/>
        <v>0.51546391752577325</v>
      </c>
      <c r="D197">
        <f t="shared" si="34"/>
        <v>0.51546391752577325</v>
      </c>
      <c r="E197">
        <f t="shared" si="35"/>
        <v>3.0927835051546504E-2</v>
      </c>
      <c r="F197">
        <f t="shared" si="36"/>
        <v>-0.23477521521947065</v>
      </c>
      <c r="G197">
        <v>0</v>
      </c>
      <c r="H197">
        <f t="shared" si="37"/>
        <v>0.26570305027101715</v>
      </c>
      <c r="I197">
        <f t="shared" si="38"/>
        <v>-1.0638297872340428</v>
      </c>
      <c r="J197">
        <f t="shared" si="39"/>
        <v>1.0638297872340428</v>
      </c>
      <c r="K197">
        <f t="shared" si="40"/>
        <v>0.49999999999999989</v>
      </c>
      <c r="L197">
        <f t="shared" si="41"/>
        <v>0.49999999999999989</v>
      </c>
      <c r="M197">
        <f t="shared" si="42"/>
        <v>2.0000000000000004</v>
      </c>
      <c r="N197">
        <f t="shared" si="43"/>
        <v>2.0000000000000004</v>
      </c>
    </row>
    <row r="198" spans="1:14" x14ac:dyDescent="0.25">
      <c r="A198" s="4">
        <f>IF('True_Odds_Calculator_2-way'!A199="","",'True_Odds_Calculator_2-way'!A199)</f>
        <v>1.56</v>
      </c>
      <c r="B198" s="4">
        <f>IF('True_Odds_Calculator_2-way'!B199="","",'True_Odds_Calculator_2-way'!B199)</f>
        <v>2.54</v>
      </c>
      <c r="C198" s="4">
        <f t="shared" si="33"/>
        <v>0.64102564102564097</v>
      </c>
      <c r="D198">
        <f t="shared" si="34"/>
        <v>0.39370078740157477</v>
      </c>
      <c r="E198">
        <f t="shared" si="35"/>
        <v>3.4726428427215739E-2</v>
      </c>
      <c r="F198">
        <f t="shared" si="36"/>
        <v>-0.21764587118917833</v>
      </c>
      <c r="G198">
        <v>0</v>
      </c>
      <c r="H198">
        <f t="shared" si="37"/>
        <v>0.25237229961639407</v>
      </c>
      <c r="I198">
        <f t="shared" si="38"/>
        <v>-1.0768262306348699</v>
      </c>
      <c r="J198">
        <f t="shared" si="39"/>
        <v>1.0768262306348699</v>
      </c>
      <c r="K198">
        <f t="shared" si="40"/>
        <v>0.62382148846988572</v>
      </c>
      <c r="L198">
        <f t="shared" si="41"/>
        <v>0.37617851153011422</v>
      </c>
      <c r="M198">
        <f t="shared" si="42"/>
        <v>1.6030226891555273</v>
      </c>
      <c r="N198">
        <f t="shared" si="43"/>
        <v>2.6583123951776999</v>
      </c>
    </row>
    <row r="199" spans="1:14" x14ac:dyDescent="0.25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1.59</v>
      </c>
      <c r="C199" s="4">
        <f t="shared" si="33"/>
        <v>0.41322314049586778</v>
      </c>
      <c r="D199">
        <f t="shared" si="34"/>
        <v>0.62893081761006286</v>
      </c>
      <c r="E199">
        <f t="shared" si="35"/>
        <v>4.21539581059307E-2</v>
      </c>
      <c r="F199">
        <f t="shared" si="36"/>
        <v>-0.21773480950153323</v>
      </c>
      <c r="G199">
        <v>0</v>
      </c>
      <c r="H199">
        <f t="shared" si="37"/>
        <v>0.25988876760746399</v>
      </c>
      <c r="I199">
        <f t="shared" si="38"/>
        <v>-1.0925210715205453</v>
      </c>
      <c r="J199">
        <f t="shared" si="39"/>
        <v>1.0925210715205453</v>
      </c>
      <c r="K199">
        <f t="shared" si="40"/>
        <v>0.39194476351796709</v>
      </c>
      <c r="L199">
        <f t="shared" si="41"/>
        <v>0.60805523648203263</v>
      </c>
      <c r="M199">
        <f t="shared" si="42"/>
        <v>2.5513799215591741</v>
      </c>
      <c r="N199">
        <f t="shared" si="43"/>
        <v>1.6445874321971223</v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9" sqref="Z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1.64</v>
      </c>
      <c r="B3">
        <v>2.34</v>
      </c>
      <c r="C3" s="29">
        <f t="shared" ref="C3:C66" si="0">IF(OR($A3="",$B3=""),"",(1/A3)+(1/B3)-1)</f>
        <v>3.7106524911402872E-2</v>
      </c>
      <c r="D3" s="30">
        <f>IF(OR($A3="",$B3=""),"",A3*'MPTO_working_2-way'!$G2)</f>
        <v>1.7008547008547006</v>
      </c>
      <c r="E3" s="32">
        <f>IF(OR($A3="",$B3=""),"",B3*'MPTO_working_2-way'!$G2)</f>
        <v>2.4268292682926824</v>
      </c>
      <c r="F3" s="30">
        <f>IF(OR($A3="",$B3=""),"",'MPTO_working_2-way'!D2)</f>
        <v>1.6914668547249645</v>
      </c>
      <c r="G3" s="32">
        <f>IF(OR($A3="",$B3=""),"",'MPTO_working_2-way'!E2)</f>
        <v>2.4462009178990307</v>
      </c>
      <c r="H3" s="30">
        <f>IF(OR($A3="",$B3=""),"",'OddsRatio_working_2-way'!M2)</f>
        <v>1.6910947404650878</v>
      </c>
      <c r="I3" s="30">
        <f>IF(OR($A3="",$B3=""),"",'OddsRatio_working_2-way'!N2)</f>
        <v>2.4469796128487777</v>
      </c>
      <c r="J3" s="30">
        <f>IF('Log_working_2-way'!$D2="","",A3^('Log_working_2-way'!$D2))</f>
        <v>1.6868213334902025</v>
      </c>
      <c r="K3" s="32">
        <f>IF('Log_working_2-way'!$D2="","",B3^('Log_working_2-way'!$D2))</f>
        <v>2.4559827297707368</v>
      </c>
      <c r="L3" s="37">
        <f>(1/D3)</f>
        <v>0.58793969849246241</v>
      </c>
      <c r="M3" s="37">
        <f>(1/E3)</f>
        <v>0.41206030150753775</v>
      </c>
      <c r="N3" s="38">
        <v>100</v>
      </c>
      <c r="O3" s="38">
        <f>(1/A3)*((N3*A3)-N3)</f>
        <v>39.024390243902438</v>
      </c>
      <c r="P3" s="38">
        <f>(1/B3)*((N3*B3)-N3)</f>
        <v>57.264957264957268</v>
      </c>
      <c r="Q3" s="38">
        <f>(1/B3)*N3</f>
        <v>42.73504273504274</v>
      </c>
      <c r="R3" s="38">
        <f>(1/A3)*N3</f>
        <v>60.975609756097562</v>
      </c>
      <c r="S3" s="39">
        <f>O3-Q3</f>
        <v>-3.7106524911403014</v>
      </c>
      <c r="T3" s="39">
        <f>P3-R3</f>
        <v>-3.7106524911402943</v>
      </c>
      <c r="U3" t="s">
        <v>168</v>
      </c>
      <c r="V3" t="s">
        <v>169</v>
      </c>
      <c r="W3" t="s">
        <v>472</v>
      </c>
      <c r="X3" t="s">
        <v>468</v>
      </c>
      <c r="Y3" s="41"/>
    </row>
    <row r="4" spans="1:25" s="12" customFormat="1" ht="15" x14ac:dyDescent="0.25">
      <c r="A4">
        <v>1.78</v>
      </c>
      <c r="B4">
        <v>2.15</v>
      </c>
      <c r="C4" s="29">
        <f t="shared" si="0"/>
        <v>2.6914031878756184E-2</v>
      </c>
      <c r="D4" s="30">
        <f>IF(OR($A4="",$B4=""),"",A4*'MPTO_working_2-way'!$G3)</f>
        <v>1.827906976744186</v>
      </c>
      <c r="E4" s="32">
        <f>IF(OR($A4="",$B4=""),"",B4*'MPTO_working_2-way'!$G3)</f>
        <v>2.2078651685393256</v>
      </c>
      <c r="F4" s="30">
        <f>IF(OR($A4="",$B4=""),"",'MPTO_working_2-way'!D3)</f>
        <v>1.8236835835120324</v>
      </c>
      <c r="G4" s="32">
        <f>IF(OR($A4="",$B4=""),"",'MPTO_working_2-way'!E3)</f>
        <v>2.2140584321666186</v>
      </c>
      <c r="H4" s="30">
        <f>IF(OR($A4="",$B4=""),"",'OddsRatio_working_2-way'!M3)</f>
        <v>1.8235659473079355</v>
      </c>
      <c r="I4" s="30">
        <f>IF(OR($A4="",$B4=""),"",'OddsRatio_working_2-way'!N3)</f>
        <v>2.214231845389905</v>
      </c>
      <c r="J4" s="30">
        <f>IF('Log_working_2-way'!$D3="","",A4^('Log_working_2-way'!$D3))</f>
        <v>1.821657795971604</v>
      </c>
      <c r="K4" s="32">
        <f>IF('Log_working_2-way'!$D3="","",B4^('Log_working_2-way'!$D3))</f>
        <v>2.2170516788166044</v>
      </c>
      <c r="L4" s="37">
        <f t="shared" ref="L4" si="1">(1/D4)</f>
        <v>0.54707379134860057</v>
      </c>
      <c r="M4" s="37">
        <f t="shared" ref="M4" si="2">(1/E4)</f>
        <v>0.45292620865139954</v>
      </c>
      <c r="N4" s="38">
        <v>100</v>
      </c>
      <c r="O4" s="38">
        <f t="shared" ref="O4" si="3">(1/A4)*((N4*A4)-N4)</f>
        <v>43.820224719101127</v>
      </c>
      <c r="P4" s="38">
        <f t="shared" ref="P4" si="4">(1/B4)*((N4*B4)-N4)</f>
        <v>53.488372093023258</v>
      </c>
      <c r="Q4" s="38">
        <f t="shared" ref="Q4" si="5">(1/B4)*N4</f>
        <v>46.511627906976742</v>
      </c>
      <c r="R4" s="38">
        <f t="shared" ref="R4" si="6">(1/A4)*N4</f>
        <v>56.17977528089888</v>
      </c>
      <c r="S4" s="39">
        <f t="shared" ref="S4" si="7">O4-Q4</f>
        <v>-2.6914031878756148</v>
      </c>
      <c r="T4" s="39">
        <f t="shared" ref="T4" si="8">P4-R4</f>
        <v>-2.6914031878756219</v>
      </c>
      <c r="U4" t="s">
        <v>170</v>
      </c>
      <c r="V4" t="s">
        <v>171</v>
      </c>
      <c r="W4" t="s">
        <v>473</v>
      </c>
      <c r="X4" t="s">
        <v>468</v>
      </c>
      <c r="Y4" s="41"/>
    </row>
    <row r="5" spans="1:25" s="12" customFormat="1" ht="15" x14ac:dyDescent="0.25">
      <c r="A5">
        <v>1.74</v>
      </c>
      <c r="B5">
        <v>2.1800000000000002</v>
      </c>
      <c r="C5" s="29">
        <f t="shared" si="0"/>
        <v>3.3428240008436028E-2</v>
      </c>
      <c r="D5" s="30">
        <f>IF(OR($A5="",$B5=""),"",A5*'MPTO_working_2-way'!$G4)</f>
        <v>1.7981651376146788</v>
      </c>
      <c r="E5" s="32">
        <f>IF(OR($A5="",$B5=""),"",B5*'MPTO_working_2-way'!$G4)</f>
        <v>2.2528735632183907</v>
      </c>
      <c r="F5" s="30">
        <f>IF(OR($A5="",$B5=""),"",'MPTO_working_2-way'!D4)</f>
        <v>1.7921194368326561</v>
      </c>
      <c r="G5" s="32">
        <f>IF(OR($A5="",$B5=""),"",'MPTO_working_2-way'!E4)</f>
        <v>2.2624358821424311</v>
      </c>
      <c r="H5" s="30">
        <f>IF(OR($A5="",$B5=""),"",'OddsRatio_working_2-way'!M4)</f>
        <v>1.7919082295744857</v>
      </c>
      <c r="I5" s="30">
        <f>IF(OR($A5="",$B5=""),"",'OddsRatio_working_2-way'!N4)</f>
        <v>2.26277258229445</v>
      </c>
      <c r="J5" s="30">
        <f>IF('Log_working_2-way'!$D4="","",A5^('Log_working_2-way'!$D4))</f>
        <v>1.7891643629660847</v>
      </c>
      <c r="K5" s="32">
        <f>IF('Log_working_2-way'!$D4="","",B5^('Log_working_2-way'!$D4))</f>
        <v>2.2671631499443738</v>
      </c>
      <c r="L5" s="37">
        <f t="shared" ref="L5:L68" si="9">(1/D5)</f>
        <v>0.55612244897959184</v>
      </c>
      <c r="M5" s="37">
        <f t="shared" ref="M5:M68" si="10">(1/E5)</f>
        <v>0.44387755102040816</v>
      </c>
      <c r="N5" s="38">
        <v>101</v>
      </c>
      <c r="O5" s="38">
        <f t="shared" ref="O5:O68" si="11">(1/A5)*((N5*A5)-N5)</f>
        <v>42.954022988505749</v>
      </c>
      <c r="P5" s="38">
        <f t="shared" ref="P5:P68" si="12">(1/B5)*((N5*B5)-N5)</f>
        <v>54.669724770642205</v>
      </c>
      <c r="Q5" s="38">
        <f t="shared" ref="Q5:Q68" si="13">(1/B5)*N5</f>
        <v>46.330275229357795</v>
      </c>
      <c r="R5" s="38">
        <f t="shared" ref="R5:R68" si="14">(1/A5)*N5</f>
        <v>58.045977011494251</v>
      </c>
      <c r="S5" s="39">
        <f t="shared" ref="S5:S68" si="15">O5-Q5</f>
        <v>-3.3762522408520468</v>
      </c>
      <c r="T5" s="39">
        <f t="shared" ref="T5:T68" si="16">P5-R5</f>
        <v>-3.3762522408520468</v>
      </c>
      <c r="U5" t="s">
        <v>172</v>
      </c>
      <c r="V5" t="s">
        <v>173</v>
      </c>
      <c r="W5" t="s">
        <v>474</v>
      </c>
      <c r="X5" t="s">
        <v>468</v>
      </c>
      <c r="Y5" s="41"/>
    </row>
    <row r="6" spans="1:25" s="12" customFormat="1" ht="15" x14ac:dyDescent="0.25">
      <c r="A6">
        <v>1.98</v>
      </c>
      <c r="B6">
        <v>1.9</v>
      </c>
      <c r="C6" s="29">
        <f t="shared" si="0"/>
        <v>3.1366294524189264E-2</v>
      </c>
      <c r="D6" s="30">
        <f>IF(OR($A6="",$B6=""),"",A6*'MPTO_working_2-way'!$G5)</f>
        <v>2.0421052631578949</v>
      </c>
      <c r="E6" s="32">
        <f>IF(OR($A6="",$B6=""),"",B6*'MPTO_working_2-way'!$G5)</f>
        <v>1.9595959595959596</v>
      </c>
      <c r="F6" s="30">
        <f>IF(OR($A6="",$B6=""),"",'MPTO_working_2-way'!D5)</f>
        <v>2.0434546442151005</v>
      </c>
      <c r="G6" s="32">
        <f>IF(OR($A6="",$B6=""),"",'MPTO_working_2-way'!E5)</f>
        <v>1.9583550234252993</v>
      </c>
      <c r="H6" s="30">
        <f>IF(OR($A6="",$B6=""),"",'OddsRatio_working_2-way'!M5)</f>
        <v>2.0434983894999017</v>
      </c>
      <c r="I6" s="30">
        <f>IF(OR($A6="",$B6=""),"",'OddsRatio_working_2-way'!N5)</f>
        <v>1.9583148474999099</v>
      </c>
      <c r="J6" s="30">
        <f>IF('Log_working_2-way'!$D5="","",A6^('Log_working_2-way'!$D5))</f>
        <v>2.0441122029468173</v>
      </c>
      <c r="K6" s="32">
        <f>IF('Log_working_2-way'!$D5="","",B6^('Log_working_2-way'!$D5))</f>
        <v>1.9577514726651566</v>
      </c>
      <c r="L6" s="37">
        <f t="shared" si="9"/>
        <v>0.48969072164948452</v>
      </c>
      <c r="M6" s="37">
        <f t="shared" si="10"/>
        <v>0.51030927835051543</v>
      </c>
      <c r="N6" s="38">
        <v>102</v>
      </c>
      <c r="O6" s="38">
        <f t="shared" si="11"/>
        <v>50.484848484848492</v>
      </c>
      <c r="P6" s="38">
        <f t="shared" si="12"/>
        <v>48.315789473684198</v>
      </c>
      <c r="Q6" s="38">
        <f t="shared" si="13"/>
        <v>53.684210526315788</v>
      </c>
      <c r="R6" s="38">
        <f t="shared" si="14"/>
        <v>51.515151515151516</v>
      </c>
      <c r="S6" s="39">
        <f t="shared" si="15"/>
        <v>-3.1993620414672961</v>
      </c>
      <c r="T6" s="39">
        <f t="shared" si="16"/>
        <v>-3.1993620414673174</v>
      </c>
      <c r="U6" t="s">
        <v>174</v>
      </c>
      <c r="V6" t="s">
        <v>175</v>
      </c>
      <c r="W6" t="s">
        <v>474</v>
      </c>
      <c r="X6" t="s">
        <v>468</v>
      </c>
      <c r="Y6" s="41"/>
    </row>
    <row r="7" spans="1:25" s="12" customFormat="1" ht="15" x14ac:dyDescent="0.25">
      <c r="A7">
        <v>1.88</v>
      </c>
      <c r="B7">
        <v>2.0299999999999998</v>
      </c>
      <c r="C7" s="29">
        <f t="shared" si="0"/>
        <v>2.4525731055444977E-2</v>
      </c>
      <c r="D7" s="30">
        <f>IF(OR($A7="",$B7=""),"",A7*'MPTO_working_2-way'!$G6)</f>
        <v>1.9261083743842364</v>
      </c>
      <c r="E7" s="32">
        <f>IF(OR($A7="",$B7=""),"",B7*'MPTO_working_2-way'!$G6)</f>
        <v>2.0797872340425529</v>
      </c>
      <c r="F7" s="30">
        <f>IF(OR($A7="",$B7=""),"",'MPTO_working_2-way'!D6)</f>
        <v>1.9243646631706333</v>
      </c>
      <c r="G7" s="32">
        <f>IF(OR($A7="",$B7=""),"",'MPTO_working_2-way'!E6)</f>
        <v>2.0818241326641935</v>
      </c>
      <c r="H7" s="30">
        <f>IF(OR($A7="",$B7=""),"",'OddsRatio_working_2-way'!M6)</f>
        <v>1.9243207949834495</v>
      </c>
      <c r="I7" s="30">
        <f>IF(OR($A7="",$B7=""),"",'OddsRatio_working_2-way'!N6)</f>
        <v>2.081875475946537</v>
      </c>
      <c r="J7" s="30">
        <f>IF('Log_working_2-way'!$D6="","",A7^('Log_working_2-way'!$D6))</f>
        <v>1.9235339030630429</v>
      </c>
      <c r="K7" s="32">
        <f>IF('Log_working_2-way'!$D6="","",B7^('Log_working_2-way'!$D6))</f>
        <v>2.0827972819225606</v>
      </c>
      <c r="L7" s="37">
        <f t="shared" si="9"/>
        <v>0.51918158567774941</v>
      </c>
      <c r="M7" s="37">
        <f t="shared" si="10"/>
        <v>0.4808184143222507</v>
      </c>
      <c r="N7" s="38">
        <v>103</v>
      </c>
      <c r="O7" s="38">
        <f t="shared" si="11"/>
        <v>48.212765957446798</v>
      </c>
      <c r="P7" s="38">
        <f t="shared" si="12"/>
        <v>52.261083743842356</v>
      </c>
      <c r="Q7" s="38">
        <f t="shared" si="13"/>
        <v>50.738916256157644</v>
      </c>
      <c r="R7" s="38">
        <f t="shared" si="14"/>
        <v>54.787234042553187</v>
      </c>
      <c r="S7" s="39">
        <f t="shared" si="15"/>
        <v>-2.5261502987108457</v>
      </c>
      <c r="T7" s="39">
        <f t="shared" si="16"/>
        <v>-2.5261502987108315</v>
      </c>
      <c r="U7" t="s">
        <v>176</v>
      </c>
      <c r="V7" t="s">
        <v>177</v>
      </c>
      <c r="W7" t="s">
        <v>475</v>
      </c>
      <c r="X7" t="s">
        <v>468</v>
      </c>
      <c r="Y7" s="41"/>
    </row>
    <row r="8" spans="1:25" ht="15" x14ac:dyDescent="0.25">
      <c r="A8">
        <v>1.94</v>
      </c>
      <c r="B8">
        <v>1.96</v>
      </c>
      <c r="C8" s="29">
        <f t="shared" si="0"/>
        <v>2.5667999158426325E-2</v>
      </c>
      <c r="D8" s="30">
        <f>IF(OR($A8="",$B8=""),"",A8*'MPTO_working_2-way'!$G7)</f>
        <v>1.989795918367347</v>
      </c>
      <c r="E8" s="32">
        <f>IF(OR($A8="",$B8=""),"",B8*'MPTO_working_2-way'!$G7)</f>
        <v>2.0103092783505154</v>
      </c>
      <c r="F8" s="30">
        <f>IF(OR($A8="",$B8=""),"",'MPTO_working_2-way'!D7)</f>
        <v>1.9895353704478862</v>
      </c>
      <c r="G8" s="32">
        <f>IF(OR($A8="",$B8=""),"",'MPTO_working_2-way'!E7)</f>
        <v>2.0105752961082914</v>
      </c>
      <c r="H8" s="30">
        <f>IF(OR($A8="",$B8=""),"",'OddsRatio_working_2-way'!M7)</f>
        <v>1.9895285072531594</v>
      </c>
      <c r="I8" s="30">
        <f>IF(OR($A8="",$B8=""),"",'OddsRatio_working_2-way'!N7)</f>
        <v>2.0105823052798226</v>
      </c>
      <c r="J8" s="30">
        <f>IF('Log_working_2-way'!$D7="","",A8^('Log_working_2-way'!$D7))</f>
        <v>1.9894107081664238</v>
      </c>
      <c r="K8" s="32">
        <f>IF('Log_working_2-way'!$D7="","",B8^('Log_working_2-way'!$D7))</f>
        <v>2.0107026250536491</v>
      </c>
      <c r="L8" s="37">
        <f t="shared" si="9"/>
        <v>0.50256410256410255</v>
      </c>
      <c r="M8" s="37">
        <f t="shared" si="10"/>
        <v>0.49743589743589745</v>
      </c>
      <c r="N8" s="38">
        <v>104</v>
      </c>
      <c r="O8" s="38">
        <f t="shared" si="11"/>
        <v>50.391752577319586</v>
      </c>
      <c r="P8" s="38">
        <f t="shared" si="12"/>
        <v>50.938775510204081</v>
      </c>
      <c r="Q8" s="38">
        <f t="shared" si="13"/>
        <v>53.061224489795919</v>
      </c>
      <c r="R8" s="38">
        <f t="shared" si="14"/>
        <v>53.608247422680421</v>
      </c>
      <c r="S8" s="39">
        <f t="shared" si="15"/>
        <v>-2.6694719124763324</v>
      </c>
      <c r="T8" s="39">
        <f t="shared" si="16"/>
        <v>-2.6694719124763395</v>
      </c>
      <c r="U8" t="s">
        <v>178</v>
      </c>
      <c r="V8" t="s">
        <v>179</v>
      </c>
      <c r="W8" t="s">
        <v>475</v>
      </c>
      <c r="X8" t="s">
        <v>468</v>
      </c>
      <c r="Y8" s="41"/>
    </row>
    <row r="9" spans="1:25" ht="15" x14ac:dyDescent="0.25">
      <c r="A9">
        <v>1.97</v>
      </c>
      <c r="B9">
        <v>1.93</v>
      </c>
      <c r="C9" s="29">
        <f t="shared" si="0"/>
        <v>2.5748928223876311E-2</v>
      </c>
      <c r="D9" s="30">
        <f>IF(OR($A9="",$B9=""),"",A9*'MPTO_working_2-way'!$G8)</f>
        <v>2.0207253886010363</v>
      </c>
      <c r="E9" s="32">
        <f>IF(OR($A9="",$B9=""),"",B9*'MPTO_working_2-way'!$G8)</f>
        <v>1.9796954314720812</v>
      </c>
      <c r="F9" s="30">
        <f>IF(OR($A9="",$B9=""),"",'MPTO_working_2-way'!D8)</f>
        <v>2.0212647191728026</v>
      </c>
      <c r="G9" s="32">
        <f>IF(OR($A9="",$B9=""),"",'MPTO_working_2-way'!E8)</f>
        <v>1.9791780536685666</v>
      </c>
      <c r="H9" s="30">
        <f>IF(OR($A9="",$B9=""),"",'OddsRatio_working_2-way'!M8)</f>
        <v>2.021278978873144</v>
      </c>
      <c r="I9" s="30">
        <f>IF(OR($A9="",$B9=""),"",'OddsRatio_working_2-way'!N8)</f>
        <v>1.9791643818062103</v>
      </c>
      <c r="J9" s="30">
        <f>IF('Log_working_2-way'!$D8="","",A9^('Log_working_2-way'!$D8))</f>
        <v>2.0215229873993761</v>
      </c>
      <c r="K9" s="32">
        <f>IF('Log_working_2-way'!$D8="","",B9^('Log_working_2-way'!$D8))</f>
        <v>1.9789304913693861</v>
      </c>
      <c r="L9" s="37">
        <f t="shared" si="9"/>
        <v>0.49487179487179483</v>
      </c>
      <c r="M9" s="37">
        <f t="shared" si="10"/>
        <v>0.50512820512820511</v>
      </c>
      <c r="N9" s="38">
        <v>105</v>
      </c>
      <c r="O9" s="38">
        <f t="shared" si="11"/>
        <v>51.700507614213194</v>
      </c>
      <c r="P9" s="38">
        <f t="shared" si="12"/>
        <v>50.595854922279806</v>
      </c>
      <c r="Q9" s="38">
        <f t="shared" si="13"/>
        <v>54.404145077720216</v>
      </c>
      <c r="R9" s="38">
        <f t="shared" si="14"/>
        <v>53.299492385786799</v>
      </c>
      <c r="S9" s="39">
        <f t="shared" si="15"/>
        <v>-2.7036374635070217</v>
      </c>
      <c r="T9" s="39">
        <f t="shared" si="16"/>
        <v>-2.7036374635069933</v>
      </c>
      <c r="U9" t="s">
        <v>180</v>
      </c>
      <c r="V9" t="s">
        <v>181</v>
      </c>
      <c r="W9" t="s">
        <v>476</v>
      </c>
      <c r="X9" t="s">
        <v>468</v>
      </c>
      <c r="Y9" s="41"/>
    </row>
    <row r="10" spans="1:25" ht="14.25" customHeight="1" x14ac:dyDescent="0.25">
      <c r="A10">
        <v>2.0699999999999998</v>
      </c>
      <c r="B10">
        <v>1.85</v>
      </c>
      <c r="C10" s="29">
        <f t="shared" si="0"/>
        <v>2.3632327980154022E-2</v>
      </c>
      <c r="D10" s="30">
        <f>IF(OR($A10="",$B10=""),"",A10*'MPTO_working_2-way'!$G9)</f>
        <v>2.1189189189189186</v>
      </c>
      <c r="E10" s="32">
        <f>IF(OR($A10="",$B10=""),"",B10*'MPTO_working_2-way'!$G9)</f>
        <v>1.893719806763285</v>
      </c>
      <c r="F10" s="30">
        <f>IF(OR($A10="",$B10=""),"",'MPTO_working_2-way'!D9)</f>
        <v>2.1219005402410303</v>
      </c>
      <c r="G10" s="32">
        <f>IF(OR($A10="",$B10=""),"",'MPTO_working_2-way'!E9)</f>
        <v>1.8913446104457341</v>
      </c>
      <c r="H10" s="30">
        <f>IF(OR($A10="",$B10=""),"",'OddsRatio_working_2-way'!M9)</f>
        <v>2.1219730519989164</v>
      </c>
      <c r="I10" s="30">
        <f>IF(OR($A10="",$B10=""),"",'OddsRatio_working_2-way'!N9)</f>
        <v>1.8912870039243732</v>
      </c>
      <c r="J10" s="30">
        <f>IF('Log_working_2-way'!$D9="","",A10^('Log_working_2-way'!$D9))</f>
        <v>2.1233226399853709</v>
      </c>
      <c r="K10" s="32">
        <f>IF('Log_working_2-way'!$D9="","",B10^('Log_working_2-way'!$D9))</f>
        <v>1.8902161893692622</v>
      </c>
      <c r="L10" s="37">
        <f t="shared" si="9"/>
        <v>0.47193877551020413</v>
      </c>
      <c r="M10" s="37">
        <f t="shared" si="10"/>
        <v>0.52806122448979598</v>
      </c>
      <c r="N10" s="38">
        <v>106</v>
      </c>
      <c r="O10" s="38">
        <f t="shared" si="11"/>
        <v>54.792270531400966</v>
      </c>
      <c r="P10" s="38">
        <f t="shared" si="12"/>
        <v>48.702702702702709</v>
      </c>
      <c r="Q10" s="38">
        <f t="shared" si="13"/>
        <v>57.297297297297291</v>
      </c>
      <c r="R10" s="38">
        <f t="shared" si="14"/>
        <v>51.207729468599041</v>
      </c>
      <c r="S10" s="39">
        <f t="shared" si="15"/>
        <v>-2.505026765896325</v>
      </c>
      <c r="T10" s="39">
        <f t="shared" si="16"/>
        <v>-2.5050267658963321</v>
      </c>
      <c r="U10" t="s">
        <v>182</v>
      </c>
      <c r="V10" t="s">
        <v>183</v>
      </c>
      <c r="W10" t="s">
        <v>477</v>
      </c>
      <c r="X10" t="s">
        <v>468</v>
      </c>
      <c r="Y10" s="41"/>
    </row>
    <row r="11" spans="1:25" ht="15" x14ac:dyDescent="0.25">
      <c r="A11">
        <v>2.02</v>
      </c>
      <c r="B11">
        <v>1.87</v>
      </c>
      <c r="C11" s="29">
        <f t="shared" si="0"/>
        <v>2.9808863239265015E-2</v>
      </c>
      <c r="D11" s="30">
        <f>IF(OR($A11="",$B11=""),"",A11*'MPTO_working_2-way'!$G10)</f>
        <v>2.0802139037433154</v>
      </c>
      <c r="E11" s="32">
        <f>IF(OR($A11="",$B11=""),"",B11*'MPTO_working_2-way'!$G10)</f>
        <v>1.9257425742574257</v>
      </c>
      <c r="F11" s="30">
        <f>IF(OR($A11="",$B11=""),"",'MPTO_working_2-way'!D10)</f>
        <v>2.082703865027292</v>
      </c>
      <c r="G11" s="32">
        <f>IF(OR($A11="",$B11=""),"",'MPTO_working_2-way'!E10)</f>
        <v>1.9236135865967305</v>
      </c>
      <c r="H11" s="30">
        <f>IF(OR($A11="",$B11=""),"",'OddsRatio_working_2-way'!M10)</f>
        <v>2.0827805840074194</v>
      </c>
      <c r="I11" s="30">
        <f>IF(OR($A11="",$B11=""),"",'OddsRatio_working_2-way'!N10)</f>
        <v>1.9235481451827992</v>
      </c>
      <c r="J11" s="30">
        <f>IF('Log_working_2-way'!$D10="","",A11^('Log_working_2-way'!$D10))</f>
        <v>2.0839128581602959</v>
      </c>
      <c r="K11" s="32">
        <f>IF('Log_working_2-way'!$D10="","",B11^('Log_working_2-way'!$D10))</f>
        <v>1.9225833907877643</v>
      </c>
      <c r="L11" s="37">
        <f t="shared" si="9"/>
        <v>0.48071979434447304</v>
      </c>
      <c r="M11" s="37">
        <f t="shared" si="10"/>
        <v>0.51928020565552702</v>
      </c>
      <c r="N11" s="38">
        <v>107</v>
      </c>
      <c r="O11" s="38">
        <f t="shared" si="11"/>
        <v>54.029702970297038</v>
      </c>
      <c r="P11" s="38">
        <f t="shared" si="12"/>
        <v>49.780748663101598</v>
      </c>
      <c r="Q11" s="38">
        <f t="shared" si="13"/>
        <v>57.219251336898388</v>
      </c>
      <c r="R11" s="38">
        <f t="shared" si="14"/>
        <v>52.970297029702969</v>
      </c>
      <c r="S11" s="39">
        <f t="shared" si="15"/>
        <v>-3.1895483666013504</v>
      </c>
      <c r="T11" s="39">
        <f t="shared" si="16"/>
        <v>-3.1895483666013718</v>
      </c>
      <c r="U11" t="s">
        <v>184</v>
      </c>
      <c r="V11" t="s">
        <v>185</v>
      </c>
      <c r="W11" t="s">
        <v>478</v>
      </c>
      <c r="X11" t="s">
        <v>468</v>
      </c>
      <c r="Y11" s="41"/>
    </row>
    <row r="12" spans="1:25" ht="15" x14ac:dyDescent="0.25">
      <c r="A12">
        <v>1.72</v>
      </c>
      <c r="B12">
        <v>2.21</v>
      </c>
      <c r="C12" s="29">
        <f t="shared" si="0"/>
        <v>3.3884036620014824E-2</v>
      </c>
      <c r="D12" s="30">
        <f>IF(OR($A12="",$B12=""),"",A12*'MPTO_working_2-way'!$G11)</f>
        <v>1.7782805429864255</v>
      </c>
      <c r="E12" s="32">
        <f>IF(OR($A12="",$B12=""),"",B12*'MPTO_working_2-way'!$G11)</f>
        <v>2.2848837209302326</v>
      </c>
      <c r="F12" s="30">
        <f>IF(OR($A12="",$B12=""),"",'MPTO_working_2-way'!D11)</f>
        <v>1.7716256524981358</v>
      </c>
      <c r="G12" s="32">
        <f>IF(OR($A12="",$B12=""),"",'MPTO_working_2-way'!E11)</f>
        <v>2.2959652089876781</v>
      </c>
      <c r="H12" s="30">
        <f>IF(OR($A12="",$B12=""),"",'OddsRatio_working_2-way'!M11)</f>
        <v>1.7713892158398703</v>
      </c>
      <c r="I12" s="30">
        <f>IF(OR($A12="",$B12=""),"",'OddsRatio_working_2-way'!N11)</f>
        <v>2.2963624321753371</v>
      </c>
      <c r="J12" s="30">
        <f>IF('Log_working_2-way'!$D11="","",A12^('Log_working_2-way'!$D11))</f>
        <v>1.7683679149287428</v>
      </c>
      <c r="K12" s="32">
        <f>IF('Log_working_2-way'!$D11="","",B12^('Log_working_2-way'!$D11))</f>
        <v>2.3014598613122459</v>
      </c>
      <c r="L12" s="37">
        <f t="shared" si="9"/>
        <v>0.56234096692111957</v>
      </c>
      <c r="M12" s="37">
        <f t="shared" si="10"/>
        <v>0.43765903307888038</v>
      </c>
      <c r="N12" s="38">
        <v>108</v>
      </c>
      <c r="O12" s="38">
        <f t="shared" si="11"/>
        <v>45.20930232558139</v>
      </c>
      <c r="P12" s="38">
        <f t="shared" si="12"/>
        <v>59.131221719457017</v>
      </c>
      <c r="Q12" s="38">
        <f t="shared" si="13"/>
        <v>48.868778280542983</v>
      </c>
      <c r="R12" s="38">
        <f t="shared" si="14"/>
        <v>62.79069767441861</v>
      </c>
      <c r="S12" s="39">
        <f t="shared" si="15"/>
        <v>-3.6594759549615929</v>
      </c>
      <c r="T12" s="39">
        <f t="shared" si="16"/>
        <v>-3.6594759549615929</v>
      </c>
      <c r="U12" t="s">
        <v>186</v>
      </c>
      <c r="V12" t="s">
        <v>187</v>
      </c>
      <c r="W12" t="s">
        <v>479</v>
      </c>
      <c r="X12" t="s">
        <v>468</v>
      </c>
      <c r="Y12" s="41"/>
    </row>
    <row r="13" spans="1:25" ht="15" x14ac:dyDescent="0.25">
      <c r="A13">
        <v>2.2799999999999998</v>
      </c>
      <c r="B13">
        <v>1.68</v>
      </c>
      <c r="C13" s="29">
        <f t="shared" si="0"/>
        <v>3.383458646616555E-2</v>
      </c>
      <c r="D13" s="30">
        <f>IF(OR($A13="",$B13=""),"",A13*'MPTO_working_2-way'!$G12)</f>
        <v>2.3571428571428572</v>
      </c>
      <c r="E13" s="32">
        <f>IF(OR($A13="",$B13=""),"",B13*'MPTO_working_2-way'!$G12)</f>
        <v>1.736842105263158</v>
      </c>
      <c r="F13" s="30">
        <f>IF(OR($A13="",$B13=""),"",'MPTO_working_2-way'!D12)</f>
        <v>2.3714710252600297</v>
      </c>
      <c r="G13" s="32">
        <f>IF(OR($A13="",$B13=""),"",'MPTO_working_2-way'!E12)</f>
        <v>1.7291440953412784</v>
      </c>
      <c r="H13" s="30">
        <f>IF(OR($A13="",$B13=""),"",'OddsRatio_working_2-way'!M12)</f>
        <v>2.3719886811400706</v>
      </c>
      <c r="I13" s="30">
        <f>IF(OR($A13="",$B13=""),"",'OddsRatio_working_2-way'!N12)</f>
        <v>1.728868986855663</v>
      </c>
      <c r="J13" s="30">
        <f>IF('Log_working_2-way'!$D12="","",A13^('Log_working_2-way'!$D12))</f>
        <v>2.3786002597874161</v>
      </c>
      <c r="K13" s="32">
        <f>IF('Log_working_2-way'!$D12="","",B13^('Log_working_2-way'!$D12))</f>
        <v>1.7253734306956654</v>
      </c>
      <c r="L13" s="37">
        <f t="shared" si="9"/>
        <v>0.42424242424242425</v>
      </c>
      <c r="M13" s="37">
        <f t="shared" si="10"/>
        <v>0.57575757575757569</v>
      </c>
      <c r="N13" s="38">
        <v>109</v>
      </c>
      <c r="O13" s="38">
        <f t="shared" si="11"/>
        <v>61.192982456140349</v>
      </c>
      <c r="P13" s="38">
        <f t="shared" si="12"/>
        <v>44.11904761904762</v>
      </c>
      <c r="Q13" s="38">
        <f t="shared" si="13"/>
        <v>64.88095238095238</v>
      </c>
      <c r="R13" s="38">
        <f t="shared" si="14"/>
        <v>47.807017543859651</v>
      </c>
      <c r="S13" s="39">
        <f t="shared" si="15"/>
        <v>-3.6879699248120303</v>
      </c>
      <c r="T13" s="39">
        <f t="shared" si="16"/>
        <v>-3.6879699248120303</v>
      </c>
      <c r="U13" t="s">
        <v>188</v>
      </c>
      <c r="V13" t="s">
        <v>189</v>
      </c>
      <c r="W13" t="s">
        <v>480</v>
      </c>
      <c r="X13" t="s">
        <v>468</v>
      </c>
      <c r="Y13" s="41"/>
    </row>
    <row r="14" spans="1:25" s="35" customFormat="1" ht="15" x14ac:dyDescent="0.25">
      <c r="A14">
        <v>2.4700000000000002</v>
      </c>
      <c r="B14">
        <v>1.6</v>
      </c>
      <c r="C14" s="29">
        <f t="shared" si="0"/>
        <v>2.9858299595141746E-2</v>
      </c>
      <c r="D14" s="30">
        <f>IF(OR($A14="",$B14=""),"",A14*'MPTO_working_2-way'!$G13)</f>
        <v>2.5437500000000002</v>
      </c>
      <c r="E14" s="32">
        <f>IF(OR($A14="",$B14=""),"",B14*'MPTO_working_2-way'!$G13)</f>
        <v>1.6477732793522268</v>
      </c>
      <c r="F14" s="30">
        <f>IF(OR($A14="",$B14=""),"",'MPTO_working_2-way'!D13)</f>
        <v>2.5645684620376383</v>
      </c>
      <c r="G14" s="32">
        <f>IF(OR($A14="",$B14=""),"",'MPTO_working_2-way'!E13)</f>
        <v>1.6391538780588968</v>
      </c>
      <c r="H14" s="30">
        <f>IF(OR($A14="",$B14=""),"",'OddsRatio_working_2-way'!M13)</f>
        <v>2.5652475842498532</v>
      </c>
      <c r="I14" s="30">
        <f>IF(OR($A14="",$B14=""),"",'OddsRatio_working_2-way'!N13)</f>
        <v>1.6388765649999402</v>
      </c>
      <c r="J14" s="30">
        <f>IF('Log_working_2-way'!$D13="","",A14^('Log_working_2-way'!$D13))</f>
        <v>2.5748908511028135</v>
      </c>
      <c r="K14" s="32">
        <f>IF('Log_working_2-way'!$D13="","",B14^('Log_working_2-way'!$D13))</f>
        <v>1.634964638533341</v>
      </c>
      <c r="L14" s="37">
        <f t="shared" si="9"/>
        <v>0.3931203931203931</v>
      </c>
      <c r="M14" s="37">
        <f t="shared" si="10"/>
        <v>0.60687960687960685</v>
      </c>
      <c r="N14" s="38">
        <v>110</v>
      </c>
      <c r="O14" s="38">
        <f t="shared" si="11"/>
        <v>65.465587044534431</v>
      </c>
      <c r="P14" s="38">
        <f t="shared" si="12"/>
        <v>41.25</v>
      </c>
      <c r="Q14" s="38">
        <f t="shared" si="13"/>
        <v>68.75</v>
      </c>
      <c r="R14" s="38">
        <f t="shared" si="14"/>
        <v>44.534412955465584</v>
      </c>
      <c r="S14" s="39">
        <f t="shared" si="15"/>
        <v>-3.2844129554655694</v>
      </c>
      <c r="T14" s="39">
        <f t="shared" si="16"/>
        <v>-3.2844129554655837</v>
      </c>
      <c r="U14" t="s">
        <v>190</v>
      </c>
      <c r="V14" t="s">
        <v>191</v>
      </c>
      <c r="W14" t="s">
        <v>481</v>
      </c>
      <c r="X14" t="s">
        <v>468</v>
      </c>
      <c r="Y14" s="41"/>
    </row>
    <row r="15" spans="1:25" ht="15" x14ac:dyDescent="0.25">
      <c r="A15">
        <v>1.83</v>
      </c>
      <c r="B15">
        <v>2.0499999999999998</v>
      </c>
      <c r="C15" s="29">
        <f t="shared" si="0"/>
        <v>3.4252965480474407E-2</v>
      </c>
      <c r="D15" s="30">
        <f>IF(OR($A15="",$B15=""),"",A15*'MPTO_working_2-way'!$G14)</f>
        <v>1.8926829268292682</v>
      </c>
      <c r="E15" s="32">
        <f>IF(OR($A15="",$B15=""),"",B15*'MPTO_working_2-way'!$G14)</f>
        <v>2.1202185792349724</v>
      </c>
      <c r="F15" s="30">
        <f>IF(OR($A15="",$B15=""),"",'MPTO_working_2-way'!D14)</f>
        <v>1.8892106257081707</v>
      </c>
      <c r="G15" s="32">
        <f>IF(OR($A15="",$B15=""),"",'MPTO_working_2-way'!E14)</f>
        <v>2.1245929491717397</v>
      </c>
      <c r="H15" s="30">
        <f>IF(OR($A15="",$B15=""),"",'OddsRatio_working_2-way'!M14)</f>
        <v>1.8890872794479689</v>
      </c>
      <c r="I15" s="30">
        <f>IF(OR($A15="",$B15=""),"",'OddsRatio_working_2-way'!N14)</f>
        <v>2.1247489679763456</v>
      </c>
      <c r="J15" s="30">
        <f>IF('Log_working_2-way'!$D14="","",A15^('Log_working_2-way'!$D14))</f>
        <v>1.8875091450726849</v>
      </c>
      <c r="K15" s="32">
        <f>IF('Log_working_2-way'!$D14="","",B15^('Log_working_2-way'!$D14))</f>
        <v>2.1267489530128172</v>
      </c>
      <c r="L15" s="37">
        <f t="shared" si="9"/>
        <v>0.52835051546391754</v>
      </c>
      <c r="M15" s="37">
        <f t="shared" si="10"/>
        <v>0.47164948453608252</v>
      </c>
      <c r="N15" s="38">
        <v>111</v>
      </c>
      <c r="O15" s="38">
        <f t="shared" si="11"/>
        <v>50.344262295081961</v>
      </c>
      <c r="P15" s="38">
        <f t="shared" si="12"/>
        <v>56.853658536585364</v>
      </c>
      <c r="Q15" s="38">
        <f t="shared" si="13"/>
        <v>54.146341463414636</v>
      </c>
      <c r="R15" s="38">
        <f t="shared" si="14"/>
        <v>60.655737704918025</v>
      </c>
      <c r="S15" s="39">
        <f t="shared" si="15"/>
        <v>-3.8020791683326749</v>
      </c>
      <c r="T15" s="39">
        <f t="shared" si="16"/>
        <v>-3.8020791683326607</v>
      </c>
      <c r="U15" t="s">
        <v>192</v>
      </c>
      <c r="V15" t="s">
        <v>193</v>
      </c>
      <c r="W15" t="s">
        <v>482</v>
      </c>
      <c r="X15" t="s">
        <v>468</v>
      </c>
      <c r="Y15" s="41"/>
    </row>
    <row r="16" spans="1:25" ht="15" x14ac:dyDescent="0.25">
      <c r="A16">
        <v>1.91</v>
      </c>
      <c r="B16">
        <v>1.98</v>
      </c>
      <c r="C16" s="29">
        <f t="shared" si="0"/>
        <v>2.861071447458885E-2</v>
      </c>
      <c r="D16" s="30">
        <f>IF(OR($A16="",$B16=""),"",A16*'MPTO_working_2-way'!$G15)</f>
        <v>1.9646464646464645</v>
      </c>
      <c r="E16" s="32">
        <f>IF(OR($A16="",$B16=""),"",B16*'MPTO_working_2-way'!$G15)</f>
        <v>2.0366492146596857</v>
      </c>
      <c r="F16" s="30">
        <f>IF(OR($A16="",$B16=""),"",'MPTO_working_2-way'!D15)</f>
        <v>1.9636533568721115</v>
      </c>
      <c r="G16" s="32">
        <f>IF(OR($A16="",$B16=""),"",'MPTO_working_2-way'!E15)</f>
        <v>2.0377175494369308</v>
      </c>
      <c r="H16" s="30">
        <f>IF(OR($A16="",$B16=""),"",'OddsRatio_working_2-way'!M15)</f>
        <v>1.9636241116594322</v>
      </c>
      <c r="I16" s="30">
        <f>IF(OR($A16="",$B16=""),"",'OddsRatio_working_2-way'!N15)</f>
        <v>2.0377490433255412</v>
      </c>
      <c r="J16" s="30">
        <f>IF('Log_working_2-way'!$D15="","",A16^('Log_working_2-way'!$D15))</f>
        <v>1.9631742210121639</v>
      </c>
      <c r="K16" s="32">
        <f>IF('Log_working_2-way'!$D15="","",B16^('Log_working_2-way'!$D15))</f>
        <v>2.0382337672504618</v>
      </c>
      <c r="L16" s="37">
        <f t="shared" si="9"/>
        <v>0.50899742930591263</v>
      </c>
      <c r="M16" s="37">
        <f t="shared" si="10"/>
        <v>0.49100257069408743</v>
      </c>
      <c r="N16" s="38">
        <v>112</v>
      </c>
      <c r="O16" s="38">
        <f t="shared" si="11"/>
        <v>53.361256544502609</v>
      </c>
      <c r="P16" s="38">
        <f t="shared" si="12"/>
        <v>55.434343434343432</v>
      </c>
      <c r="Q16" s="38">
        <f t="shared" si="13"/>
        <v>56.565656565656568</v>
      </c>
      <c r="R16" s="38">
        <f t="shared" si="14"/>
        <v>58.638743455497384</v>
      </c>
      <c r="S16" s="39">
        <f t="shared" si="15"/>
        <v>-3.2044000211539583</v>
      </c>
      <c r="T16" s="39">
        <f t="shared" si="16"/>
        <v>-3.2044000211539512</v>
      </c>
      <c r="U16" t="s">
        <v>194</v>
      </c>
      <c r="V16" t="s">
        <v>195</v>
      </c>
      <c r="W16" t="s">
        <v>483</v>
      </c>
      <c r="X16" t="s">
        <v>468</v>
      </c>
      <c r="Y16" s="41"/>
    </row>
    <row r="17" spans="1:25" ht="15" x14ac:dyDescent="0.25">
      <c r="A17">
        <v>1.97</v>
      </c>
      <c r="B17">
        <v>1.92</v>
      </c>
      <c r="C17" s="29">
        <f t="shared" si="0"/>
        <v>2.844754653130277E-2</v>
      </c>
      <c r="D17" s="30">
        <f>IF(OR($A17="",$B17=""),"",A17*'MPTO_working_2-way'!$G16)</f>
        <v>2.0260416666666665</v>
      </c>
      <c r="E17" s="32">
        <f>IF(OR($A17="",$B17=""),"",B17*'MPTO_working_2-way'!$G16)</f>
        <v>1.9746192893401013</v>
      </c>
      <c r="F17" s="30">
        <f>IF(OR($A17="",$B17=""),"",'MPTO_working_2-way'!D16)</f>
        <v>2.0267924123888115</v>
      </c>
      <c r="G17" s="32">
        <f>IF(OR($A17="",$B17=""),"",'MPTO_working_2-way'!E16)</f>
        <v>1.9739066903246005</v>
      </c>
      <c r="H17" s="30">
        <f>IF(OR($A17="",$B17=""),"",'OddsRatio_working_2-way'!M16)</f>
        <v>2.0268144068364817</v>
      </c>
      <c r="I17" s="30">
        <f>IF(OR($A17="",$B17=""),"",'OddsRatio_working_2-way'!N16)</f>
        <v>1.9738858291644976</v>
      </c>
      <c r="J17" s="30">
        <f>IF('Log_working_2-way'!$D16="","",A17^('Log_working_2-way'!$D16))</f>
        <v>2.0271548987306875</v>
      </c>
      <c r="K17" s="32">
        <f>IF('Log_working_2-way'!$D16="","",B17^('Log_working_2-way'!$D16))</f>
        <v>1.9735629954505829</v>
      </c>
      <c r="L17" s="37">
        <f t="shared" si="9"/>
        <v>0.49357326478149105</v>
      </c>
      <c r="M17" s="37">
        <f t="shared" si="10"/>
        <v>0.50642673521850901</v>
      </c>
      <c r="N17" s="38">
        <v>113</v>
      </c>
      <c r="O17" s="38">
        <f t="shared" si="11"/>
        <v>55.639593908629429</v>
      </c>
      <c r="P17" s="38">
        <f t="shared" si="12"/>
        <v>54.145833333333329</v>
      </c>
      <c r="Q17" s="38">
        <f t="shared" si="13"/>
        <v>58.854166666666671</v>
      </c>
      <c r="R17" s="38">
        <f t="shared" si="14"/>
        <v>57.360406091370557</v>
      </c>
      <c r="S17" s="39">
        <f t="shared" si="15"/>
        <v>-3.2145727580372423</v>
      </c>
      <c r="T17" s="39">
        <f t="shared" si="16"/>
        <v>-3.2145727580372281</v>
      </c>
      <c r="U17" t="s">
        <v>196</v>
      </c>
      <c r="V17" t="s">
        <v>197</v>
      </c>
      <c r="W17" t="s">
        <v>483</v>
      </c>
      <c r="X17" t="s">
        <v>468</v>
      </c>
      <c r="Y17" s="41"/>
    </row>
    <row r="18" spans="1:25" ht="15" x14ac:dyDescent="0.25">
      <c r="A18">
        <v>1.49</v>
      </c>
      <c r="B18">
        <v>2.7</v>
      </c>
      <c r="C18" s="29">
        <f t="shared" si="0"/>
        <v>4.1511309967685817E-2</v>
      </c>
      <c r="D18" s="30">
        <f>IF(OR($A18="",$B18=""),"",A18*'MPTO_working_2-way'!$G17)</f>
        <v>1.5518518518518518</v>
      </c>
      <c r="E18" s="32">
        <f>IF(OR($A18="",$B18=""),"",B18*'MPTO_working_2-way'!$G17)</f>
        <v>2.8120805369127519</v>
      </c>
      <c r="F18" s="30">
        <f>IF(OR($A18="",$B18=""),"",'MPTO_working_2-way'!D17)</f>
        <v>1.537550162430728</v>
      </c>
      <c r="G18" s="32">
        <f>IF(OR($A18="",$B18=""),"",'MPTO_working_2-way'!E17)</f>
        <v>2.8602915037326699</v>
      </c>
      <c r="H18" s="30">
        <f>IF(OR($A18="",$B18=""),"",'OddsRatio_working_2-way'!M17)</f>
        <v>1.5368754921931591</v>
      </c>
      <c r="I18" s="30">
        <f>IF(OR($A18="",$B18=""),"",'OddsRatio_working_2-way'!N17)</f>
        <v>2.8626292586293278</v>
      </c>
      <c r="J18" s="30">
        <f>IF('Log_working_2-way'!$D17="","",A18^('Log_working_2-way'!$D17))</f>
        <v>1.530318211003477</v>
      </c>
      <c r="K18" s="32">
        <f>IF('Log_working_2-way'!$D17="","",B18^('Log_working_2-way'!$D17))</f>
        <v>2.8856603059261934</v>
      </c>
      <c r="L18" s="37">
        <f t="shared" si="9"/>
        <v>0.64439140811455853</v>
      </c>
      <c r="M18" s="37">
        <f t="shared" si="10"/>
        <v>0.35560859188544147</v>
      </c>
      <c r="N18" s="38">
        <v>114</v>
      </c>
      <c r="O18" s="38">
        <f t="shared" si="11"/>
        <v>37.489932885906029</v>
      </c>
      <c r="P18" s="38">
        <f t="shared" si="12"/>
        <v>71.777777777777771</v>
      </c>
      <c r="Q18" s="38">
        <f t="shared" si="13"/>
        <v>42.222222222222221</v>
      </c>
      <c r="R18" s="38">
        <f t="shared" si="14"/>
        <v>76.510067114093957</v>
      </c>
      <c r="S18" s="39">
        <f t="shared" si="15"/>
        <v>-4.7322893363161924</v>
      </c>
      <c r="T18" s="39">
        <f t="shared" si="16"/>
        <v>-4.7322893363161853</v>
      </c>
      <c r="U18" t="s">
        <v>198</v>
      </c>
      <c r="V18" t="s">
        <v>199</v>
      </c>
      <c r="W18" t="s">
        <v>472</v>
      </c>
      <c r="X18" t="s">
        <v>469</v>
      </c>
      <c r="Y18" s="41"/>
    </row>
    <row r="19" spans="1:25" ht="15" x14ac:dyDescent="0.25">
      <c r="A19">
        <v>1.93</v>
      </c>
      <c r="B19">
        <v>1.94</v>
      </c>
      <c r="C19" s="29">
        <f t="shared" si="0"/>
        <v>3.3598632551679941E-2</v>
      </c>
      <c r="D19" s="30">
        <f>IF(OR($A19="",$B19=""),"",A19*'MPTO_working_2-way'!$G18)</f>
        <v>1.9948453608247423</v>
      </c>
      <c r="E19" s="32">
        <f>IF(OR($A19="",$B19=""),"",B19*'MPTO_working_2-way'!$G18)</f>
        <v>2.0051813471502591</v>
      </c>
      <c r="F19" s="30">
        <f>IF(OR($A19="",$B19=""),"",'MPTO_working_2-way'!D18)</f>
        <v>1.9946726333173512</v>
      </c>
      <c r="G19" s="32">
        <f>IF(OR($A19="",$B19=""),"",'MPTO_working_2-way'!E18)</f>
        <v>2.0053558995233249</v>
      </c>
      <c r="H19" s="30">
        <f>IF(OR($A19="",$B19=""),"",'OddsRatio_working_2-way'!M18)</f>
        <v>1.9946666286387909</v>
      </c>
      <c r="I19" s="30">
        <f>IF(OR($A19="",$B19=""),"",'OddsRatio_working_2-way'!N18)</f>
        <v>2.0053619687316817</v>
      </c>
      <c r="J19" s="30">
        <f>IF('Log_working_2-way'!$D18="","",A19^('Log_working_2-way'!$D18))</f>
        <v>1.9945880029745278</v>
      </c>
      <c r="K19" s="32">
        <f>IF('Log_working_2-way'!$D18="","",B19^('Log_working_2-way'!$D18))</f>
        <v>2.0054414461156225</v>
      </c>
      <c r="L19" s="37">
        <f t="shared" si="9"/>
        <v>0.50129198966408273</v>
      </c>
      <c r="M19" s="37">
        <f t="shared" si="10"/>
        <v>0.49870801033591733</v>
      </c>
      <c r="N19" s="38">
        <v>115</v>
      </c>
      <c r="O19" s="38">
        <f t="shared" si="11"/>
        <v>55.414507772020727</v>
      </c>
      <c r="P19" s="38">
        <f t="shared" si="12"/>
        <v>55.721649484536087</v>
      </c>
      <c r="Q19" s="38">
        <f t="shared" si="13"/>
        <v>59.278350515463927</v>
      </c>
      <c r="R19" s="38">
        <f t="shared" si="14"/>
        <v>59.58549222797928</v>
      </c>
      <c r="S19" s="39">
        <f t="shared" si="15"/>
        <v>-3.8638427434432003</v>
      </c>
      <c r="T19" s="39">
        <f t="shared" si="16"/>
        <v>-3.8638427434431932</v>
      </c>
      <c r="U19" t="s">
        <v>200</v>
      </c>
      <c r="V19" t="s">
        <v>201</v>
      </c>
      <c r="W19" t="s">
        <v>472</v>
      </c>
      <c r="X19" t="s">
        <v>469</v>
      </c>
      <c r="Y19" s="41"/>
    </row>
    <row r="20" spans="1:25" ht="15" x14ac:dyDescent="0.25">
      <c r="A20">
        <v>1.96</v>
      </c>
      <c r="B20">
        <v>1.91</v>
      </c>
      <c r="C20" s="29">
        <f t="shared" si="0"/>
        <v>3.3764291056736839E-2</v>
      </c>
      <c r="D20" s="30">
        <f>IF(OR($A20="",$B20=""),"",A20*'MPTO_working_2-way'!$G19)</f>
        <v>2.0261780104712042</v>
      </c>
      <c r="E20" s="32">
        <f>IF(OR($A20="",$B20=""),"",B20*'MPTO_working_2-way'!$G19)</f>
        <v>1.9744897959183674</v>
      </c>
      <c r="F20" s="30">
        <f>IF(OR($A20="",$B20=""),"",'MPTO_working_2-way'!D19)</f>
        <v>2.0270738574832143</v>
      </c>
      <c r="G20" s="32">
        <f>IF(OR($A20="",$B20=""),"",'MPTO_working_2-way'!E19)</f>
        <v>1.9736398144242935</v>
      </c>
      <c r="H20" s="30">
        <f>IF(OR($A20="",$B20=""),"",'OddsRatio_working_2-way'!M19)</f>
        <v>2.0271051820261912</v>
      </c>
      <c r="I20" s="30">
        <f>IF(OR($A20="",$B20=""),"",'OddsRatio_working_2-way'!N19)</f>
        <v>1.9736101204623264</v>
      </c>
      <c r="J20" s="30">
        <f>IF('Log_working_2-way'!$D19="","",A20^('Log_working_2-way'!$D19))</f>
        <v>2.0275133700590602</v>
      </c>
      <c r="K20" s="32">
        <f>IF('Log_working_2-way'!$D19="","",B20^('Log_working_2-way'!$D19))</f>
        <v>1.9732233459331785</v>
      </c>
      <c r="L20" s="37">
        <f t="shared" si="9"/>
        <v>0.49354005167958659</v>
      </c>
      <c r="M20" s="37">
        <f t="shared" si="10"/>
        <v>0.50645994832041341</v>
      </c>
      <c r="N20" s="38">
        <v>116</v>
      </c>
      <c r="O20" s="38">
        <f t="shared" si="11"/>
        <v>56.816326530612237</v>
      </c>
      <c r="P20" s="38">
        <f t="shared" si="12"/>
        <v>55.267015706806284</v>
      </c>
      <c r="Q20" s="38">
        <f t="shared" si="13"/>
        <v>60.732984293193716</v>
      </c>
      <c r="R20" s="38">
        <f t="shared" si="14"/>
        <v>59.183673469387756</v>
      </c>
      <c r="S20" s="39">
        <f t="shared" si="15"/>
        <v>-3.9166577625814796</v>
      </c>
      <c r="T20" s="39">
        <f t="shared" si="16"/>
        <v>-3.9166577625814725</v>
      </c>
      <c r="U20" t="s">
        <v>202</v>
      </c>
      <c r="V20" t="s">
        <v>203</v>
      </c>
      <c r="W20" t="s">
        <v>472</v>
      </c>
      <c r="X20" t="s">
        <v>469</v>
      </c>
      <c r="Y20" s="41"/>
    </row>
    <row r="21" spans="1:25" ht="15" x14ac:dyDescent="0.25">
      <c r="A21">
        <v>1.75</v>
      </c>
      <c r="B21">
        <v>2.14</v>
      </c>
      <c r="C21" s="29">
        <f t="shared" si="0"/>
        <v>3.8718291054739673E-2</v>
      </c>
      <c r="D21" s="30">
        <f>IF(OR($A21="",$B21=""),"",A21*'MPTO_working_2-way'!$G20)</f>
        <v>1.8177570093457944</v>
      </c>
      <c r="E21" s="32">
        <f>IF(OR($A21="",$B21=""),"",B21*'MPTO_working_2-way'!$G20)</f>
        <v>2.2228571428571429</v>
      </c>
      <c r="F21" s="30">
        <f>IF(OR($A21="",$B21=""),"",'MPTO_working_2-way'!D20)</f>
        <v>1.81136638452237</v>
      </c>
      <c r="G21" s="32">
        <f>IF(OR($A21="",$B21=""),"",'MPTO_working_2-way'!E20)</f>
        <v>2.2324888226527575</v>
      </c>
      <c r="H21" s="30">
        <f>IF(OR($A21="",$B21=""),"",'OddsRatio_working_2-way'!M20)</f>
        <v>1.8111071056538131</v>
      </c>
      <c r="I21" s="30">
        <f>IF(OR($A21="",$B21=""),"",'OddsRatio_working_2-way'!N20)</f>
        <v>2.2328828005937953</v>
      </c>
      <c r="J21" s="30">
        <f>IF('Log_working_2-way'!$D20="","",A21^('Log_working_2-way'!$D20))</f>
        <v>1.8081956651086979</v>
      </c>
      <c r="K21" s="32">
        <f>IF('Log_working_2-way'!$D20="","",B21^('Log_working_2-way'!$D20))</f>
        <v>2.2373241322265098</v>
      </c>
      <c r="L21" s="37">
        <f t="shared" si="9"/>
        <v>0.55012853470437018</v>
      </c>
      <c r="M21" s="37">
        <f t="shared" si="10"/>
        <v>0.44987146529562982</v>
      </c>
      <c r="N21" s="38">
        <v>117</v>
      </c>
      <c r="O21" s="38">
        <f t="shared" si="11"/>
        <v>50.142857142857139</v>
      </c>
      <c r="P21" s="38">
        <f t="shared" si="12"/>
        <v>62.327102803738327</v>
      </c>
      <c r="Q21" s="38">
        <f t="shared" si="13"/>
        <v>54.67289719626168</v>
      </c>
      <c r="R21" s="38">
        <f t="shared" si="14"/>
        <v>66.857142857142847</v>
      </c>
      <c r="S21" s="39">
        <f t="shared" si="15"/>
        <v>-4.5300400534045409</v>
      </c>
      <c r="T21" s="39">
        <f t="shared" si="16"/>
        <v>-4.5300400534045195</v>
      </c>
      <c r="U21" t="s">
        <v>204</v>
      </c>
      <c r="V21" t="s">
        <v>205</v>
      </c>
      <c r="W21" t="s">
        <v>472</v>
      </c>
      <c r="X21" t="s">
        <v>469</v>
      </c>
      <c r="Y21" s="41"/>
    </row>
    <row r="22" spans="1:25" ht="15" x14ac:dyDescent="0.25">
      <c r="A22">
        <v>1.29</v>
      </c>
      <c r="B22">
        <v>4</v>
      </c>
      <c r="C22" s="29">
        <f t="shared" si="0"/>
        <v>2.5193798449612448E-2</v>
      </c>
      <c r="D22" s="30">
        <f>IF(OR($A22="",$B22=""),"",A22*'MPTO_working_2-way'!$G21)</f>
        <v>1.3225</v>
      </c>
      <c r="E22" s="32">
        <f>IF(OR($A22="",$B22=""),"",B22*'MPTO_working_2-way'!$G21)</f>
        <v>4.1007751937984498</v>
      </c>
      <c r="F22" s="30">
        <f>IF(OR($A22="",$B22=""),"",'MPTO_working_2-way'!D21)</f>
        <v>1.3113087674714103</v>
      </c>
      <c r="G22" s="32">
        <f>IF(OR($A22="",$B22=""),"",'MPTO_working_2-way'!E21)</f>
        <v>4.2122448979591844</v>
      </c>
      <c r="H22" s="30">
        <f>IF(OR($A22="",$B22=""),"",'OddsRatio_working_2-way'!M21)</f>
        <v>1.3109126351029605</v>
      </c>
      <c r="I22" s="30">
        <f>IF(OR($A22="",$B22=""),"",'OddsRatio_working_2-way'!N21)</f>
        <v>4.2163376045133845</v>
      </c>
      <c r="J22" s="30">
        <f>IF('Log_working_2-way'!$D21="","",A22^('Log_working_2-way'!$D21))</f>
        <v>1.3056608161308605</v>
      </c>
      <c r="K22" s="32">
        <f>IF('Log_working_2-way'!$D21="","",B22^('Log_working_2-way'!$D21))</f>
        <v>4.2716002419212584</v>
      </c>
      <c r="L22" s="37">
        <f t="shared" si="9"/>
        <v>0.75614366729678639</v>
      </c>
      <c r="M22" s="37">
        <f t="shared" si="10"/>
        <v>0.24385633270321361</v>
      </c>
      <c r="N22" s="38">
        <v>118</v>
      </c>
      <c r="O22" s="38">
        <f t="shared" si="11"/>
        <v>26.527131782945734</v>
      </c>
      <c r="P22" s="38">
        <f t="shared" si="12"/>
        <v>88.5</v>
      </c>
      <c r="Q22" s="38">
        <f t="shared" si="13"/>
        <v>29.5</v>
      </c>
      <c r="R22" s="38">
        <f t="shared" si="14"/>
        <v>91.472868217054256</v>
      </c>
      <c r="S22" s="39">
        <f t="shared" si="15"/>
        <v>-2.9728682170542662</v>
      </c>
      <c r="T22" s="39">
        <f t="shared" si="16"/>
        <v>-2.9728682170542555</v>
      </c>
      <c r="U22" t="s">
        <v>206</v>
      </c>
      <c r="V22" t="s">
        <v>207</v>
      </c>
      <c r="W22" t="s">
        <v>473</v>
      </c>
      <c r="X22" t="s">
        <v>469</v>
      </c>
      <c r="Y22" s="41"/>
    </row>
    <row r="23" spans="1:25" ht="15" x14ac:dyDescent="0.25">
      <c r="A23">
        <v>1.46</v>
      </c>
      <c r="B23">
        <v>2.88</v>
      </c>
      <c r="C23" s="29">
        <f t="shared" si="0"/>
        <v>3.215372907153724E-2</v>
      </c>
      <c r="D23" s="30">
        <f>IF(OR($A23="",$B23=""),"",A23*'MPTO_working_2-way'!$G22)</f>
        <v>1.5069444444444444</v>
      </c>
      <c r="E23" s="32">
        <f>IF(OR($A23="",$B23=""),"",B23*'MPTO_working_2-way'!$G22)</f>
        <v>2.9726027397260273</v>
      </c>
      <c r="F23" s="30">
        <f>IF(OR($A23="",$B23=""),"",'MPTO_working_2-way'!D22)</f>
        <v>1.4950931588678709</v>
      </c>
      <c r="G23" s="32">
        <f>IF(OR($A23="",$B23=""),"",'MPTO_working_2-way'!E22)</f>
        <v>3.0198218902614187</v>
      </c>
      <c r="H23" s="30">
        <f>IF(OR($A23="",$B23=""),"",'OddsRatio_working_2-way'!M22)</f>
        <v>1.4946522526622417</v>
      </c>
      <c r="I23" s="30">
        <f>IF(OR($A23="",$B23=""),"",'OddsRatio_working_2-way'!N22)</f>
        <v>3.0216222500108993</v>
      </c>
      <c r="J23" s="30">
        <f>IF('Log_working_2-way'!$D22="","",A23^('Log_working_2-way'!$D22))</f>
        <v>1.4892249688021271</v>
      </c>
      <c r="K23" s="32">
        <f>IF('Log_working_2-way'!$D22="","",B23^('Log_working_2-way'!$D22))</f>
        <v>3.0440493919358267</v>
      </c>
      <c r="L23" s="37">
        <f t="shared" si="9"/>
        <v>0.66359447004608296</v>
      </c>
      <c r="M23" s="37">
        <f t="shared" si="10"/>
        <v>0.33640552995391704</v>
      </c>
      <c r="N23" s="38">
        <v>119</v>
      </c>
      <c r="O23" s="38">
        <f t="shared" si="11"/>
        <v>37.493150684931514</v>
      </c>
      <c r="P23" s="38">
        <f t="shared" si="12"/>
        <v>77.680555555555543</v>
      </c>
      <c r="Q23" s="38">
        <f t="shared" si="13"/>
        <v>41.319444444444443</v>
      </c>
      <c r="R23" s="38">
        <f t="shared" si="14"/>
        <v>81.506849315068493</v>
      </c>
      <c r="S23" s="39">
        <f t="shared" si="15"/>
        <v>-3.8262937595129287</v>
      </c>
      <c r="T23" s="39">
        <f t="shared" si="16"/>
        <v>-3.82629375951295</v>
      </c>
      <c r="U23" t="s">
        <v>208</v>
      </c>
      <c r="V23" t="s">
        <v>209</v>
      </c>
      <c r="W23" t="s">
        <v>473</v>
      </c>
      <c r="X23" t="s">
        <v>469</v>
      </c>
      <c r="Y23" s="41"/>
    </row>
    <row r="24" spans="1:25" ht="15" x14ac:dyDescent="0.25">
      <c r="A24">
        <v>1.49</v>
      </c>
      <c r="B24">
        <v>2.75</v>
      </c>
      <c r="C24" s="29">
        <f t="shared" si="0"/>
        <v>3.4777303233679113E-2</v>
      </c>
      <c r="D24" s="30">
        <f>IF(OR($A24="",$B24=""),"",A24*'MPTO_working_2-way'!$G23)</f>
        <v>1.541818181818182</v>
      </c>
      <c r="E24" s="32">
        <f>IF(OR($A24="",$B24=""),"",B24*'MPTO_working_2-way'!$G23)</f>
        <v>2.8456375838926178</v>
      </c>
      <c r="F24" s="30">
        <f>IF(OR($A24="",$B24=""),"",'MPTO_working_2-way'!D23)</f>
        <v>1.5296313579094729</v>
      </c>
      <c r="G24" s="32">
        <f>IF(OR($A24="",$B24=""),"",'MPTO_working_2-way'!E23)</f>
        <v>2.8881057268722468</v>
      </c>
      <c r="H24" s="30">
        <f>IF(OR($A24="",$B24=""),"",'OddsRatio_working_2-way'!M23)</f>
        <v>1.5291502622129183</v>
      </c>
      <c r="I24" s="30">
        <f>IF(OR($A24="",$B24=""),"",'OddsRatio_working_2-way'!N23)</f>
        <v>2.8898223650461352</v>
      </c>
      <c r="J24" s="30">
        <f>IF('Log_working_2-way'!$D23="","",A24^('Log_working_2-way'!$D23))</f>
        <v>1.523576998193785</v>
      </c>
      <c r="K24" s="32">
        <f>IF('Log_working_2-way'!$D23="","",B24^('Log_working_2-way'!$D23))</f>
        <v>2.9099387548526887</v>
      </c>
      <c r="L24" s="37">
        <f t="shared" si="9"/>
        <v>0.6485849056603773</v>
      </c>
      <c r="M24" s="37">
        <f t="shared" si="10"/>
        <v>0.35141509433962259</v>
      </c>
      <c r="N24" s="38">
        <v>120</v>
      </c>
      <c r="O24" s="38">
        <f t="shared" si="11"/>
        <v>39.463087248322154</v>
      </c>
      <c r="P24" s="38">
        <f t="shared" si="12"/>
        <v>76.36363636363636</v>
      </c>
      <c r="Q24" s="38">
        <f t="shared" si="13"/>
        <v>43.63636363636364</v>
      </c>
      <c r="R24" s="38">
        <f t="shared" si="14"/>
        <v>80.53691275167786</v>
      </c>
      <c r="S24" s="39">
        <f t="shared" si="15"/>
        <v>-4.1732763880414865</v>
      </c>
      <c r="T24" s="39">
        <f t="shared" si="16"/>
        <v>-4.1732763880415007</v>
      </c>
      <c r="U24" t="s">
        <v>210</v>
      </c>
      <c r="V24" t="s">
        <v>211</v>
      </c>
      <c r="W24" t="s">
        <v>473</v>
      </c>
      <c r="X24" t="s">
        <v>469</v>
      </c>
      <c r="Y24" s="41"/>
    </row>
    <row r="25" spans="1:25" ht="15" x14ac:dyDescent="0.25">
      <c r="A25">
        <v>1.7</v>
      </c>
      <c r="B25">
        <v>2.27</v>
      </c>
      <c r="C25" s="29">
        <f t="shared" si="0"/>
        <v>2.876392847888054E-2</v>
      </c>
      <c r="D25" s="30">
        <f>IF(OR($A25="",$B25=""),"",A25*'MPTO_working_2-way'!$G24)</f>
        <v>1.748898678414097</v>
      </c>
      <c r="E25" s="32">
        <f>IF(OR($A25="",$B25=""),"",B25*'MPTO_working_2-way'!$G24)</f>
        <v>2.335294117647059</v>
      </c>
      <c r="F25" s="30">
        <f>IF(OR($A25="",$B25=""),"",'MPTO_working_2-way'!D24)</f>
        <v>1.7426055543011967</v>
      </c>
      <c r="G25" s="32">
        <f>IF(OR($A25="",$B25=""),"",'MPTO_working_2-way'!E24)</f>
        <v>2.3466099118273029</v>
      </c>
      <c r="H25" s="30">
        <f>IF(OR($A25="",$B25=""),"",'OddsRatio_working_2-way'!M24)</f>
        <v>1.7424157207132702</v>
      </c>
      <c r="I25" s="30">
        <f>IF(OR($A25="",$B25=""),"",'OddsRatio_working_2-way'!N24)</f>
        <v>2.3469542361512192</v>
      </c>
      <c r="J25" s="30">
        <f>IF('Log_working_2-way'!$D24="","",A25^('Log_working_2-way'!$D24))</f>
        <v>1.7395677440294552</v>
      </c>
      <c r="K25" s="32">
        <f>IF('Log_working_2-way'!$D24="","",B25^('Log_working_2-way'!$D24))</f>
        <v>2.352141177157876</v>
      </c>
      <c r="L25" s="37">
        <f t="shared" si="9"/>
        <v>0.5717884130982368</v>
      </c>
      <c r="M25" s="37">
        <f t="shared" si="10"/>
        <v>0.4282115869017632</v>
      </c>
      <c r="N25" s="38">
        <v>121</v>
      </c>
      <c r="O25" s="38">
        <f t="shared" si="11"/>
        <v>49.823529411764703</v>
      </c>
      <c r="P25" s="38">
        <f t="shared" si="12"/>
        <v>67.696035242290748</v>
      </c>
      <c r="Q25" s="38">
        <f t="shared" si="13"/>
        <v>53.303964757709252</v>
      </c>
      <c r="R25" s="38">
        <f t="shared" si="14"/>
        <v>71.17647058823529</v>
      </c>
      <c r="S25" s="39">
        <f t="shared" si="15"/>
        <v>-3.4804353459445494</v>
      </c>
      <c r="T25" s="39">
        <f t="shared" si="16"/>
        <v>-3.4804353459445423</v>
      </c>
      <c r="U25" t="s">
        <v>212</v>
      </c>
      <c r="V25" t="s">
        <v>213</v>
      </c>
      <c r="W25" t="s">
        <v>473</v>
      </c>
      <c r="X25" t="s">
        <v>469</v>
      </c>
      <c r="Y25" s="41"/>
    </row>
    <row r="26" spans="1:25" ht="15" x14ac:dyDescent="0.25">
      <c r="A26">
        <v>1.64</v>
      </c>
      <c r="B26">
        <v>2.39</v>
      </c>
      <c r="C26" s="29">
        <f t="shared" si="0"/>
        <v>2.8166139401979873E-2</v>
      </c>
      <c r="D26" s="30">
        <f>IF(OR($A26="",$B26=""),"",A26*'MPTO_working_2-way'!$G25)</f>
        <v>1.6861924686192469</v>
      </c>
      <c r="E26" s="32">
        <f>IF(OR($A26="",$B26=""),"",B26*'MPTO_working_2-way'!$G25)</f>
        <v>2.4573170731707319</v>
      </c>
      <c r="F26" s="30">
        <f>IF(OR($A26="",$B26=""),"",'MPTO_working_2-way'!D25)</f>
        <v>1.6787733424704472</v>
      </c>
      <c r="G26" s="32">
        <f>IF(OR($A26="",$B26=""),"",'MPTO_working_2-way'!E25)</f>
        <v>2.4732458354366487</v>
      </c>
      <c r="H26" s="30">
        <f>IF(OR($A26="",$B26=""),"",'OddsRatio_working_2-way'!M25)</f>
        <v>1.6785511437439771</v>
      </c>
      <c r="I26" s="30">
        <f>IF(OR($A26="",$B26=""),"",'OddsRatio_working_2-way'!N25)</f>
        <v>2.4737282653189494</v>
      </c>
      <c r="J26" s="30">
        <f>IF('Log_working_2-way'!$D25="","",A26^('Log_working_2-way'!$D25))</f>
        <v>1.6751910363664311</v>
      </c>
      <c r="K26" s="32">
        <f>IF('Log_working_2-way'!$D25="","",B26^('Log_working_2-way'!$D25))</f>
        <v>2.4810623159062106</v>
      </c>
      <c r="L26" s="37">
        <f t="shared" si="9"/>
        <v>0.59305210918114148</v>
      </c>
      <c r="M26" s="37">
        <f t="shared" si="10"/>
        <v>0.40694789081885852</v>
      </c>
      <c r="N26" s="38">
        <v>122</v>
      </c>
      <c r="O26" s="38">
        <f t="shared" si="11"/>
        <v>47.609756097560968</v>
      </c>
      <c r="P26" s="38">
        <f t="shared" si="12"/>
        <v>70.953974895397508</v>
      </c>
      <c r="Q26" s="38">
        <f t="shared" si="13"/>
        <v>51.046025104602506</v>
      </c>
      <c r="R26" s="38">
        <f t="shared" si="14"/>
        <v>74.390243902439025</v>
      </c>
      <c r="S26" s="39">
        <f t="shared" si="15"/>
        <v>-3.4362690070415383</v>
      </c>
      <c r="T26" s="39">
        <f t="shared" si="16"/>
        <v>-3.4362690070415169</v>
      </c>
      <c r="U26" t="s">
        <v>214</v>
      </c>
      <c r="V26" t="s">
        <v>215</v>
      </c>
      <c r="W26" t="s">
        <v>473</v>
      </c>
      <c r="X26" t="s">
        <v>469</v>
      </c>
      <c r="Y26" s="41"/>
    </row>
    <row r="27" spans="1:25" ht="15" x14ac:dyDescent="0.25">
      <c r="A27">
        <v>1.72</v>
      </c>
      <c r="B27">
        <v>2.2000000000000002</v>
      </c>
      <c r="C27" s="29">
        <f t="shared" si="0"/>
        <v>3.5940803382663811E-2</v>
      </c>
      <c r="D27" s="30">
        <f>IF(OR($A27="",$B27=""),"",A27*'MPTO_working_2-way'!$G26)</f>
        <v>1.7818181818181817</v>
      </c>
      <c r="E27" s="32">
        <f>IF(OR($A27="",$B27=""),"",B27*'MPTO_working_2-way'!$G26)</f>
        <v>2.2790697674418605</v>
      </c>
      <c r="F27" s="30">
        <f>IF(OR($A27="",$B27=""),"",'MPTO_working_2-way'!D26)</f>
        <v>1.7748592870544089</v>
      </c>
      <c r="G27" s="32">
        <f>IF(OR($A27="",$B27=""),"",'MPTO_working_2-way'!E26)</f>
        <v>2.2905569007263922</v>
      </c>
      <c r="H27" s="30">
        <f>IF(OR($A27="",$B27=""),"",'OddsRatio_working_2-way'!M26)</f>
        <v>1.7745966692414832</v>
      </c>
      <c r="I27" s="30">
        <f>IF(OR($A27="",$B27=""),"",'OddsRatio_working_2-way'!N26)</f>
        <v>2.2909944487358058</v>
      </c>
      <c r="J27" s="30">
        <f>IF('Log_working_2-way'!$D26="","",A27^('Log_working_2-way'!$D26))</f>
        <v>1.7714329684655428</v>
      </c>
      <c r="K27" s="32">
        <f>IF('Log_working_2-way'!$D26="","",B27^('Log_working_2-way'!$D26))</f>
        <v>2.2962889076273294</v>
      </c>
      <c r="L27" s="37">
        <f t="shared" si="9"/>
        <v>0.56122448979591844</v>
      </c>
      <c r="M27" s="37">
        <f t="shared" si="10"/>
        <v>0.43877551020408162</v>
      </c>
      <c r="N27" s="38">
        <v>123</v>
      </c>
      <c r="O27" s="38">
        <f t="shared" si="11"/>
        <v>51.488372093023258</v>
      </c>
      <c r="P27" s="38">
        <f t="shared" si="12"/>
        <v>67.090909090909093</v>
      </c>
      <c r="Q27" s="38">
        <f t="shared" si="13"/>
        <v>55.909090909090907</v>
      </c>
      <c r="R27" s="38">
        <f t="shared" si="14"/>
        <v>71.511627906976742</v>
      </c>
      <c r="S27" s="39">
        <f t="shared" si="15"/>
        <v>-4.420718816067648</v>
      </c>
      <c r="T27" s="39">
        <f t="shared" si="16"/>
        <v>-4.420718816067648</v>
      </c>
      <c r="U27" t="s">
        <v>216</v>
      </c>
      <c r="V27" t="s">
        <v>217</v>
      </c>
      <c r="W27" t="s">
        <v>474</v>
      </c>
      <c r="X27" t="s">
        <v>469</v>
      </c>
      <c r="Y27" s="41"/>
    </row>
    <row r="28" spans="1:25" ht="15" x14ac:dyDescent="0.25">
      <c r="A28">
        <v>1.6</v>
      </c>
      <c r="B28">
        <v>2.44</v>
      </c>
      <c r="C28" s="29">
        <f t="shared" si="0"/>
        <v>3.4836065573770503E-2</v>
      </c>
      <c r="D28" s="30">
        <f>IF(OR($A28="",$B28=""),"",A28*'MPTO_working_2-way'!$G27)</f>
        <v>1.6557377049180328</v>
      </c>
      <c r="E28" s="32">
        <f>IF(OR($A28="",$B28=""),"",B28*'MPTO_working_2-way'!$G27)</f>
        <v>2.5249999999999999</v>
      </c>
      <c r="F28" s="30">
        <f>IF(OR($A28="",$B28=""),"",'MPTO_working_2-way'!D27)</f>
        <v>1.6458684654300169</v>
      </c>
      <c r="G28" s="32">
        <f>IF(OR($A28="",$B28=""),"",'MPTO_working_2-way'!E27)</f>
        <v>2.548302872062663</v>
      </c>
      <c r="H28" s="30">
        <f>IF(OR($A28="",$B28=""),"",'OddsRatio_working_2-way'!M27)</f>
        <v>1.6454972243679031</v>
      </c>
      <c r="I28" s="30">
        <f>IF(OR($A28="",$B28=""),"",'OddsRatio_working_2-way'!N27)</f>
        <v>2.5491933384829668</v>
      </c>
      <c r="J28" s="30">
        <f>IF('Log_working_2-way'!$D27="","",A28^('Log_working_2-way'!$D27))</f>
        <v>1.6410065291696188</v>
      </c>
      <c r="K28" s="32">
        <f>IF('Log_working_2-way'!$D27="","",B28^('Log_working_2-way'!$D27))</f>
        <v>2.5600465119993632</v>
      </c>
      <c r="L28" s="37">
        <f t="shared" si="9"/>
        <v>0.60396039603960394</v>
      </c>
      <c r="M28" s="37">
        <f t="shared" si="10"/>
        <v>0.39603960396039606</v>
      </c>
      <c r="N28" s="38">
        <v>124</v>
      </c>
      <c r="O28" s="38">
        <f t="shared" si="11"/>
        <v>46.5</v>
      </c>
      <c r="P28" s="38">
        <f t="shared" si="12"/>
        <v>73.180327868852459</v>
      </c>
      <c r="Q28" s="38">
        <f t="shared" si="13"/>
        <v>50.819672131147541</v>
      </c>
      <c r="R28" s="38">
        <f t="shared" si="14"/>
        <v>77.5</v>
      </c>
      <c r="S28" s="39">
        <f t="shared" si="15"/>
        <v>-4.3196721311475414</v>
      </c>
      <c r="T28" s="39">
        <f t="shared" si="16"/>
        <v>-4.3196721311475414</v>
      </c>
      <c r="U28" t="s">
        <v>218</v>
      </c>
      <c r="V28" t="s">
        <v>219</v>
      </c>
      <c r="W28" t="s">
        <v>474</v>
      </c>
      <c r="X28" t="s">
        <v>469</v>
      </c>
      <c r="Y28" s="41"/>
    </row>
    <row r="29" spans="1:25" ht="15" x14ac:dyDescent="0.25">
      <c r="A29">
        <v>1.7</v>
      </c>
      <c r="B29">
        <v>2.2400000000000002</v>
      </c>
      <c r="C29" s="29">
        <f t="shared" si="0"/>
        <v>3.4663865546218364E-2</v>
      </c>
      <c r="D29" s="30">
        <f>IF(OR($A29="",$B29=""),"",A29*'MPTO_working_2-way'!$G28)</f>
        <v>1.7589285714285712</v>
      </c>
      <c r="E29" s="32">
        <f>IF(OR($A29="",$B29=""),"",B29*'MPTO_working_2-way'!$G28)</f>
        <v>2.3176470588235292</v>
      </c>
      <c r="F29" s="30">
        <f>IF(OR($A29="",$B29=""),"",'MPTO_working_2-way'!D28)</f>
        <v>1.7516099356025756</v>
      </c>
      <c r="G29" s="32">
        <f>IF(OR($A29="",$B29=""),"",'MPTO_working_2-way'!E28)</f>
        <v>2.3304773561811505</v>
      </c>
      <c r="H29" s="30">
        <f>IF(OR($A29="",$B29=""),"",'OddsRatio_working_2-way'!M28)</f>
        <v>1.7513428837969105</v>
      </c>
      <c r="I29" s="30">
        <f>IF(OR($A29="",$B29=""),"",'OddsRatio_working_2-way'!N28)</f>
        <v>2.3309502512973848</v>
      </c>
      <c r="J29" s="30">
        <f>IF('Log_working_2-way'!$D28="","",A29^('Log_working_2-way'!$D28))</f>
        <v>1.7480183212340654</v>
      </c>
      <c r="K29" s="32">
        <f>IF('Log_working_2-way'!$D28="","",B29^('Log_working_2-way'!$D28))</f>
        <v>2.3368656510313084</v>
      </c>
      <c r="L29" s="37">
        <f t="shared" si="9"/>
        <v>0.56852791878172593</v>
      </c>
      <c r="M29" s="37">
        <f t="shared" si="10"/>
        <v>0.43147208121827418</v>
      </c>
      <c r="N29" s="38">
        <v>125</v>
      </c>
      <c r="O29" s="38">
        <f t="shared" si="11"/>
        <v>51.470588235294116</v>
      </c>
      <c r="P29" s="38">
        <f t="shared" si="12"/>
        <v>69.196428571428569</v>
      </c>
      <c r="Q29" s="38">
        <f t="shared" si="13"/>
        <v>55.803571428571423</v>
      </c>
      <c r="R29" s="38">
        <f t="shared" si="14"/>
        <v>73.529411764705884</v>
      </c>
      <c r="S29" s="39">
        <f t="shared" si="15"/>
        <v>-4.3329831932773075</v>
      </c>
      <c r="T29" s="39">
        <f t="shared" si="16"/>
        <v>-4.3329831932773146</v>
      </c>
      <c r="U29" t="s">
        <v>220</v>
      </c>
      <c r="V29" t="s">
        <v>221</v>
      </c>
      <c r="W29" t="s">
        <v>474</v>
      </c>
      <c r="X29" t="s">
        <v>469</v>
      </c>
      <c r="Y29" s="41"/>
    </row>
    <row r="30" spans="1:25" s="35" customFormat="1" ht="15" x14ac:dyDescent="0.25">
      <c r="A30">
        <v>1.67</v>
      </c>
      <c r="B30">
        <v>2.2999999999999998</v>
      </c>
      <c r="C30" s="29">
        <f t="shared" si="0"/>
        <v>3.3585003905233002E-2</v>
      </c>
      <c r="D30" s="30">
        <f>IF(OR($A30="",$B30=""),"",A30*'MPTO_working_2-way'!$G29)</f>
        <v>1.7260869565217389</v>
      </c>
      <c r="E30" s="32">
        <f>IF(OR($A30="",$B30=""),"",B30*'MPTO_working_2-way'!$G29)</f>
        <v>2.3772455089820359</v>
      </c>
      <c r="F30" s="30">
        <f>IF(OR($A30="",$B30=""),"",'MPTO_working_2-way'!D29)</f>
        <v>1.7181838514873629</v>
      </c>
      <c r="G30" s="32">
        <f>IF(OR($A30="",$B30=""),"",'MPTO_working_2-way'!E29)</f>
        <v>2.3924011211460603</v>
      </c>
      <c r="H30" s="30">
        <f>IF(OR($A30="",$B30=""),"",'OddsRatio_working_2-way'!M29)</f>
        <v>1.7179029289427752</v>
      </c>
      <c r="I30" s="30">
        <f>IF(OR($A30="",$B30=""),"",'OddsRatio_working_2-way'!N29)</f>
        <v>2.3929459815307572</v>
      </c>
      <c r="J30" s="30">
        <f>IF('Log_working_2-way'!$D29="","",A30^('Log_working_2-way'!$D29))</f>
        <v>1.7143143993241288</v>
      </c>
      <c r="K30" s="32">
        <f>IF('Log_working_2-way'!$D29="","",B30^('Log_working_2-way'!$D29))</f>
        <v>2.399943779582375</v>
      </c>
      <c r="L30" s="37">
        <f t="shared" si="9"/>
        <v>0.57934508816120911</v>
      </c>
      <c r="M30" s="37">
        <f t="shared" si="10"/>
        <v>0.42065491183879095</v>
      </c>
      <c r="N30" s="38">
        <v>126</v>
      </c>
      <c r="O30" s="38">
        <f t="shared" si="11"/>
        <v>50.550898203592808</v>
      </c>
      <c r="P30" s="38">
        <f t="shared" si="12"/>
        <v>71.217391304347814</v>
      </c>
      <c r="Q30" s="38">
        <f t="shared" si="13"/>
        <v>54.782608695652179</v>
      </c>
      <c r="R30" s="38">
        <f t="shared" si="14"/>
        <v>75.449101796407192</v>
      </c>
      <c r="S30" s="39">
        <f t="shared" si="15"/>
        <v>-4.2317104920593707</v>
      </c>
      <c r="T30" s="39">
        <f t="shared" si="16"/>
        <v>-4.2317104920593778</v>
      </c>
      <c r="U30" t="s">
        <v>222</v>
      </c>
      <c r="V30" t="s">
        <v>223</v>
      </c>
      <c r="W30" t="s">
        <v>474</v>
      </c>
      <c r="X30" t="s">
        <v>469</v>
      </c>
      <c r="Y30" s="41"/>
    </row>
    <row r="31" spans="1:25" ht="15" x14ac:dyDescent="0.25">
      <c r="A31">
        <v>1.64</v>
      </c>
      <c r="B31">
        <v>2.39</v>
      </c>
      <c r="C31" s="29">
        <f t="shared" si="0"/>
        <v>2.8166139401979873E-2</v>
      </c>
      <c r="D31" s="30">
        <f>IF(OR($A31="",$B31=""),"",A31*'MPTO_working_2-way'!$G30)</f>
        <v>1.6861924686192469</v>
      </c>
      <c r="E31" s="32">
        <f>IF(OR($A31="",$B31=""),"",B31*'MPTO_working_2-way'!$G30)</f>
        <v>2.4573170731707319</v>
      </c>
      <c r="F31" s="30">
        <f>IF(OR($A31="",$B31=""),"",'MPTO_working_2-way'!D30)</f>
        <v>1.6787733424704472</v>
      </c>
      <c r="G31" s="32">
        <f>IF(OR($A31="",$B31=""),"",'MPTO_working_2-way'!E30)</f>
        <v>2.4732458354366487</v>
      </c>
      <c r="H31" s="30">
        <f>IF(OR($A31="",$B31=""),"",'OddsRatio_working_2-way'!M30)</f>
        <v>1.6785511437439771</v>
      </c>
      <c r="I31" s="30">
        <f>IF(OR($A31="",$B31=""),"",'OddsRatio_working_2-way'!N30)</f>
        <v>2.4737282653189494</v>
      </c>
      <c r="J31" s="30">
        <f>IF('Log_working_2-way'!$D30="","",A31^('Log_working_2-way'!$D30))</f>
        <v>1.6751910363664311</v>
      </c>
      <c r="K31" s="32">
        <f>IF('Log_working_2-way'!$D30="","",B31^('Log_working_2-way'!$D30))</f>
        <v>2.4810623159062106</v>
      </c>
      <c r="L31" s="37">
        <f t="shared" si="9"/>
        <v>0.59305210918114148</v>
      </c>
      <c r="M31" s="37">
        <f t="shared" si="10"/>
        <v>0.40694789081885852</v>
      </c>
      <c r="N31" s="38">
        <v>127</v>
      </c>
      <c r="O31" s="38">
        <f t="shared" si="11"/>
        <v>49.560975609756099</v>
      </c>
      <c r="P31" s="38">
        <f t="shared" si="12"/>
        <v>73.861924686192481</v>
      </c>
      <c r="Q31" s="38">
        <f t="shared" si="13"/>
        <v>53.138075313807526</v>
      </c>
      <c r="R31" s="38">
        <f t="shared" si="14"/>
        <v>77.439024390243901</v>
      </c>
      <c r="S31" s="39">
        <f t="shared" si="15"/>
        <v>-3.5770997040514274</v>
      </c>
      <c r="T31" s="39">
        <f t="shared" si="16"/>
        <v>-3.5770997040514203</v>
      </c>
      <c r="U31" t="s">
        <v>224</v>
      </c>
      <c r="V31" t="s">
        <v>225</v>
      </c>
      <c r="W31" t="s">
        <v>475</v>
      </c>
      <c r="X31" t="s">
        <v>469</v>
      </c>
      <c r="Y31" s="41"/>
    </row>
    <row r="32" spans="1:25" ht="15" x14ac:dyDescent="0.25">
      <c r="A32">
        <v>1.83</v>
      </c>
      <c r="B32">
        <v>2.06</v>
      </c>
      <c r="C32" s="29">
        <f t="shared" si="0"/>
        <v>3.1884980635577431E-2</v>
      </c>
      <c r="D32" s="30">
        <f>IF(OR($A32="",$B32=""),"",A32*'MPTO_working_2-way'!$G31)</f>
        <v>1.8883495145631068</v>
      </c>
      <c r="E32" s="32">
        <f>IF(OR($A32="",$B32=""),"",B32*'MPTO_working_2-way'!$G31)</f>
        <v>2.1256830601092895</v>
      </c>
      <c r="F32" s="30">
        <f>IF(OR($A32="",$B32=""),"",'MPTO_working_2-way'!D31)</f>
        <v>1.8849942497124856</v>
      </c>
      <c r="G32" s="32">
        <f>IF(OR($A32="",$B32=""),"",'MPTO_working_2-way'!E31)</f>
        <v>2.1299508446804905</v>
      </c>
      <c r="H32" s="30">
        <f>IF(OR($A32="",$B32=""),"",'OddsRatio_working_2-way'!M31)</f>
        <v>1.8848835335367746</v>
      </c>
      <c r="I32" s="30">
        <f>IF(OR($A32="",$B32=""),"",'OddsRatio_working_2-way'!N31)</f>
        <v>2.1300922235529893</v>
      </c>
      <c r="J32" s="30">
        <f>IF('Log_working_2-way'!$D31="","",A32^('Log_working_2-way'!$D31))</f>
        <v>1.8833614398916756</v>
      </c>
      <c r="K32" s="32">
        <f>IF('Log_working_2-way'!$D31="","",B32^('Log_working_2-way'!$D31))</f>
        <v>2.1320394516231058</v>
      </c>
      <c r="L32" s="37">
        <f t="shared" si="9"/>
        <v>0.5295629820051414</v>
      </c>
      <c r="M32" s="37">
        <f t="shared" si="10"/>
        <v>0.47043701799485865</v>
      </c>
      <c r="N32" s="38">
        <v>128</v>
      </c>
      <c r="O32" s="38">
        <f t="shared" si="11"/>
        <v>58.05464480874317</v>
      </c>
      <c r="P32" s="38">
        <f t="shared" si="12"/>
        <v>65.864077669902912</v>
      </c>
      <c r="Q32" s="38">
        <f t="shared" si="13"/>
        <v>62.135922330097088</v>
      </c>
      <c r="R32" s="38">
        <f t="shared" si="14"/>
        <v>69.945355191256823</v>
      </c>
      <c r="S32" s="39">
        <f t="shared" si="15"/>
        <v>-4.0812775213539183</v>
      </c>
      <c r="T32" s="39">
        <f t="shared" si="16"/>
        <v>-4.0812775213539112</v>
      </c>
      <c r="U32" t="s">
        <v>226</v>
      </c>
      <c r="V32" t="s">
        <v>227</v>
      </c>
      <c r="W32" t="s">
        <v>475</v>
      </c>
      <c r="X32" t="s">
        <v>469</v>
      </c>
      <c r="Y32" s="41"/>
    </row>
    <row r="33" spans="1:25" ht="15" x14ac:dyDescent="0.25">
      <c r="A33">
        <v>1.63</v>
      </c>
      <c r="B33">
        <v>2.4</v>
      </c>
      <c r="C33" s="29">
        <f t="shared" si="0"/>
        <v>3.0163599182004175E-2</v>
      </c>
      <c r="D33" s="30">
        <f>IF(OR($A33="",$B33=""),"",A33*'MPTO_working_2-way'!$G32)</f>
        <v>1.6791666666666667</v>
      </c>
      <c r="E33" s="32">
        <f>IF(OR($A33="",$B33=""),"",B33*'MPTO_working_2-way'!$G32)</f>
        <v>2.4723926380368098</v>
      </c>
      <c r="F33" s="30">
        <f>IF(OR($A33="",$B33=""),"",'MPTO_working_2-way'!D32)</f>
        <v>1.6710807347287484</v>
      </c>
      <c r="G33" s="32">
        <f>IF(OR($A33="",$B33=""),"",'MPTO_working_2-way'!E32)</f>
        <v>2.49013367281986</v>
      </c>
      <c r="H33" s="30">
        <f>IF(OR($A33="",$B33=""),"",'OddsRatio_working_2-way'!M32)</f>
        <v>1.670820393249937</v>
      </c>
      <c r="I33" s="30">
        <f>IF(OR($A33="",$B33=""),"",'OddsRatio_working_2-way'!N32)</f>
        <v>2.4907119849998605</v>
      </c>
      <c r="J33" s="30">
        <f>IF('Log_working_2-way'!$D32="","",A33^('Log_working_2-way'!$D32))</f>
        <v>1.6671533200634385</v>
      </c>
      <c r="K33" s="32">
        <f>IF('Log_working_2-way'!$D32="","",B33^('Log_working_2-way'!$D32))</f>
        <v>2.4989058285805683</v>
      </c>
      <c r="L33" s="37">
        <f t="shared" si="9"/>
        <v>0.59553349875930517</v>
      </c>
      <c r="M33" s="37">
        <f t="shared" si="10"/>
        <v>0.40446650124069478</v>
      </c>
      <c r="N33" s="38">
        <v>129</v>
      </c>
      <c r="O33" s="38">
        <f t="shared" si="11"/>
        <v>49.858895705521462</v>
      </c>
      <c r="P33" s="38">
        <f t="shared" si="12"/>
        <v>75.249999999999986</v>
      </c>
      <c r="Q33" s="38">
        <f t="shared" si="13"/>
        <v>53.75</v>
      </c>
      <c r="R33" s="38">
        <f t="shared" si="14"/>
        <v>79.141104294478524</v>
      </c>
      <c r="S33" s="39">
        <f t="shared" si="15"/>
        <v>-3.8911042944785379</v>
      </c>
      <c r="T33" s="39">
        <f t="shared" si="16"/>
        <v>-3.8911042944785379</v>
      </c>
      <c r="U33" t="s">
        <v>228</v>
      </c>
      <c r="V33" t="s">
        <v>229</v>
      </c>
      <c r="W33" t="s">
        <v>475</v>
      </c>
      <c r="X33" t="s">
        <v>469</v>
      </c>
      <c r="Y33" s="41"/>
    </row>
    <row r="34" spans="1:25" ht="15" x14ac:dyDescent="0.25">
      <c r="A34">
        <v>1.91</v>
      </c>
      <c r="B34">
        <v>1.98</v>
      </c>
      <c r="C34" s="29">
        <f t="shared" si="0"/>
        <v>2.861071447458885E-2</v>
      </c>
      <c r="D34" s="30">
        <f>IF(OR($A34="",$B34=""),"",A34*'MPTO_working_2-way'!$G33)</f>
        <v>1.9646464646464645</v>
      </c>
      <c r="E34" s="32">
        <f>IF(OR($A34="",$B34=""),"",B34*'MPTO_working_2-way'!$G33)</f>
        <v>2.0366492146596857</v>
      </c>
      <c r="F34" s="30">
        <f>IF(OR($A34="",$B34=""),"",'MPTO_working_2-way'!D33)</f>
        <v>1.9636533568721115</v>
      </c>
      <c r="G34" s="32">
        <f>IF(OR($A34="",$B34=""),"",'MPTO_working_2-way'!E33)</f>
        <v>2.0377175494369308</v>
      </c>
      <c r="H34" s="30">
        <f>IF(OR($A34="",$B34=""),"",'OddsRatio_working_2-way'!M33)</f>
        <v>1.9636241116594322</v>
      </c>
      <c r="I34" s="30">
        <f>IF(OR($A34="",$B34=""),"",'OddsRatio_working_2-way'!N33)</f>
        <v>2.0377490433255412</v>
      </c>
      <c r="J34" s="30">
        <f>IF('Log_working_2-way'!$D33="","",A34^('Log_working_2-way'!$D33))</f>
        <v>1.9631742210121639</v>
      </c>
      <c r="K34" s="32">
        <f>IF('Log_working_2-way'!$D33="","",B34^('Log_working_2-way'!$D33))</f>
        <v>2.0382337672504618</v>
      </c>
      <c r="L34" s="37">
        <f t="shared" si="9"/>
        <v>0.50899742930591263</v>
      </c>
      <c r="M34" s="37">
        <f t="shared" si="10"/>
        <v>0.49100257069408743</v>
      </c>
      <c r="N34" s="38">
        <v>130</v>
      </c>
      <c r="O34" s="38">
        <f t="shared" si="11"/>
        <v>61.937172774869097</v>
      </c>
      <c r="P34" s="38">
        <f t="shared" si="12"/>
        <v>64.343434343434339</v>
      </c>
      <c r="Q34" s="38">
        <f t="shared" si="13"/>
        <v>65.656565656565661</v>
      </c>
      <c r="R34" s="38">
        <f t="shared" si="14"/>
        <v>68.062827225130889</v>
      </c>
      <c r="S34" s="39">
        <f t="shared" si="15"/>
        <v>-3.7193928816965638</v>
      </c>
      <c r="T34" s="39">
        <f t="shared" si="16"/>
        <v>-3.7193928816965496</v>
      </c>
      <c r="U34" t="s">
        <v>84</v>
      </c>
      <c r="V34" t="s">
        <v>75</v>
      </c>
      <c r="W34" t="s">
        <v>87</v>
      </c>
      <c r="X34" t="s">
        <v>469</v>
      </c>
      <c r="Y34" s="41"/>
    </row>
    <row r="35" spans="1:25" ht="15" x14ac:dyDescent="0.25">
      <c r="A35">
        <v>2.06</v>
      </c>
      <c r="B35">
        <v>1.83</v>
      </c>
      <c r="C35" s="29">
        <f t="shared" si="0"/>
        <v>3.1884980635577431E-2</v>
      </c>
      <c r="D35" s="30">
        <f>IF(OR($A35="",$B35=""),"",A35*'MPTO_working_2-way'!$G34)</f>
        <v>2.1256830601092895</v>
      </c>
      <c r="E35" s="32">
        <f>IF(OR($A35="",$B35=""),"",B35*'MPTO_working_2-way'!$G34)</f>
        <v>1.8883495145631068</v>
      </c>
      <c r="F35" s="30">
        <f>IF(OR($A35="",$B35=""),"",'MPTO_working_2-way'!D34)</f>
        <v>2.1299508446804905</v>
      </c>
      <c r="G35" s="32">
        <f>IF(OR($A35="",$B35=""),"",'MPTO_working_2-way'!E34)</f>
        <v>1.8849942497124856</v>
      </c>
      <c r="H35" s="30">
        <f>IF(OR($A35="",$B35=""),"",'OddsRatio_working_2-way'!M34)</f>
        <v>2.1300922235529893</v>
      </c>
      <c r="I35" s="30">
        <f>IF(OR($A35="",$B35=""),"",'OddsRatio_working_2-way'!N34)</f>
        <v>1.8848835335367746</v>
      </c>
      <c r="J35" s="30">
        <f>IF('Log_working_2-way'!$D34="","",A35^('Log_working_2-way'!$D34))</f>
        <v>2.1320394516231058</v>
      </c>
      <c r="K35" s="32">
        <f>IF('Log_working_2-way'!$D34="","",B35^('Log_working_2-way'!$D34))</f>
        <v>1.8833614398916756</v>
      </c>
      <c r="L35" s="37">
        <f t="shared" si="9"/>
        <v>0.47043701799485865</v>
      </c>
      <c r="M35" s="37">
        <f t="shared" si="10"/>
        <v>0.5295629820051414</v>
      </c>
      <c r="N35" s="38">
        <v>131</v>
      </c>
      <c r="O35" s="38">
        <f t="shared" si="11"/>
        <v>67.407766990291265</v>
      </c>
      <c r="P35" s="38">
        <f t="shared" si="12"/>
        <v>59.415300546448094</v>
      </c>
      <c r="Q35" s="38">
        <f t="shared" si="13"/>
        <v>71.584699453551906</v>
      </c>
      <c r="R35" s="38">
        <f t="shared" si="14"/>
        <v>63.592233009708735</v>
      </c>
      <c r="S35" s="39">
        <f t="shared" si="15"/>
        <v>-4.1769324632606413</v>
      </c>
      <c r="T35" s="39">
        <f t="shared" si="16"/>
        <v>-4.1769324632606413</v>
      </c>
      <c r="U35" t="s">
        <v>78</v>
      </c>
      <c r="V35" t="s">
        <v>93</v>
      </c>
      <c r="W35" t="s">
        <v>87</v>
      </c>
      <c r="X35" t="s">
        <v>469</v>
      </c>
      <c r="Y35" s="41"/>
    </row>
    <row r="36" spans="1:25" ht="15" x14ac:dyDescent="0.25">
      <c r="A36">
        <v>1.71</v>
      </c>
      <c r="B36">
        <v>2.23</v>
      </c>
      <c r="C36" s="29">
        <f t="shared" si="0"/>
        <v>3.3225814910969431E-2</v>
      </c>
      <c r="D36" s="30">
        <f>IF(OR($A36="",$B36=""),"",A36*'MPTO_working_2-way'!$G35)</f>
        <v>1.7668161434977576</v>
      </c>
      <c r="E36" s="32">
        <f>IF(OR($A36="",$B36=""),"",B36*'MPTO_working_2-way'!$G35)</f>
        <v>2.3040935672514617</v>
      </c>
      <c r="F36" s="30">
        <f>IF(OR($A36="",$B36=""),"",'MPTO_working_2-way'!D35)</f>
        <v>1.7599981538319522</v>
      </c>
      <c r="G36" s="32">
        <f>IF(OR($A36="",$B36=""),"",'MPTO_working_2-way'!E35)</f>
        <v>2.315792669966295</v>
      </c>
      <c r="H36" s="30">
        <f>IF(OR($A36="",$B36=""),"",'OddsRatio_working_2-way'!M35)</f>
        <v>1.7597603387632996</v>
      </c>
      <c r="I36" s="30">
        <f>IF(OR($A36="",$B36=""),"",'OddsRatio_working_2-way'!N35)</f>
        <v>2.3162045305336028</v>
      </c>
      <c r="J36" s="30">
        <f>IF('Log_working_2-way'!$D35="","",A36^('Log_working_2-way'!$D35))</f>
        <v>1.7566662454529891</v>
      </c>
      <c r="K36" s="32">
        <f>IF('Log_working_2-way'!$D35="","",B36^('Log_working_2-way'!$D35))</f>
        <v>2.3215866387713424</v>
      </c>
      <c r="L36" s="37">
        <f t="shared" si="9"/>
        <v>0.56598984771573613</v>
      </c>
      <c r="M36" s="37">
        <f t="shared" si="10"/>
        <v>0.43401015228426398</v>
      </c>
      <c r="N36" s="38">
        <v>132</v>
      </c>
      <c r="O36" s="38">
        <f t="shared" si="11"/>
        <v>54.807017543859644</v>
      </c>
      <c r="P36" s="38">
        <f t="shared" si="12"/>
        <v>72.807174887892387</v>
      </c>
      <c r="Q36" s="38">
        <f t="shared" si="13"/>
        <v>59.192825112107627</v>
      </c>
      <c r="R36" s="38">
        <f t="shared" si="14"/>
        <v>77.192982456140342</v>
      </c>
      <c r="S36" s="39">
        <f t="shared" si="15"/>
        <v>-4.3858075682479836</v>
      </c>
      <c r="T36" s="39">
        <f t="shared" si="16"/>
        <v>-4.3858075682479551</v>
      </c>
      <c r="U36" t="s">
        <v>164</v>
      </c>
      <c r="V36" t="s">
        <v>76</v>
      </c>
      <c r="W36" t="s">
        <v>87</v>
      </c>
      <c r="X36" t="s">
        <v>469</v>
      </c>
      <c r="Y36" s="41"/>
    </row>
    <row r="37" spans="1:25" ht="15" x14ac:dyDescent="0.25">
      <c r="A37">
        <v>2.2799999999999998</v>
      </c>
      <c r="B37">
        <v>1.68</v>
      </c>
      <c r="C37" s="29">
        <f t="shared" si="0"/>
        <v>3.383458646616555E-2</v>
      </c>
      <c r="D37" s="30">
        <f>IF(OR($A37="",$B37=""),"",A37*'MPTO_working_2-way'!$G36)</f>
        <v>2.3571428571428572</v>
      </c>
      <c r="E37" s="32">
        <f>IF(OR($A37="",$B37=""),"",B37*'MPTO_working_2-way'!$G36)</f>
        <v>1.736842105263158</v>
      </c>
      <c r="F37" s="30">
        <f>IF(OR($A37="",$B37=""),"",'MPTO_working_2-way'!D36)</f>
        <v>2.3714710252600297</v>
      </c>
      <c r="G37" s="32">
        <f>IF(OR($A37="",$B37=""),"",'MPTO_working_2-way'!E36)</f>
        <v>1.7291440953412784</v>
      </c>
      <c r="H37" s="30">
        <f>IF(OR($A37="",$B37=""),"",'OddsRatio_working_2-way'!M36)</f>
        <v>2.3719886811400706</v>
      </c>
      <c r="I37" s="30">
        <f>IF(OR($A37="",$B37=""),"",'OddsRatio_working_2-way'!N36)</f>
        <v>1.728868986855663</v>
      </c>
      <c r="J37" s="30">
        <f>IF('Log_working_2-way'!$D36="","",A37^('Log_working_2-way'!$D36))</f>
        <v>2.3786002597874161</v>
      </c>
      <c r="K37" s="32">
        <f>IF('Log_working_2-way'!$D36="","",B37^('Log_working_2-way'!$D36))</f>
        <v>1.7253734306956654</v>
      </c>
      <c r="L37" s="37">
        <f t="shared" si="9"/>
        <v>0.42424242424242425</v>
      </c>
      <c r="M37" s="37">
        <f t="shared" si="10"/>
        <v>0.57575757575757569</v>
      </c>
      <c r="N37" s="38">
        <v>133</v>
      </c>
      <c r="O37" s="38">
        <f t="shared" si="11"/>
        <v>74.666666666666657</v>
      </c>
      <c r="P37" s="38">
        <f t="shared" si="12"/>
        <v>53.833333333333329</v>
      </c>
      <c r="Q37" s="38">
        <f t="shared" si="13"/>
        <v>79.166666666666671</v>
      </c>
      <c r="R37" s="38">
        <f t="shared" si="14"/>
        <v>58.333333333333336</v>
      </c>
      <c r="S37" s="39">
        <f t="shared" si="15"/>
        <v>-4.5000000000000142</v>
      </c>
      <c r="T37" s="39">
        <f t="shared" si="16"/>
        <v>-4.5000000000000071</v>
      </c>
      <c r="U37" t="s">
        <v>92</v>
      </c>
      <c r="V37" t="s">
        <v>74</v>
      </c>
      <c r="W37" t="s">
        <v>87</v>
      </c>
      <c r="X37" t="s">
        <v>469</v>
      </c>
      <c r="Y37" s="41"/>
    </row>
    <row r="38" spans="1:25" ht="15" x14ac:dyDescent="0.25">
      <c r="A38">
        <v>2.15</v>
      </c>
      <c r="B38">
        <v>1.76</v>
      </c>
      <c r="C38" s="29">
        <f t="shared" si="0"/>
        <v>3.3298097251585723E-2</v>
      </c>
      <c r="D38" s="30">
        <f>IF(OR($A38="",$B38=""),"",A38*'MPTO_working_2-way'!$G37)</f>
        <v>2.2215909090909092</v>
      </c>
      <c r="E38" s="32">
        <f>IF(OR($A38="",$B38=""),"",B38*'MPTO_working_2-way'!$G37)</f>
        <v>1.8186046511627909</v>
      </c>
      <c r="F38" s="30">
        <f>IF(OR($A38="",$B38=""),"",'MPTO_working_2-way'!D37)</f>
        <v>2.2298173246906305</v>
      </c>
      <c r="G38" s="32">
        <f>IF(OR($A38="",$B38=""),"",'MPTO_working_2-way'!E37)</f>
        <v>1.8131288931480596</v>
      </c>
      <c r="H38" s="30">
        <f>IF(OR($A38="",$B38=""),"",'OddsRatio_working_2-way'!M37)</f>
        <v>2.2301048307916052</v>
      </c>
      <c r="I38" s="30">
        <f>IF(OR($A38="",$B38=""),"",'OddsRatio_working_2-way'!N37)</f>
        <v>1.8129388446970602</v>
      </c>
      <c r="J38" s="30">
        <f>IF('Log_working_2-way'!$D37="","",A38^('Log_working_2-way'!$D37))</f>
        <v>2.2338767288490446</v>
      </c>
      <c r="K38" s="32">
        <f>IF('Log_working_2-way'!$D37="","",B38^('Log_working_2-way'!$D37))</f>
        <v>1.8104537322239227</v>
      </c>
      <c r="L38" s="37">
        <f t="shared" si="9"/>
        <v>0.45012787723785164</v>
      </c>
      <c r="M38" s="37">
        <f t="shared" si="10"/>
        <v>0.54987212276214825</v>
      </c>
      <c r="N38" s="38">
        <v>134</v>
      </c>
      <c r="O38" s="38">
        <f t="shared" si="11"/>
        <v>71.674418604651152</v>
      </c>
      <c r="P38" s="38">
        <f t="shared" si="12"/>
        <v>57.863636363636374</v>
      </c>
      <c r="Q38" s="38">
        <f t="shared" si="13"/>
        <v>76.13636363636364</v>
      </c>
      <c r="R38" s="38">
        <f t="shared" si="14"/>
        <v>62.325581395348834</v>
      </c>
      <c r="S38" s="39">
        <f t="shared" si="15"/>
        <v>-4.4619450317124887</v>
      </c>
      <c r="T38" s="39">
        <f t="shared" si="16"/>
        <v>-4.4619450317124603</v>
      </c>
      <c r="U38" t="s">
        <v>77</v>
      </c>
      <c r="V38" t="s">
        <v>70</v>
      </c>
      <c r="W38" t="s">
        <v>87</v>
      </c>
      <c r="X38" t="s">
        <v>469</v>
      </c>
      <c r="Y38" s="41"/>
    </row>
    <row r="39" spans="1:25" ht="15" x14ac:dyDescent="0.25">
      <c r="A39">
        <v>2.17</v>
      </c>
      <c r="B39">
        <v>1.75</v>
      </c>
      <c r="C39" s="29">
        <f t="shared" si="0"/>
        <v>3.2258064516129004E-2</v>
      </c>
      <c r="D39" s="30">
        <f>IF(OR($A39="",$B39=""),"",A39*'MPTO_working_2-way'!$G38)</f>
        <v>2.2399999999999998</v>
      </c>
      <c r="E39" s="32">
        <f>IF(OR($A39="",$B39=""),"",B39*'MPTO_working_2-way'!$G38)</f>
        <v>1.8064516129032258</v>
      </c>
      <c r="F39" s="30">
        <f>IF(OR($A39="",$B39=""),"",'MPTO_working_2-way'!D38)</f>
        <v>2.2487046632124348</v>
      </c>
      <c r="G39" s="32">
        <f>IF(OR($A39="",$B39=""),"",'MPTO_working_2-way'!E38)</f>
        <v>1.8008298755186722</v>
      </c>
      <c r="H39" s="30">
        <f>IF(OR($A39="",$B39=""),"",'OddsRatio_working_2-way'!M38)</f>
        <v>2.2489995996796797</v>
      </c>
      <c r="I39" s="30">
        <f>IF(OR($A39="",$B39=""),"",'OddsRatio_working_2-way'!N38)</f>
        <v>1.8006407690254356</v>
      </c>
      <c r="J39" s="30">
        <f>IF('Log_working_2-way'!$D38="","",A39^('Log_working_2-way'!$D38))</f>
        <v>2.2529893897006406</v>
      </c>
      <c r="K39" s="32">
        <f>IF('Log_working_2-way'!$D38="","",B39^('Log_working_2-way'!$D38))</f>
        <v>1.798091355138193</v>
      </c>
      <c r="L39" s="37">
        <f t="shared" si="9"/>
        <v>0.44642857142857145</v>
      </c>
      <c r="M39" s="37">
        <f t="shared" si="10"/>
        <v>0.5535714285714286</v>
      </c>
      <c r="N39" s="38">
        <v>135</v>
      </c>
      <c r="O39" s="38">
        <f t="shared" si="11"/>
        <v>72.788018433179715</v>
      </c>
      <c r="P39" s="38">
        <f t="shared" si="12"/>
        <v>57.857142857142854</v>
      </c>
      <c r="Q39" s="38">
        <f t="shared" si="13"/>
        <v>77.142857142857139</v>
      </c>
      <c r="R39" s="38">
        <f t="shared" si="14"/>
        <v>62.211981566820278</v>
      </c>
      <c r="S39" s="39">
        <f t="shared" si="15"/>
        <v>-4.3548387096774235</v>
      </c>
      <c r="T39" s="39">
        <f t="shared" si="16"/>
        <v>-4.3548387096774235</v>
      </c>
      <c r="U39" t="s">
        <v>81</v>
      </c>
      <c r="V39" t="s">
        <v>72</v>
      </c>
      <c r="W39" t="s">
        <v>87</v>
      </c>
      <c r="X39" t="s">
        <v>469</v>
      </c>
      <c r="Y39" s="41"/>
    </row>
    <row r="40" spans="1:25" ht="15" x14ac:dyDescent="0.25">
      <c r="A40">
        <v>1.84</v>
      </c>
      <c r="B40">
        <v>2.06</v>
      </c>
      <c r="C40" s="29">
        <f t="shared" si="0"/>
        <v>2.891515407344869E-2</v>
      </c>
      <c r="D40" s="30">
        <f>IF(OR($A40="",$B40=""),"",A40*'MPTO_working_2-way'!$G39)</f>
        <v>1.8932038834951457</v>
      </c>
      <c r="E40" s="32">
        <f>IF(OR($A40="",$B40=""),"",B40*'MPTO_working_2-way'!$G39)</f>
        <v>2.1195652173913042</v>
      </c>
      <c r="F40" s="30">
        <f>IF(OR($A40="",$B40=""),"",'MPTO_working_2-way'!D39)</f>
        <v>1.8902852583283463</v>
      </c>
      <c r="G40" s="32">
        <f>IF(OR($A40="",$B40=""),"",'MPTO_working_2-way'!E39)</f>
        <v>2.1232354918216445</v>
      </c>
      <c r="H40" s="30">
        <f>IF(OR($A40="",$B40=""),"",'OddsRatio_working_2-way'!M39)</f>
        <v>1.8901981971385247</v>
      </c>
      <c r="I40" s="30">
        <f>IF(OR($A40="",$B40=""),"",'OddsRatio_working_2-way'!N39)</f>
        <v>2.123345344008138</v>
      </c>
      <c r="J40" s="30">
        <f>IF('Log_working_2-way'!$D39="","",A40^('Log_working_2-way'!$D39))</f>
        <v>1.8888770989238437</v>
      </c>
      <c r="K40" s="32">
        <f>IF('Log_working_2-way'!$D39="","",B40^('Log_working_2-way'!$D39))</f>
        <v>2.1250149218724146</v>
      </c>
      <c r="L40" s="37">
        <f t="shared" si="9"/>
        <v>0.52820512820512822</v>
      </c>
      <c r="M40" s="37">
        <f t="shared" si="10"/>
        <v>0.47179487179487184</v>
      </c>
      <c r="N40" s="38">
        <v>136</v>
      </c>
      <c r="O40" s="38">
        <f t="shared" si="11"/>
        <v>62.086956521739133</v>
      </c>
      <c r="P40" s="38">
        <f t="shared" si="12"/>
        <v>69.980582524271853</v>
      </c>
      <c r="Q40" s="38">
        <f t="shared" si="13"/>
        <v>66.019417475728162</v>
      </c>
      <c r="R40" s="38">
        <f t="shared" si="14"/>
        <v>73.91304347826086</v>
      </c>
      <c r="S40" s="39">
        <f t="shared" si="15"/>
        <v>-3.932460953989029</v>
      </c>
      <c r="T40" s="39">
        <f t="shared" si="16"/>
        <v>-3.9324609539890076</v>
      </c>
      <c r="U40" t="s">
        <v>167</v>
      </c>
      <c r="V40" t="s">
        <v>80</v>
      </c>
      <c r="W40" t="s">
        <v>87</v>
      </c>
      <c r="X40" t="s">
        <v>469</v>
      </c>
      <c r="Y40" s="41"/>
    </row>
    <row r="41" spans="1:25" s="35" customFormat="1" ht="15" x14ac:dyDescent="0.25">
      <c r="A41">
        <v>2.36</v>
      </c>
      <c r="B41">
        <v>1.64</v>
      </c>
      <c r="C41" s="29">
        <f t="shared" si="0"/>
        <v>3.3484911120297722E-2</v>
      </c>
      <c r="D41" s="30">
        <f>IF(OR($A41="",$B41=""),"",A41*'MPTO_working_2-way'!$G40)</f>
        <v>2.4390243902439024</v>
      </c>
      <c r="E41" s="32">
        <f>IF(OR($A41="",$B41=""),"",B41*'MPTO_working_2-way'!$G40)</f>
        <v>1.6949152542372881</v>
      </c>
      <c r="F41" s="30">
        <f>IF(OR($A41="",$B41=""),"",'MPTO_working_2-way'!D40)</f>
        <v>2.4570848146267141</v>
      </c>
      <c r="G41" s="32">
        <f>IF(OR($A41="",$B41=""),"",'MPTO_working_2-way'!E40)</f>
        <v>1.6863018473335656</v>
      </c>
      <c r="H41" s="30">
        <f>IF(OR($A41="",$B41=""),"",'OddsRatio_working_2-way'!M40)</f>
        <v>2.4577379737113252</v>
      </c>
      <c r="I41" s="30">
        <f>IF(OR($A41="",$B41=""),"",'OddsRatio_working_2-way'!N40)</f>
        <v>1.6859943405700353</v>
      </c>
      <c r="J41" s="30">
        <f>IF('Log_working_2-way'!$D40="","",A41^('Log_working_2-way'!$D40))</f>
        <v>2.4661000827478752</v>
      </c>
      <c r="K41" s="32">
        <f>IF('Log_working_2-way'!$D40="","",B41^('Log_working_2-way'!$D40))</f>
        <v>1.6820816748919711</v>
      </c>
      <c r="L41" s="37">
        <f t="shared" si="9"/>
        <v>0.41000000000000003</v>
      </c>
      <c r="M41" s="37">
        <f t="shared" si="10"/>
        <v>0.59000000000000008</v>
      </c>
      <c r="N41" s="38">
        <v>137</v>
      </c>
      <c r="O41" s="38">
        <f t="shared" si="11"/>
        <v>78.949152542372886</v>
      </c>
      <c r="P41" s="38">
        <f t="shared" si="12"/>
        <v>53.463414634146325</v>
      </c>
      <c r="Q41" s="38">
        <f t="shared" si="13"/>
        <v>83.536585365853654</v>
      </c>
      <c r="R41" s="38">
        <f t="shared" si="14"/>
        <v>58.050847457627121</v>
      </c>
      <c r="S41" s="39">
        <f t="shared" si="15"/>
        <v>-4.5874328234807678</v>
      </c>
      <c r="T41" s="39">
        <f t="shared" si="16"/>
        <v>-4.5874328234807962</v>
      </c>
      <c r="U41" t="s">
        <v>85</v>
      </c>
      <c r="V41" t="s">
        <v>69</v>
      </c>
      <c r="W41" t="s">
        <v>87</v>
      </c>
      <c r="X41" t="s">
        <v>469</v>
      </c>
      <c r="Y41" s="41"/>
    </row>
    <row r="42" spans="1:25" ht="15" x14ac:dyDescent="0.25">
      <c r="A42">
        <v>2.0099999999999998</v>
      </c>
      <c r="B42">
        <v>1.88</v>
      </c>
      <c r="C42" s="29">
        <f t="shared" si="0"/>
        <v>2.9427331427966497E-2</v>
      </c>
      <c r="D42" s="30">
        <f>IF(OR($A42="",$B42=""),"",A42*'MPTO_working_2-way'!$G41)</f>
        <v>2.0691489361702122</v>
      </c>
      <c r="E42" s="32">
        <f>IF(OR($A42="",$B42=""),"",B42*'MPTO_working_2-way'!$G41)</f>
        <v>1.9353233830845769</v>
      </c>
      <c r="F42" s="30">
        <f>IF(OR($A42="",$B42=""),"",'MPTO_working_2-way'!D41)</f>
        <v>2.0712563034422273</v>
      </c>
      <c r="G42" s="32">
        <f>IF(OR($A42="",$B42=""),"",'MPTO_working_2-way'!E41)</f>
        <v>1.9334834220221038</v>
      </c>
      <c r="H42" s="30">
        <f>IF(OR($A42="",$B42=""),"",'OddsRatio_working_2-way'!M41)</f>
        <v>2.0713203408538785</v>
      </c>
      <c r="I42" s="30">
        <f>IF(OR($A42="",$B42=""),"",'OddsRatio_working_2-way'!N41)</f>
        <v>1.9334276237142709</v>
      </c>
      <c r="J42" s="30">
        <f>IF('Log_working_2-way'!$D41="","",A42^('Log_working_2-way'!$D41))</f>
        <v>2.0722780043286777</v>
      </c>
      <c r="K42" s="32">
        <f>IF('Log_working_2-way'!$D41="","",B42^('Log_working_2-way'!$D41))</f>
        <v>1.9325939690668699</v>
      </c>
      <c r="L42" s="37">
        <f t="shared" si="9"/>
        <v>0.48329048843187672</v>
      </c>
      <c r="M42" s="37">
        <f t="shared" si="10"/>
        <v>0.5167095115681235</v>
      </c>
      <c r="N42" s="38">
        <v>138</v>
      </c>
      <c r="O42" s="38">
        <f t="shared" si="11"/>
        <v>69.343283582089555</v>
      </c>
      <c r="P42" s="38">
        <f t="shared" si="12"/>
        <v>64.595744680851055</v>
      </c>
      <c r="Q42" s="38">
        <f t="shared" si="13"/>
        <v>73.40425531914893</v>
      </c>
      <c r="R42" s="38">
        <f t="shared" si="14"/>
        <v>68.656716417910459</v>
      </c>
      <c r="S42" s="39">
        <f t="shared" si="15"/>
        <v>-4.0609717370593756</v>
      </c>
      <c r="T42" s="39">
        <f t="shared" si="16"/>
        <v>-4.0609717370594041</v>
      </c>
      <c r="U42" t="s">
        <v>71</v>
      </c>
      <c r="V42" t="s">
        <v>82</v>
      </c>
      <c r="W42" t="s">
        <v>87</v>
      </c>
      <c r="X42" t="s">
        <v>469</v>
      </c>
      <c r="Y42" s="41"/>
    </row>
    <row r="43" spans="1:25" ht="15" x14ac:dyDescent="0.25">
      <c r="A43">
        <v>2.08</v>
      </c>
      <c r="B43">
        <v>1.81</v>
      </c>
      <c r="C43" s="29">
        <f t="shared" si="0"/>
        <v>3.3255418614534626E-2</v>
      </c>
      <c r="D43" s="30">
        <f>IF(OR($A43="",$B43=""),"",A43*'MPTO_working_2-way'!$G42)</f>
        <v>2.1491712707182322</v>
      </c>
      <c r="E43" s="32">
        <f>IF(OR($A43="",$B43=""),"",B43*'MPTO_working_2-way'!$G42)</f>
        <v>1.8701923076923077</v>
      </c>
      <c r="F43" s="30">
        <f>IF(OR($A43="",$B43=""),"",'MPTO_working_2-way'!D42)</f>
        <v>2.1545152798443401</v>
      </c>
      <c r="G43" s="32">
        <f>IF(OR($A43="",$B43=""),"",'MPTO_working_2-way'!E42)</f>
        <v>1.8661643699811639</v>
      </c>
      <c r="H43" s="30">
        <f>IF(OR($A43="",$B43=""),"",'OddsRatio_working_2-way'!M42)</f>
        <v>2.1547005383792519</v>
      </c>
      <c r="I43" s="30">
        <f>IF(OR($A43="",$B43=""),"",'OddsRatio_working_2-way'!N42)</f>
        <v>1.8660254037844384</v>
      </c>
      <c r="J43" s="30">
        <f>IF('Log_working_2-way'!$D42="","",A43^('Log_working_2-way'!$D42))</f>
        <v>2.1571440120474694</v>
      </c>
      <c r="K43" s="32">
        <f>IF('Log_working_2-way'!$D42="","",B43^('Log_working_2-way'!$D42))</f>
        <v>1.8641966683390954</v>
      </c>
      <c r="L43" s="37">
        <f t="shared" si="9"/>
        <v>0.46529562982005135</v>
      </c>
      <c r="M43" s="37">
        <f t="shared" si="10"/>
        <v>0.53470437017994854</v>
      </c>
      <c r="N43" s="38">
        <v>139</v>
      </c>
      <c r="O43" s="38">
        <f t="shared" si="11"/>
        <v>72.17307692307692</v>
      </c>
      <c r="P43" s="38">
        <f t="shared" si="12"/>
        <v>62.204419889502766</v>
      </c>
      <c r="Q43" s="38">
        <f t="shared" si="13"/>
        <v>76.795580110497241</v>
      </c>
      <c r="R43" s="38">
        <f t="shared" si="14"/>
        <v>66.826923076923066</v>
      </c>
      <c r="S43" s="39">
        <f t="shared" si="15"/>
        <v>-4.6225031874203211</v>
      </c>
      <c r="T43" s="39">
        <f t="shared" si="16"/>
        <v>-4.6225031874202998</v>
      </c>
      <c r="U43" t="s">
        <v>68</v>
      </c>
      <c r="V43" t="s">
        <v>86</v>
      </c>
      <c r="W43" t="s">
        <v>87</v>
      </c>
      <c r="X43" t="s">
        <v>469</v>
      </c>
      <c r="Y43" s="41"/>
    </row>
    <row r="44" spans="1:25" ht="15" x14ac:dyDescent="0.25">
      <c r="A44">
        <v>2.23</v>
      </c>
      <c r="B44">
        <v>1.71</v>
      </c>
      <c r="C44" s="29">
        <f t="shared" si="0"/>
        <v>3.3225814910969431E-2</v>
      </c>
      <c r="D44" s="30">
        <f>IF(OR($A44="",$B44=""),"",A44*'MPTO_working_2-way'!$G43)</f>
        <v>2.3040935672514617</v>
      </c>
      <c r="E44" s="32">
        <f>IF(OR($A44="",$B44=""),"",B44*'MPTO_working_2-way'!$G43)</f>
        <v>1.7668161434977576</v>
      </c>
      <c r="F44" s="30">
        <f>IF(OR($A44="",$B44=""),"",'MPTO_working_2-way'!D43)</f>
        <v>2.315792669966295</v>
      </c>
      <c r="G44" s="32">
        <f>IF(OR($A44="",$B44=""),"",'MPTO_working_2-way'!E43)</f>
        <v>1.7599981538319522</v>
      </c>
      <c r="H44" s="30">
        <f>IF(OR($A44="",$B44=""),"",'OddsRatio_working_2-way'!M43)</f>
        <v>2.3162045305336028</v>
      </c>
      <c r="I44" s="30">
        <f>IF(OR($A44="",$B44=""),"",'OddsRatio_working_2-way'!N43)</f>
        <v>1.7597603387632996</v>
      </c>
      <c r="J44" s="30">
        <f>IF('Log_working_2-way'!$D43="","",A44^('Log_working_2-way'!$D43))</f>
        <v>2.3215866387713424</v>
      </c>
      <c r="K44" s="32">
        <f>IF('Log_working_2-way'!$D43="","",B44^('Log_working_2-way'!$D43))</f>
        <v>1.7566662454529891</v>
      </c>
      <c r="L44" s="37">
        <f t="shared" si="9"/>
        <v>0.43401015228426398</v>
      </c>
      <c r="M44" s="37">
        <f t="shared" si="10"/>
        <v>0.56598984771573613</v>
      </c>
      <c r="N44" s="38">
        <v>140</v>
      </c>
      <c r="O44" s="38">
        <f t="shared" si="11"/>
        <v>77.219730941704029</v>
      </c>
      <c r="P44" s="38">
        <f t="shared" si="12"/>
        <v>58.12865497076023</v>
      </c>
      <c r="Q44" s="38">
        <f t="shared" si="13"/>
        <v>81.871345029239762</v>
      </c>
      <c r="R44" s="38">
        <f t="shared" si="14"/>
        <v>62.780269058295964</v>
      </c>
      <c r="S44" s="39">
        <f t="shared" si="15"/>
        <v>-4.6516140875357337</v>
      </c>
      <c r="T44" s="39">
        <f t="shared" si="16"/>
        <v>-4.6516140875357337</v>
      </c>
      <c r="U44" t="s">
        <v>91</v>
      </c>
      <c r="V44" t="s">
        <v>73</v>
      </c>
      <c r="W44" t="s">
        <v>87</v>
      </c>
      <c r="X44" t="s">
        <v>469</v>
      </c>
      <c r="Y44" s="41"/>
    </row>
    <row r="45" spans="1:25" ht="15" x14ac:dyDescent="0.25">
      <c r="A45">
        <v>1.96</v>
      </c>
      <c r="B45">
        <v>1.93</v>
      </c>
      <c r="C45" s="29">
        <f t="shared" si="0"/>
        <v>2.8338796658559762E-2</v>
      </c>
      <c r="D45" s="30">
        <f>IF(OR($A45="",$B45=""),"",A45*'MPTO_working_2-way'!$G44)</f>
        <v>2.0155440414507773</v>
      </c>
      <c r="E45" s="32">
        <f>IF(OR($A45="",$B45=""),"",B45*'MPTO_working_2-way'!$G44)</f>
        <v>1.9846938775510203</v>
      </c>
      <c r="F45" s="30">
        <f>IF(OR($A45="",$B45=""),"",'MPTO_working_2-way'!D44)</f>
        <v>2.0159880622468553</v>
      </c>
      <c r="G45" s="32">
        <f>IF(OR($A45="",$B45=""),"",'MPTO_working_2-way'!E44)</f>
        <v>1.9842635333613092</v>
      </c>
      <c r="H45" s="30">
        <f>IF(OR($A45="",$B45=""),"",'OddsRatio_working_2-way'!M44)</f>
        <v>2.0160010160015238</v>
      </c>
      <c r="I45" s="30">
        <f>IF(OR($A45="",$B45=""),"",'OddsRatio_working_2-way'!N44)</f>
        <v>1.9842509842514759</v>
      </c>
      <c r="J45" s="30">
        <f>IF('Log_working_2-way'!$D44="","",A45^('Log_working_2-way'!$D44))</f>
        <v>2.0162023284286739</v>
      </c>
      <c r="K45" s="32">
        <f>IF('Log_working_2-way'!$D44="","",B45^('Log_working_2-way'!$D44))</f>
        <v>1.9840560014719333</v>
      </c>
      <c r="L45" s="37">
        <f t="shared" si="9"/>
        <v>0.49614395886889456</v>
      </c>
      <c r="M45" s="37">
        <f t="shared" si="10"/>
        <v>0.50385604113110538</v>
      </c>
      <c r="N45" s="38">
        <v>141</v>
      </c>
      <c r="O45" s="38">
        <f t="shared" si="11"/>
        <v>69.061224489795933</v>
      </c>
      <c r="P45" s="38">
        <f t="shared" si="12"/>
        <v>67.943005181347161</v>
      </c>
      <c r="Q45" s="38">
        <f t="shared" si="13"/>
        <v>73.056994818652853</v>
      </c>
      <c r="R45" s="38">
        <f t="shared" si="14"/>
        <v>71.938775510204081</v>
      </c>
      <c r="S45" s="39">
        <f t="shared" si="15"/>
        <v>-3.9957703288569206</v>
      </c>
      <c r="T45" s="39">
        <f t="shared" si="16"/>
        <v>-3.9957703288569206</v>
      </c>
      <c r="U45" t="s">
        <v>79</v>
      </c>
      <c r="V45" t="s">
        <v>83</v>
      </c>
      <c r="W45" t="s">
        <v>87</v>
      </c>
      <c r="X45" t="s">
        <v>469</v>
      </c>
      <c r="Y45" s="41"/>
    </row>
    <row r="46" spans="1:25" s="35" customFormat="1" ht="15" x14ac:dyDescent="0.25">
      <c r="A46">
        <v>1.8</v>
      </c>
      <c r="B46">
        <v>2.0699999999999998</v>
      </c>
      <c r="C46" s="29">
        <f t="shared" si="0"/>
        <v>3.8647342995169254E-2</v>
      </c>
      <c r="D46" s="30">
        <f>IF(OR($A46="",$B46=""),"",A46*'MPTO_working_2-way'!$G45)</f>
        <v>1.8695652173913047</v>
      </c>
      <c r="E46" s="32">
        <f>IF(OR($A46="",$B46=""),"",B46*'MPTO_working_2-way'!$G45)</f>
        <v>2.1500000000000004</v>
      </c>
      <c r="F46" s="30">
        <f>IF(OR($A46="",$B46=""),"",'MPTO_working_2-way'!D45)</f>
        <v>1.8648648648648651</v>
      </c>
      <c r="G46" s="32">
        <f>IF(OR($A46="",$B46=""),"",'MPTO_working_2-way'!E45)</f>
        <v>2.15625</v>
      </c>
      <c r="H46" s="30">
        <f>IF(OR($A46="",$B46=""),"",'OddsRatio_working_2-way'!M45)</f>
        <v>1.8646754023342345</v>
      </c>
      <c r="I46" s="30">
        <f>IF(OR($A46="",$B46=""),"",'OddsRatio_working_2-way'!N45)</f>
        <v>2.1565033506220384</v>
      </c>
      <c r="J46" s="30">
        <f>IF('Log_working_2-way'!$D45="","",A46^('Log_working_2-way'!$D45))</f>
        <v>1.8625327535713179</v>
      </c>
      <c r="K46" s="32">
        <f>IF('Log_working_2-way'!$D45="","",B46^('Log_working_2-way'!$D45))</f>
        <v>2.1593762623614712</v>
      </c>
      <c r="L46" s="37">
        <f t="shared" si="9"/>
        <v>0.53488372093023251</v>
      </c>
      <c r="M46" s="37">
        <f t="shared" si="10"/>
        <v>0.46511627906976738</v>
      </c>
      <c r="N46" s="38">
        <v>142</v>
      </c>
      <c r="O46" s="38">
        <f t="shared" si="11"/>
        <v>63.111111111111114</v>
      </c>
      <c r="P46" s="38">
        <f t="shared" si="12"/>
        <v>73.40096618357488</v>
      </c>
      <c r="Q46" s="38">
        <f t="shared" si="13"/>
        <v>68.59903381642512</v>
      </c>
      <c r="R46" s="38">
        <f t="shared" si="14"/>
        <v>78.888888888888886</v>
      </c>
      <c r="S46" s="39">
        <f t="shared" si="15"/>
        <v>-5.4879227053140056</v>
      </c>
      <c r="T46" s="39">
        <f t="shared" si="16"/>
        <v>-5.4879227053140056</v>
      </c>
      <c r="U46" t="s">
        <v>94</v>
      </c>
      <c r="V46" t="s">
        <v>113</v>
      </c>
      <c r="W46" t="s">
        <v>162</v>
      </c>
      <c r="X46" t="s">
        <v>469</v>
      </c>
      <c r="Y46" s="41"/>
    </row>
    <row r="47" spans="1:25" ht="15" x14ac:dyDescent="0.25">
      <c r="A47">
        <v>1.85</v>
      </c>
      <c r="B47">
        <v>2.0299999999999998</v>
      </c>
      <c r="C47" s="29">
        <f t="shared" si="0"/>
        <v>3.315137797896428E-2</v>
      </c>
      <c r="D47" s="30">
        <f>IF(OR($A47="",$B47=""),"",A47*'MPTO_working_2-way'!$G46)</f>
        <v>1.9113300492610841</v>
      </c>
      <c r="E47" s="32">
        <f>IF(OR($A47="",$B47=""),"",B47*'MPTO_working_2-way'!$G46)</f>
        <v>2.0972972972972972</v>
      </c>
      <c r="F47" s="30">
        <f>IF(OR($A47="",$B47=""),"",'MPTO_working_2-way'!D46)</f>
        <v>1.9085249650616189</v>
      </c>
      <c r="G47" s="32">
        <f>IF(OR($A47="",$B47=""),"",'MPTO_working_2-way'!E46)</f>
        <v>2.1006852188505105</v>
      </c>
      <c r="H47" s="30">
        <f>IF(OR($A47="",$B47=""),"",'OddsRatio_working_2-way'!M46)</f>
        <v>1.9084287085108012</v>
      </c>
      <c r="I47" s="30">
        <f>IF(OR($A47="",$B47=""),"",'OddsRatio_working_2-way'!N46)</f>
        <v>2.1008018467836762</v>
      </c>
      <c r="J47" s="30">
        <f>IF('Log_working_2-way'!$D46="","",A47^('Log_working_2-way'!$D46))</f>
        <v>1.9071545307970494</v>
      </c>
      <c r="K47" s="32">
        <f>IF('Log_working_2-way'!$D46="","",B47^('Log_working_2-way'!$D46))</f>
        <v>2.1023480190539692</v>
      </c>
      <c r="L47" s="37">
        <f t="shared" si="9"/>
        <v>0.52319587628865971</v>
      </c>
      <c r="M47" s="37">
        <f t="shared" si="10"/>
        <v>0.47680412371134023</v>
      </c>
      <c r="N47" s="38">
        <v>143</v>
      </c>
      <c r="O47" s="38">
        <f t="shared" si="11"/>
        <v>65.702702702702695</v>
      </c>
      <c r="P47" s="38">
        <f t="shared" si="12"/>
        <v>72.556650246305409</v>
      </c>
      <c r="Q47" s="38">
        <f t="shared" si="13"/>
        <v>70.443349753694591</v>
      </c>
      <c r="R47" s="38">
        <f t="shared" si="14"/>
        <v>77.297297297297291</v>
      </c>
      <c r="S47" s="39">
        <f t="shared" si="15"/>
        <v>-4.7406470509918961</v>
      </c>
      <c r="T47" s="39">
        <f t="shared" si="16"/>
        <v>-4.7406470509918819</v>
      </c>
      <c r="U47" t="s">
        <v>96</v>
      </c>
      <c r="V47" t="s">
        <v>115</v>
      </c>
      <c r="W47" t="s">
        <v>162</v>
      </c>
      <c r="X47" t="s">
        <v>469</v>
      </c>
      <c r="Y47" s="41"/>
    </row>
    <row r="48" spans="1:25" ht="15" x14ac:dyDescent="0.25">
      <c r="A48">
        <v>1.95</v>
      </c>
      <c r="B48">
        <v>1.92</v>
      </c>
      <c r="C48" s="29">
        <f t="shared" si="0"/>
        <v>3.3653846153846256E-2</v>
      </c>
      <c r="D48" s="30">
        <f>IF(OR($A48="",$B48=""),"",A48*'MPTO_working_2-way'!$G47)</f>
        <v>2.015625</v>
      </c>
      <c r="E48" s="32">
        <f>IF(OR($A48="",$B48=""),"",B48*'MPTO_working_2-way'!$G47)</f>
        <v>1.9846153846153847</v>
      </c>
      <c r="F48" s="30">
        <f>IF(OR($A48="",$B48=""),"",'MPTO_working_2-way'!D47)</f>
        <v>2.0161550888529889</v>
      </c>
      <c r="G48" s="32">
        <f>IF(OR($A48="",$B48=""),"",'MPTO_working_2-way'!E47)</f>
        <v>1.9841017488076311</v>
      </c>
      <c r="H48" s="30">
        <f>IF(OR($A48="",$B48=""),"",'OddsRatio_working_2-way'!M47)</f>
        <v>2.0161735558713256</v>
      </c>
      <c r="I48" s="30">
        <f>IF(OR($A48="",$B48=""),"",'OddsRatio_working_2-way'!N47)</f>
        <v>1.9840838646332837</v>
      </c>
      <c r="J48" s="30">
        <f>IF('Log_working_2-way'!$D47="","",A48^('Log_working_2-way'!$D47))</f>
        <v>2.0164149948926431</v>
      </c>
      <c r="K48" s="32">
        <f>IF('Log_working_2-way'!$D47="","",B48^('Log_working_2-way'!$D47))</f>
        <v>1.9838501055423525</v>
      </c>
      <c r="L48" s="37">
        <f t="shared" si="9"/>
        <v>0.49612403100775193</v>
      </c>
      <c r="M48" s="37">
        <f t="shared" si="10"/>
        <v>0.50387596899224807</v>
      </c>
      <c r="N48" s="38">
        <v>144</v>
      </c>
      <c r="O48" s="38">
        <f t="shared" si="11"/>
        <v>70.153846153846175</v>
      </c>
      <c r="P48" s="38">
        <f t="shared" si="12"/>
        <v>69.000000000000014</v>
      </c>
      <c r="Q48" s="38">
        <f t="shared" si="13"/>
        <v>75</v>
      </c>
      <c r="R48" s="38">
        <f t="shared" si="14"/>
        <v>73.846153846153854</v>
      </c>
      <c r="S48" s="39">
        <f t="shared" si="15"/>
        <v>-4.8461538461538254</v>
      </c>
      <c r="T48" s="39">
        <f t="shared" si="16"/>
        <v>-4.8461538461538396</v>
      </c>
      <c r="U48" t="s">
        <v>98</v>
      </c>
      <c r="V48" t="s">
        <v>101</v>
      </c>
      <c r="W48" t="s">
        <v>162</v>
      </c>
      <c r="X48" t="s">
        <v>469</v>
      </c>
      <c r="Y48" s="41"/>
    </row>
    <row r="49" spans="1:25" ht="15" x14ac:dyDescent="0.25">
      <c r="A49">
        <v>2.04</v>
      </c>
      <c r="B49">
        <v>1.84</v>
      </c>
      <c r="C49" s="29">
        <f t="shared" si="0"/>
        <v>3.3674339300937772E-2</v>
      </c>
      <c r="D49" s="30">
        <f>IF(OR($A49="",$B49=""),"",A49*'MPTO_working_2-way'!$G48)</f>
        <v>2.1086956521739131</v>
      </c>
      <c r="E49" s="32">
        <f>IF(OR($A49="",$B49=""),"",B49*'MPTO_working_2-way'!$G48)</f>
        <v>1.9019607843137256</v>
      </c>
      <c r="F49" s="30">
        <f>IF(OR($A49="",$B49=""),"",'MPTO_working_2-way'!D48)</f>
        <v>2.1125619090499774</v>
      </c>
      <c r="G49" s="32">
        <f>IF(OR($A49="",$B49=""),"",'MPTO_working_2-way'!E48)</f>
        <v>1.8988263860785108</v>
      </c>
      <c r="H49" s="30">
        <f>IF(OR($A49="",$B49=""),"",'OddsRatio_working_2-way'!M48)</f>
        <v>2.1126972805283741</v>
      </c>
      <c r="I49" s="30">
        <f>IF(OR($A49="",$B49=""),"",'OddsRatio_working_2-way'!N48)</f>
        <v>1.8987170342729172</v>
      </c>
      <c r="J49" s="30">
        <f>IF('Log_working_2-way'!$D48="","",A49^('Log_working_2-way'!$D48))</f>
        <v>2.1144632865880677</v>
      </c>
      <c r="K49" s="32">
        <f>IF('Log_working_2-way'!$D48="","",B49^('Log_working_2-way'!$D48))</f>
        <v>1.8972929050551837</v>
      </c>
      <c r="L49" s="37">
        <f t="shared" si="9"/>
        <v>0.47422680412371132</v>
      </c>
      <c r="M49" s="37">
        <f t="shared" si="10"/>
        <v>0.52577319587628868</v>
      </c>
      <c r="N49" s="38">
        <v>145</v>
      </c>
      <c r="O49" s="38">
        <f t="shared" si="11"/>
        <v>73.921568627450981</v>
      </c>
      <c r="P49" s="38">
        <f t="shared" si="12"/>
        <v>66.195652173913047</v>
      </c>
      <c r="Q49" s="38">
        <f t="shared" si="13"/>
        <v>78.804347826086953</v>
      </c>
      <c r="R49" s="38">
        <f t="shared" si="14"/>
        <v>71.078431372549019</v>
      </c>
      <c r="S49" s="39">
        <f t="shared" si="15"/>
        <v>-4.8827791986359728</v>
      </c>
      <c r="T49" s="39">
        <f t="shared" si="16"/>
        <v>-4.8827791986359728</v>
      </c>
      <c r="U49" t="s">
        <v>100</v>
      </c>
      <c r="V49" t="s">
        <v>117</v>
      </c>
      <c r="W49" t="s">
        <v>162</v>
      </c>
      <c r="X49" t="s">
        <v>469</v>
      </c>
      <c r="Y49" s="41"/>
    </row>
    <row r="50" spans="1:25" ht="15" x14ac:dyDescent="0.25">
      <c r="A50">
        <v>1.98</v>
      </c>
      <c r="B50">
        <v>1.89</v>
      </c>
      <c r="C50" s="29">
        <f t="shared" si="0"/>
        <v>3.4151034151034265E-2</v>
      </c>
      <c r="D50" s="30">
        <f>IF(OR($A50="",$B50=""),"",A50*'MPTO_working_2-way'!$G49)</f>
        <v>2.0476190476190479</v>
      </c>
      <c r="E50" s="32">
        <f>IF(OR($A50="",$B50=""),"",B50*'MPTO_working_2-way'!$G49)</f>
        <v>1.9545454545454546</v>
      </c>
      <c r="F50" s="30">
        <f>IF(OR($A50="",$B50=""),"",'MPTO_working_2-way'!D49)</f>
        <v>2.0492853622474128</v>
      </c>
      <c r="G50" s="32">
        <f>IF(OR($A50="",$B50=""),"",'MPTO_working_2-way'!E49)</f>
        <v>1.9530295913574449</v>
      </c>
      <c r="H50" s="30">
        <f>IF(OR($A50="",$B50=""),"",'OddsRatio_working_2-way'!M49)</f>
        <v>2.0493443645942064</v>
      </c>
      <c r="I50" s="30">
        <f>IF(OR($A50="",$B50=""),"",'OddsRatio_working_2-way'!N49)</f>
        <v>1.9529760045804527</v>
      </c>
      <c r="J50" s="30">
        <f>IF('Log_working_2-way'!$D49="","",A50^('Log_working_2-way'!$D49))</f>
        <v>2.0501043431252364</v>
      </c>
      <c r="K50" s="32">
        <f>IF('Log_working_2-way'!$D49="","",B50^('Log_working_2-way'!$D49))</f>
        <v>1.9522863194945297</v>
      </c>
      <c r="L50" s="37">
        <f t="shared" si="9"/>
        <v>0.48837209302325574</v>
      </c>
      <c r="M50" s="37">
        <f t="shared" si="10"/>
        <v>0.51162790697674421</v>
      </c>
      <c r="N50" s="38">
        <v>146</v>
      </c>
      <c r="O50" s="38">
        <f t="shared" si="11"/>
        <v>72.262626262626256</v>
      </c>
      <c r="P50" s="38">
        <f t="shared" si="12"/>
        <v>68.75132275132276</v>
      </c>
      <c r="Q50" s="38">
        <f t="shared" si="13"/>
        <v>77.248677248677254</v>
      </c>
      <c r="R50" s="38">
        <f t="shared" si="14"/>
        <v>73.737373737373744</v>
      </c>
      <c r="S50" s="39">
        <f t="shared" si="15"/>
        <v>-4.9860509860509978</v>
      </c>
      <c r="T50" s="39">
        <f t="shared" si="16"/>
        <v>-4.9860509860509836</v>
      </c>
      <c r="U50" t="s">
        <v>102</v>
      </c>
      <c r="V50" t="s">
        <v>107</v>
      </c>
      <c r="W50" t="s">
        <v>162</v>
      </c>
      <c r="X50" t="s">
        <v>469</v>
      </c>
      <c r="Y50" s="41"/>
    </row>
    <row r="51" spans="1:25" ht="15" x14ac:dyDescent="0.25">
      <c r="A51">
        <v>1.79</v>
      </c>
      <c r="B51">
        <v>2.08</v>
      </c>
      <c r="C51" s="29">
        <f t="shared" si="0"/>
        <v>3.9428448646325664E-2</v>
      </c>
      <c r="D51" s="30">
        <f>IF(OR($A51="",$B51=""),"",A51*'MPTO_working_2-way'!$G50)</f>
        <v>1.8605769230769229</v>
      </c>
      <c r="E51" s="32">
        <f>IF(OR($A51="",$B51=""),"",B51*'MPTO_working_2-way'!$G50)</f>
        <v>2.1620111731843576</v>
      </c>
      <c r="F51" s="30">
        <f>IF(OR($A51="",$B51=""),"",'MPTO_working_2-way'!D50)</f>
        <v>1.8554769261437256</v>
      </c>
      <c r="G51" s="32">
        <f>IF(OR($A51="",$B51=""),"",'MPTO_working_2-way'!E50)</f>
        <v>2.1689385995572641</v>
      </c>
      <c r="H51" s="30">
        <f>IF(OR($A51="",$B51=""),"",'OddsRatio_working_2-way'!M50)</f>
        <v>1.8552669065744805</v>
      </c>
      <c r="I51" s="30">
        <f>IF(OR($A51="",$B51=""),"",'OddsRatio_working_2-way'!N50)</f>
        <v>2.1692256444309357</v>
      </c>
      <c r="J51" s="30">
        <f>IF('Log_working_2-way'!$D50="","",A51^('Log_working_2-way'!$D50))</f>
        <v>1.8529410467292624</v>
      </c>
      <c r="K51" s="32">
        <f>IF('Log_working_2-way'!$D50="","",B51^('Log_working_2-way'!$D50))</f>
        <v>2.1724139714397546</v>
      </c>
      <c r="L51" s="37">
        <f t="shared" si="9"/>
        <v>0.53746770025839796</v>
      </c>
      <c r="M51" s="37">
        <f t="shared" si="10"/>
        <v>0.46253229974160204</v>
      </c>
      <c r="N51" s="38">
        <v>147</v>
      </c>
      <c r="O51" s="38">
        <f t="shared" si="11"/>
        <v>64.877094972067027</v>
      </c>
      <c r="P51" s="38">
        <f t="shared" si="12"/>
        <v>76.326923076923066</v>
      </c>
      <c r="Q51" s="38">
        <f t="shared" si="13"/>
        <v>70.67307692307692</v>
      </c>
      <c r="R51" s="38">
        <f t="shared" si="14"/>
        <v>82.122905027932958</v>
      </c>
      <c r="S51" s="39">
        <f t="shared" si="15"/>
        <v>-5.7959819510098924</v>
      </c>
      <c r="T51" s="39">
        <f t="shared" si="16"/>
        <v>-5.7959819510098924</v>
      </c>
      <c r="U51" t="s">
        <v>104</v>
      </c>
      <c r="V51" t="s">
        <v>111</v>
      </c>
      <c r="W51" t="s">
        <v>162</v>
      </c>
      <c r="X51" t="s">
        <v>469</v>
      </c>
      <c r="Y51" s="41"/>
    </row>
    <row r="52" spans="1:25" ht="15" x14ac:dyDescent="0.25">
      <c r="A52">
        <v>2.0299999999999998</v>
      </c>
      <c r="B52">
        <v>1.85</v>
      </c>
      <c r="C52" s="29">
        <f t="shared" si="0"/>
        <v>3.315137797896428E-2</v>
      </c>
      <c r="D52" s="30">
        <f>IF(OR($A52="",$B52=""),"",A52*'MPTO_working_2-way'!$G51)</f>
        <v>2.0972972972972972</v>
      </c>
      <c r="E52" s="32">
        <f>IF(OR($A52="",$B52=""),"",B52*'MPTO_working_2-way'!$G51)</f>
        <v>1.9113300492610841</v>
      </c>
      <c r="F52" s="30">
        <f>IF(OR($A52="",$B52=""),"",'MPTO_working_2-way'!D51)</f>
        <v>2.1006852188505105</v>
      </c>
      <c r="G52" s="32">
        <f>IF(OR($A52="",$B52=""),"",'MPTO_working_2-way'!E51)</f>
        <v>1.9085249650616189</v>
      </c>
      <c r="H52" s="30">
        <f>IF(OR($A52="",$B52=""),"",'OddsRatio_working_2-way'!M51)</f>
        <v>2.1008018467836762</v>
      </c>
      <c r="I52" s="30">
        <f>IF(OR($A52="",$B52=""),"",'OddsRatio_working_2-way'!N51)</f>
        <v>1.9084287085108012</v>
      </c>
      <c r="J52" s="30">
        <f>IF('Log_working_2-way'!$D51="","",A52^('Log_working_2-way'!$D51))</f>
        <v>2.1023480190539692</v>
      </c>
      <c r="K52" s="32">
        <f>IF('Log_working_2-way'!$D51="","",B52^('Log_working_2-way'!$D51))</f>
        <v>1.9071545307970494</v>
      </c>
      <c r="L52" s="37">
        <f t="shared" si="9"/>
        <v>0.47680412371134023</v>
      </c>
      <c r="M52" s="37">
        <f t="shared" si="10"/>
        <v>0.52319587628865971</v>
      </c>
      <c r="N52" s="38">
        <v>148</v>
      </c>
      <c r="O52" s="38">
        <f t="shared" si="11"/>
        <v>75.09359605911331</v>
      </c>
      <c r="P52" s="38">
        <f t="shared" si="12"/>
        <v>68</v>
      </c>
      <c r="Q52" s="38">
        <f t="shared" si="13"/>
        <v>79.999999999999986</v>
      </c>
      <c r="R52" s="38">
        <f t="shared" si="14"/>
        <v>72.906403940886705</v>
      </c>
      <c r="S52" s="39">
        <f t="shared" si="15"/>
        <v>-4.9064039408866762</v>
      </c>
      <c r="T52" s="39">
        <f t="shared" si="16"/>
        <v>-4.9064039408867046</v>
      </c>
      <c r="U52" t="s">
        <v>106</v>
      </c>
      <c r="V52" t="s">
        <v>97</v>
      </c>
      <c r="W52" t="s">
        <v>162</v>
      </c>
      <c r="X52" t="s">
        <v>469</v>
      </c>
      <c r="Y52" s="41"/>
    </row>
    <row r="53" spans="1:25" s="35" customFormat="1" ht="15" x14ac:dyDescent="0.25">
      <c r="A53">
        <v>2</v>
      </c>
      <c r="B53">
        <v>1.87</v>
      </c>
      <c r="C53" s="29">
        <f t="shared" si="0"/>
        <v>3.475935828876997E-2</v>
      </c>
      <c r="D53" s="30">
        <f>IF(OR($A53="",$B53=""),"",A53*'MPTO_working_2-way'!$G52)</f>
        <v>2.0695187165775399</v>
      </c>
      <c r="E53" s="32">
        <f>IF(OR($A53="",$B53=""),"",B53*'MPTO_working_2-way'!$G52)</f>
        <v>1.9350000000000001</v>
      </c>
      <c r="F53" s="30">
        <f>IF(OR($A53="",$B53=""),"",'MPTO_working_2-way'!D52)</f>
        <v>2.0720221606648197</v>
      </c>
      <c r="G53" s="32">
        <f>IF(OR($A53="",$B53=""),"",'MPTO_working_2-way'!E52)</f>
        <v>1.9328165374677002</v>
      </c>
      <c r="H53" s="30">
        <f>IF(OR($A53="",$B53=""),"",'OddsRatio_working_2-way'!M52)</f>
        <v>2.0721125348377947</v>
      </c>
      <c r="I53" s="30">
        <f>IF(OR($A53="",$B53=""),"",'OddsRatio_working_2-way'!N52)</f>
        <v>1.9327379053088816</v>
      </c>
      <c r="J53" s="30">
        <f>IF('Log_working_2-way'!$D52="","",A53^('Log_working_2-way'!$D52))</f>
        <v>2.0732557161055905</v>
      </c>
      <c r="K53" s="32">
        <f>IF('Log_working_2-way'!$D52="","",B53^('Log_working_2-way'!$D52))</f>
        <v>1.9317443969723613</v>
      </c>
      <c r="L53" s="37">
        <f t="shared" si="9"/>
        <v>0.48320413436692511</v>
      </c>
      <c r="M53" s="37">
        <f t="shared" si="10"/>
        <v>0.51679586563307489</v>
      </c>
      <c r="N53" s="38">
        <v>149</v>
      </c>
      <c r="O53" s="38">
        <f t="shared" si="11"/>
        <v>74.5</v>
      </c>
      <c r="P53" s="38">
        <f t="shared" si="12"/>
        <v>69.320855614973254</v>
      </c>
      <c r="Q53" s="38">
        <f t="shared" si="13"/>
        <v>79.679144385026731</v>
      </c>
      <c r="R53" s="38">
        <f t="shared" si="14"/>
        <v>74.5</v>
      </c>
      <c r="S53" s="39">
        <f t="shared" si="15"/>
        <v>-5.1791443850267314</v>
      </c>
      <c r="T53" s="39">
        <f t="shared" si="16"/>
        <v>-5.1791443850267456</v>
      </c>
      <c r="U53" t="s">
        <v>108</v>
      </c>
      <c r="V53" t="s">
        <v>99</v>
      </c>
      <c r="W53" t="s">
        <v>162</v>
      </c>
      <c r="X53" t="s">
        <v>469</v>
      </c>
      <c r="Y53" s="41"/>
    </row>
    <row r="54" spans="1:25" ht="15" x14ac:dyDescent="0.25">
      <c r="A54">
        <v>2.02</v>
      </c>
      <c r="B54">
        <v>1.85</v>
      </c>
      <c r="C54" s="29">
        <f t="shared" si="0"/>
        <v>3.5590045491035394E-2</v>
      </c>
      <c r="D54" s="30">
        <f>IF(OR($A54="",$B54=""),"",A54*'MPTO_working_2-way'!$G53)</f>
        <v>2.0918918918918914</v>
      </c>
      <c r="E54" s="32">
        <f>IF(OR($A54="",$B54=""),"",B54*'MPTO_working_2-way'!$G53)</f>
        <v>1.9158415841584155</v>
      </c>
      <c r="F54" s="30">
        <f>IF(OR($A54="",$B54=""),"",'MPTO_working_2-way'!D53)</f>
        <v>2.0953181945612553</v>
      </c>
      <c r="G54" s="32">
        <f>IF(OR($A54="",$B54=""),"",'MPTO_working_2-way'!E53)</f>
        <v>1.9129767084719731</v>
      </c>
      <c r="H54" s="30">
        <f>IF(OR($A54="",$B54=""),"",'OddsRatio_working_2-way'!M53)</f>
        <v>2.0954451150103317</v>
      </c>
      <c r="I54" s="30">
        <f>IF(OR($A54="",$B54=""),"",'OddsRatio_working_2-way'!N53)</f>
        <v>1.9128709291752766</v>
      </c>
      <c r="J54" s="30">
        <f>IF('Log_working_2-way'!$D53="","",A54^('Log_working_2-way'!$D53))</f>
        <v>2.0970120716987148</v>
      </c>
      <c r="K54" s="32">
        <f>IF('Log_working_2-way'!$D53="","",B54^('Log_working_2-way'!$D53))</f>
        <v>1.9115669971173959</v>
      </c>
      <c r="L54" s="37">
        <f t="shared" si="9"/>
        <v>0.47803617571059442</v>
      </c>
      <c r="M54" s="37">
        <f t="shared" si="10"/>
        <v>0.5219638242894058</v>
      </c>
      <c r="N54" s="38">
        <v>150</v>
      </c>
      <c r="O54" s="38">
        <f t="shared" si="11"/>
        <v>75.742574257425744</v>
      </c>
      <c r="P54" s="38">
        <f t="shared" si="12"/>
        <v>68.918918918918905</v>
      </c>
      <c r="Q54" s="38">
        <f t="shared" si="13"/>
        <v>81.081081081081066</v>
      </c>
      <c r="R54" s="38">
        <f t="shared" si="14"/>
        <v>74.257425742574256</v>
      </c>
      <c r="S54" s="39">
        <f t="shared" si="15"/>
        <v>-5.3385068236553224</v>
      </c>
      <c r="T54" s="39">
        <f t="shared" si="16"/>
        <v>-5.3385068236553508</v>
      </c>
      <c r="U54" t="s">
        <v>110</v>
      </c>
      <c r="V54" t="s">
        <v>105</v>
      </c>
      <c r="W54" t="s">
        <v>162</v>
      </c>
      <c r="X54" t="s">
        <v>469</v>
      </c>
      <c r="Y54" s="41"/>
    </row>
    <row r="55" spans="1:25" ht="15" x14ac:dyDescent="0.25">
      <c r="A55">
        <v>2.4500000000000002</v>
      </c>
      <c r="B55">
        <v>1.58</v>
      </c>
      <c r="C55" s="29">
        <f t="shared" si="0"/>
        <v>4.1074657711185569E-2</v>
      </c>
      <c r="D55" s="30">
        <f>IF(OR($A55="",$B55=""),"",A55*'MPTO_working_2-way'!$G54)</f>
        <v>2.5506329113924049</v>
      </c>
      <c r="E55" s="32">
        <f>IF(OR($A55="",$B55=""),"",B55*'MPTO_working_2-way'!$G54)</f>
        <v>1.6448979591836732</v>
      </c>
      <c r="F55" s="30">
        <f>IF(OR($A55="",$B55=""),"",'MPTO_working_2-way'!D54)</f>
        <v>2.5798067310896364</v>
      </c>
      <c r="G55" s="32">
        <f>IF(OR($A55="",$B55=""),"",'MPTO_working_2-way'!E54)</f>
        <v>1.6329888209238554</v>
      </c>
      <c r="H55" s="30">
        <f>IF(OR($A55="",$B55=""),"",'OddsRatio_working_2-way'!M54)</f>
        <v>2.5811388300841895</v>
      </c>
      <c r="I55" s="30">
        <f>IF(OR($A55="",$B55=""),"",'OddsRatio_working_2-way'!N54)</f>
        <v>1.6324555320336758</v>
      </c>
      <c r="J55" s="30">
        <f>IF('Log_working_2-way'!$D54="","",A55^('Log_working_2-way'!$D54))</f>
        <v>2.5948557176921749</v>
      </c>
      <c r="K55" s="32">
        <f>IF('Log_working_2-way'!$D54="","",B55^('Log_working_2-way'!$D54))</f>
        <v>1.6270159669657038</v>
      </c>
      <c r="L55" s="37">
        <f t="shared" si="9"/>
        <v>0.39205955334987597</v>
      </c>
      <c r="M55" s="37">
        <f t="shared" si="10"/>
        <v>0.60794044665012414</v>
      </c>
      <c r="N55" s="38">
        <v>151</v>
      </c>
      <c r="O55" s="38">
        <f t="shared" si="11"/>
        <v>89.367346938775512</v>
      </c>
      <c r="P55" s="38">
        <f t="shared" si="12"/>
        <v>55.430379746835442</v>
      </c>
      <c r="Q55" s="38">
        <f t="shared" si="13"/>
        <v>95.569620253164544</v>
      </c>
      <c r="R55" s="38">
        <f t="shared" si="14"/>
        <v>61.632653061224481</v>
      </c>
      <c r="S55" s="39">
        <f t="shared" si="15"/>
        <v>-6.2022733143890321</v>
      </c>
      <c r="T55" s="39">
        <f t="shared" si="16"/>
        <v>-6.2022733143890392</v>
      </c>
      <c r="U55" t="s">
        <v>112</v>
      </c>
      <c r="V55" t="s">
        <v>109</v>
      </c>
      <c r="W55" t="s">
        <v>162</v>
      </c>
      <c r="X55" t="s">
        <v>469</v>
      </c>
      <c r="Y55" s="41"/>
    </row>
    <row r="56" spans="1:25" ht="15" x14ac:dyDescent="0.25">
      <c r="A56">
        <v>1.83</v>
      </c>
      <c r="B56">
        <v>2.0499999999999998</v>
      </c>
      <c r="C56" s="29">
        <f t="shared" si="0"/>
        <v>3.4252965480474407E-2</v>
      </c>
      <c r="D56" s="30">
        <f>IF(OR($A56="",$B56=""),"",A56*'MPTO_working_2-way'!$G55)</f>
        <v>1.8926829268292682</v>
      </c>
      <c r="E56" s="32">
        <f>IF(OR($A56="",$B56=""),"",B56*'MPTO_working_2-way'!$G55)</f>
        <v>2.1202185792349724</v>
      </c>
      <c r="F56" s="30">
        <f>IF(OR($A56="",$B56=""),"",'MPTO_working_2-way'!D55)</f>
        <v>1.8892106257081707</v>
      </c>
      <c r="G56" s="32">
        <f>IF(OR($A56="",$B56=""),"",'MPTO_working_2-way'!E55)</f>
        <v>2.1245929491717397</v>
      </c>
      <c r="H56" s="30">
        <f>IF(OR($A56="",$B56=""),"",'OddsRatio_working_2-way'!M55)</f>
        <v>1.8890872794479689</v>
      </c>
      <c r="I56" s="30">
        <f>IF(OR($A56="",$B56=""),"",'OddsRatio_working_2-way'!N55)</f>
        <v>2.1247489679763456</v>
      </c>
      <c r="J56" s="30">
        <f>IF('Log_working_2-way'!$D55="","",A56^('Log_working_2-way'!$D55))</f>
        <v>1.8875091450726849</v>
      </c>
      <c r="K56" s="32">
        <f>IF('Log_working_2-way'!$D55="","",B56^('Log_working_2-way'!$D55))</f>
        <v>2.1267489530128172</v>
      </c>
      <c r="L56" s="37">
        <f t="shared" si="9"/>
        <v>0.52835051546391754</v>
      </c>
      <c r="M56" s="37">
        <f t="shared" si="10"/>
        <v>0.47164948453608252</v>
      </c>
      <c r="N56" s="38">
        <v>152</v>
      </c>
      <c r="O56" s="38">
        <f t="shared" si="11"/>
        <v>68.939890710382514</v>
      </c>
      <c r="P56" s="38">
        <f t="shared" si="12"/>
        <v>77.853658536585357</v>
      </c>
      <c r="Q56" s="38">
        <f t="shared" si="13"/>
        <v>74.146341463414643</v>
      </c>
      <c r="R56" s="38">
        <f t="shared" si="14"/>
        <v>83.060109289617472</v>
      </c>
      <c r="S56" s="39">
        <f t="shared" si="15"/>
        <v>-5.2064507530321293</v>
      </c>
      <c r="T56" s="39">
        <f t="shared" si="16"/>
        <v>-5.2064507530321151</v>
      </c>
      <c r="U56" t="s">
        <v>114</v>
      </c>
      <c r="V56" t="s">
        <v>103</v>
      </c>
      <c r="W56" t="s">
        <v>162</v>
      </c>
      <c r="X56" t="s">
        <v>469</v>
      </c>
      <c r="Y56" s="41"/>
    </row>
    <row r="57" spans="1:25" ht="15" x14ac:dyDescent="0.25">
      <c r="A57">
        <v>2.19</v>
      </c>
      <c r="B57">
        <v>1.72</v>
      </c>
      <c r="C57" s="29">
        <f t="shared" si="0"/>
        <v>3.8016353403419467E-2</v>
      </c>
      <c r="D57" s="30">
        <f>IF(OR($A57="",$B57=""),"",A57*'MPTO_working_2-way'!$G56)</f>
        <v>2.2732558139534884</v>
      </c>
      <c r="E57" s="32">
        <f>IF(OR($A57="",$B57=""),"",B57*'MPTO_working_2-way'!$G56)</f>
        <v>1.7853881278538815</v>
      </c>
      <c r="F57" s="30">
        <f>IF(OR($A57="",$B57=""),"",'MPTO_working_2-way'!D56)</f>
        <v>2.2851249696675566</v>
      </c>
      <c r="G57" s="32">
        <f>IF(OR($A57="",$B57=""),"",'MPTO_working_2-way'!E56)</f>
        <v>1.7781344410876134</v>
      </c>
      <c r="H57" s="30">
        <f>IF(OR($A57="",$B57=""),"",'OddsRatio_working_2-way'!M56)</f>
        <v>2.2856040517117928</v>
      </c>
      <c r="I57" s="30">
        <f>IF(OR($A57="",$B57=""),"",'OddsRatio_working_2-way'!N56)</f>
        <v>1.7778444682625973</v>
      </c>
      <c r="J57" s="30">
        <f>IF('Log_working_2-way'!$D56="","",A57^('Log_working_2-way'!$D56))</f>
        <v>2.291085448482058</v>
      </c>
      <c r="K57" s="32">
        <f>IF('Log_working_2-way'!$D56="","",B57^('Log_working_2-way'!$D56))</f>
        <v>1.7745420732419892</v>
      </c>
      <c r="L57" s="37">
        <f t="shared" si="9"/>
        <v>0.43989769820971864</v>
      </c>
      <c r="M57" s="37">
        <f t="shared" si="10"/>
        <v>0.56010230179028131</v>
      </c>
      <c r="N57" s="38">
        <v>153</v>
      </c>
      <c r="O57" s="38">
        <f t="shared" si="11"/>
        <v>83.136986301369859</v>
      </c>
      <c r="P57" s="38">
        <f t="shared" si="12"/>
        <v>64.046511627906966</v>
      </c>
      <c r="Q57" s="38">
        <f t="shared" si="13"/>
        <v>88.953488372093034</v>
      </c>
      <c r="R57" s="38">
        <f t="shared" si="14"/>
        <v>69.863013698630141</v>
      </c>
      <c r="S57" s="39">
        <f t="shared" si="15"/>
        <v>-5.8165020707231747</v>
      </c>
      <c r="T57" s="39">
        <f t="shared" si="16"/>
        <v>-5.8165020707231747</v>
      </c>
      <c r="U57" t="s">
        <v>116</v>
      </c>
      <c r="V57" t="s">
        <v>95</v>
      </c>
      <c r="W57" t="s">
        <v>162</v>
      </c>
      <c r="X57" t="s">
        <v>469</v>
      </c>
      <c r="Y57" s="41"/>
    </row>
    <row r="58" spans="1:25" ht="15" x14ac:dyDescent="0.25">
      <c r="A58">
        <v>2.2400000000000002</v>
      </c>
      <c r="B58">
        <v>1.69</v>
      </c>
      <c r="C58" s="29">
        <f t="shared" si="0"/>
        <v>3.8144547759932479E-2</v>
      </c>
      <c r="D58" s="30">
        <f>IF(OR($A58="",$B58=""),"",A58*'MPTO_working_2-way'!$G57)</f>
        <v>2.3254437869822491</v>
      </c>
      <c r="E58" s="32">
        <f>IF(OR($A58="",$B58=""),"",B58*'MPTO_working_2-way'!$G57)</f>
        <v>1.7544642857142858</v>
      </c>
      <c r="F58" s="30">
        <f>IF(OR($A58="",$B58=""),"",'MPTO_working_2-way'!D57)</f>
        <v>2.3399678575843743</v>
      </c>
      <c r="G58" s="32">
        <f>IF(OR($A58="",$B58=""),"",'MPTO_working_2-way'!E57)</f>
        <v>1.7462865578005351</v>
      </c>
      <c r="H58" s="30">
        <f>IF(OR($A58="",$B58=""),"",'OddsRatio_working_2-way'!M57)</f>
        <v>2.3405601251996737</v>
      </c>
      <c r="I58" s="30">
        <f>IF(OR($A58="",$B58=""),"",'OddsRatio_working_2-way'!N57)</f>
        <v>1.7459568438611086</v>
      </c>
      <c r="J58" s="30">
        <f>IF('Log_working_2-way'!$D57="","",A58^('Log_working_2-way'!$D57))</f>
        <v>2.347284961783934</v>
      </c>
      <c r="K58" s="32">
        <f>IF('Log_working_2-way'!$D57="","",B58^('Log_working_2-way'!$D57))</f>
        <v>1.7422334757420166</v>
      </c>
      <c r="L58" s="37">
        <f t="shared" si="9"/>
        <v>0.43002544529262077</v>
      </c>
      <c r="M58" s="37">
        <f t="shared" si="10"/>
        <v>0.56997455470737912</v>
      </c>
      <c r="N58" s="38">
        <v>154</v>
      </c>
      <c r="O58" s="38">
        <f t="shared" si="11"/>
        <v>85.250000000000014</v>
      </c>
      <c r="P58" s="38">
        <f t="shared" si="12"/>
        <v>62.875739644970409</v>
      </c>
      <c r="Q58" s="38">
        <f t="shared" si="13"/>
        <v>91.124260355029591</v>
      </c>
      <c r="R58" s="38">
        <f t="shared" si="14"/>
        <v>68.75</v>
      </c>
      <c r="S58" s="39">
        <f t="shared" si="15"/>
        <v>-5.8742603550295769</v>
      </c>
      <c r="T58" s="39">
        <f t="shared" si="16"/>
        <v>-5.8742603550295911</v>
      </c>
      <c r="U58" t="s">
        <v>118</v>
      </c>
      <c r="V58" t="s">
        <v>125</v>
      </c>
      <c r="W58" t="s">
        <v>163</v>
      </c>
      <c r="X58" t="s">
        <v>469</v>
      </c>
      <c r="Y58" s="41"/>
    </row>
    <row r="59" spans="1:25" ht="15" x14ac:dyDescent="0.25">
      <c r="A59">
        <v>2.12</v>
      </c>
      <c r="B59">
        <v>1.77</v>
      </c>
      <c r="C59" s="29">
        <f t="shared" si="0"/>
        <v>3.6669864619976567E-2</v>
      </c>
      <c r="D59" s="30">
        <f>IF(OR($A59="",$B59=""),"",A59*'MPTO_working_2-way'!$G58)</f>
        <v>2.1977401129943503</v>
      </c>
      <c r="E59" s="32">
        <f>IF(OR($A59="",$B59=""),"",B59*'MPTO_working_2-way'!$G58)</f>
        <v>1.8349056603773586</v>
      </c>
      <c r="F59" s="30">
        <f>IF(OR($A59="",$B59=""),"",'MPTO_working_2-way'!D58)</f>
        <v>2.20573712673407</v>
      </c>
      <c r="G59" s="32">
        <f>IF(OR($A59="",$B59=""),"",'MPTO_working_2-way'!E58)</f>
        <v>1.8293681747269892</v>
      </c>
      <c r="H59" s="30">
        <f>IF(OR($A59="",$B59=""),"",'OddsRatio_working_2-way'!M58)</f>
        <v>2.2060453783110545</v>
      </c>
      <c r="I59" s="30">
        <f>IF(OR($A59="",$B59=""),"",'OddsRatio_working_2-way'!N58)</f>
        <v>1.8291561975888497</v>
      </c>
      <c r="J59" s="30">
        <f>IF('Log_working_2-way'!$D58="","",A59^('Log_working_2-way'!$D58))</f>
        <v>2.2097212265507746</v>
      </c>
      <c r="K59" s="32">
        <f>IF('Log_working_2-way'!$D58="","",B59^('Log_working_2-way'!$D58))</f>
        <v>1.8266367308864699</v>
      </c>
      <c r="L59" s="37">
        <f t="shared" si="9"/>
        <v>0.45501285347043702</v>
      </c>
      <c r="M59" s="37">
        <f t="shared" si="10"/>
        <v>0.54498714652956293</v>
      </c>
      <c r="N59" s="38">
        <v>155</v>
      </c>
      <c r="O59" s="38">
        <f t="shared" si="11"/>
        <v>81.886792452830193</v>
      </c>
      <c r="P59" s="38">
        <f t="shared" si="12"/>
        <v>67.429378531073468</v>
      </c>
      <c r="Q59" s="38">
        <f t="shared" si="13"/>
        <v>87.570621468926561</v>
      </c>
      <c r="R59" s="38">
        <f t="shared" si="14"/>
        <v>73.113207547169807</v>
      </c>
      <c r="S59" s="39">
        <f t="shared" si="15"/>
        <v>-5.683829016096368</v>
      </c>
      <c r="T59" s="39">
        <f t="shared" si="16"/>
        <v>-5.6838290160963396</v>
      </c>
      <c r="U59" t="s">
        <v>120</v>
      </c>
      <c r="V59" t="s">
        <v>137</v>
      </c>
      <c r="W59" t="s">
        <v>163</v>
      </c>
      <c r="X59" t="s">
        <v>469</v>
      </c>
      <c r="Y59" s="41"/>
    </row>
    <row r="60" spans="1:25" s="35" customFormat="1" ht="15" x14ac:dyDescent="0.25">
      <c r="A60">
        <v>2.08</v>
      </c>
      <c r="B60">
        <v>1.79</v>
      </c>
      <c r="C60" s="29">
        <f t="shared" si="0"/>
        <v>3.9428448646325664E-2</v>
      </c>
      <c r="D60" s="30">
        <f>IF(OR($A60="",$B60=""),"",A60*'MPTO_working_2-way'!$G59)</f>
        <v>2.1620111731843576</v>
      </c>
      <c r="E60" s="32">
        <f>IF(OR($A60="",$B60=""),"",B60*'MPTO_working_2-way'!$G59)</f>
        <v>1.8605769230769229</v>
      </c>
      <c r="F60" s="30">
        <f>IF(OR($A60="",$B60=""),"",'MPTO_working_2-way'!D59)</f>
        <v>2.1689385995572641</v>
      </c>
      <c r="G60" s="32">
        <f>IF(OR($A60="",$B60=""),"",'MPTO_working_2-way'!E59)</f>
        <v>1.8554769261437256</v>
      </c>
      <c r="H60" s="30">
        <f>IF(OR($A60="",$B60=""),"",'OddsRatio_working_2-way'!M59)</f>
        <v>2.1692256444309357</v>
      </c>
      <c r="I60" s="30">
        <f>IF(OR($A60="",$B60=""),"",'OddsRatio_working_2-way'!N59)</f>
        <v>1.8552669065744805</v>
      </c>
      <c r="J60" s="30">
        <f>IF('Log_working_2-way'!$D59="","",A60^('Log_working_2-way'!$D59))</f>
        <v>2.1724139714397546</v>
      </c>
      <c r="K60" s="32">
        <f>IF('Log_working_2-way'!$D59="","",B60^('Log_working_2-way'!$D59))</f>
        <v>1.8529410467292624</v>
      </c>
      <c r="L60" s="37">
        <f t="shared" si="9"/>
        <v>0.46253229974160204</v>
      </c>
      <c r="M60" s="37">
        <f t="shared" si="10"/>
        <v>0.53746770025839796</v>
      </c>
      <c r="N60" s="38">
        <v>156</v>
      </c>
      <c r="O60" s="38">
        <f t="shared" si="11"/>
        <v>81</v>
      </c>
      <c r="P60" s="38">
        <f t="shared" si="12"/>
        <v>68.849162011173192</v>
      </c>
      <c r="Q60" s="38">
        <f t="shared" si="13"/>
        <v>87.150837988826808</v>
      </c>
      <c r="R60" s="38">
        <f t="shared" si="14"/>
        <v>75</v>
      </c>
      <c r="S60" s="39">
        <f t="shared" si="15"/>
        <v>-6.1508379888268081</v>
      </c>
      <c r="T60" s="39">
        <f t="shared" si="16"/>
        <v>-6.1508379888268081</v>
      </c>
      <c r="U60" t="s">
        <v>122</v>
      </c>
      <c r="V60" t="s">
        <v>132</v>
      </c>
      <c r="W60" t="s">
        <v>163</v>
      </c>
      <c r="X60" t="s">
        <v>469</v>
      </c>
      <c r="Y60" s="41"/>
    </row>
    <row r="61" spans="1:25" ht="15" x14ac:dyDescent="0.25">
      <c r="A61">
        <v>2.0699999999999998</v>
      </c>
      <c r="B61">
        <v>1.82</v>
      </c>
      <c r="C61" s="29">
        <f t="shared" si="0"/>
        <v>3.2542336890162948E-2</v>
      </c>
      <c r="D61" s="30">
        <f>IF(OR($A61="",$B61=""),"",A61*'MPTO_working_2-way'!$G60)</f>
        <v>2.1373626373626373</v>
      </c>
      <c r="E61" s="32">
        <f>IF(OR($A61="",$B61=""),"",B61*'MPTO_working_2-way'!$G60)</f>
        <v>1.8792270531400965</v>
      </c>
      <c r="F61" s="30">
        <f>IF(OR($A61="",$B61=""),"",'MPTO_working_2-way'!D60)</f>
        <v>2.1421504520384373</v>
      </c>
      <c r="G61" s="32">
        <f>IF(OR($A61="",$B61=""),"",'MPTO_working_2-way'!E60)</f>
        <v>1.8755413949320454</v>
      </c>
      <c r="H61" s="30">
        <f>IF(OR($A61="",$B61=""),"",'OddsRatio_working_2-way'!M60)</f>
        <v>2.1423125880338039</v>
      </c>
      <c r="I61" s="30">
        <f>IF(OR($A61="",$B61=""),"",'OddsRatio_working_2-way'!N60)</f>
        <v>1.8754171235399244</v>
      </c>
      <c r="J61" s="30">
        <f>IF('Log_working_2-way'!$D60="","",A61^('Log_working_2-way'!$D60))</f>
        <v>2.1444993293304022</v>
      </c>
      <c r="K61" s="32">
        <f>IF('Log_working_2-way'!$D60="","",B61^('Log_working_2-way'!$D60))</f>
        <v>1.8737445050186454</v>
      </c>
      <c r="L61" s="37">
        <f t="shared" si="9"/>
        <v>0.46786632390745503</v>
      </c>
      <c r="M61" s="37">
        <f t="shared" si="10"/>
        <v>0.53213367609254503</v>
      </c>
      <c r="N61" s="38">
        <v>157</v>
      </c>
      <c r="O61" s="38">
        <f t="shared" si="11"/>
        <v>81.154589371980663</v>
      </c>
      <c r="P61" s="38">
        <f t="shared" si="12"/>
        <v>70.736263736263737</v>
      </c>
      <c r="Q61" s="38">
        <f t="shared" si="13"/>
        <v>86.263736263736249</v>
      </c>
      <c r="R61" s="38">
        <f t="shared" si="14"/>
        <v>75.845410628019323</v>
      </c>
      <c r="S61" s="39">
        <f t="shared" si="15"/>
        <v>-5.1091468917555858</v>
      </c>
      <c r="T61" s="39">
        <f t="shared" si="16"/>
        <v>-5.1091468917555858</v>
      </c>
      <c r="U61" t="s">
        <v>124</v>
      </c>
      <c r="V61" t="s">
        <v>136</v>
      </c>
      <c r="W61" t="s">
        <v>163</v>
      </c>
      <c r="X61" t="s">
        <v>469</v>
      </c>
      <c r="Y61" s="41"/>
    </row>
    <row r="62" spans="1:25" ht="15" x14ac:dyDescent="0.25">
      <c r="A62">
        <v>2.0499999999999998</v>
      </c>
      <c r="B62">
        <v>1.83</v>
      </c>
      <c r="C62" s="29">
        <f t="shared" si="0"/>
        <v>3.4252965480474407E-2</v>
      </c>
      <c r="D62" s="30">
        <f>IF(OR($A62="",$B62=""),"",A62*'MPTO_working_2-way'!$G61)</f>
        <v>2.1202185792349724</v>
      </c>
      <c r="E62" s="32">
        <f>IF(OR($A62="",$B62=""),"",B62*'MPTO_working_2-way'!$G61)</f>
        <v>1.8926829268292682</v>
      </c>
      <c r="F62" s="30">
        <f>IF(OR($A62="",$B62=""),"",'MPTO_working_2-way'!D61)</f>
        <v>2.1245929491717397</v>
      </c>
      <c r="G62" s="32">
        <f>IF(OR($A62="",$B62=""),"",'MPTO_working_2-way'!E61)</f>
        <v>1.8892106257081707</v>
      </c>
      <c r="H62" s="30">
        <f>IF(OR($A62="",$B62=""),"",'OddsRatio_working_2-way'!M61)</f>
        <v>2.1247489679763456</v>
      </c>
      <c r="I62" s="30">
        <f>IF(OR($A62="",$B62=""),"",'OddsRatio_working_2-way'!N61)</f>
        <v>1.8890872794479689</v>
      </c>
      <c r="J62" s="30">
        <f>IF('Log_working_2-way'!$D61="","",A62^('Log_working_2-way'!$D61))</f>
        <v>2.1267489530128172</v>
      </c>
      <c r="K62" s="32">
        <f>IF('Log_working_2-way'!$D61="","",B62^('Log_working_2-way'!$D61))</f>
        <v>1.8875091450726849</v>
      </c>
      <c r="L62" s="37">
        <f t="shared" si="9"/>
        <v>0.47164948453608252</v>
      </c>
      <c r="M62" s="37">
        <f t="shared" si="10"/>
        <v>0.52835051546391754</v>
      </c>
      <c r="N62" s="38">
        <v>158</v>
      </c>
      <c r="O62" s="38">
        <f t="shared" si="11"/>
        <v>80.926829268292678</v>
      </c>
      <c r="P62" s="38">
        <f t="shared" si="12"/>
        <v>71.661202185792334</v>
      </c>
      <c r="Q62" s="38">
        <f t="shared" si="13"/>
        <v>86.338797814207638</v>
      </c>
      <c r="R62" s="38">
        <f t="shared" si="14"/>
        <v>77.073170731707322</v>
      </c>
      <c r="S62" s="39">
        <f t="shared" si="15"/>
        <v>-5.4119685459149593</v>
      </c>
      <c r="T62" s="39">
        <f t="shared" si="16"/>
        <v>-5.4119685459149878</v>
      </c>
      <c r="U62" t="s">
        <v>126</v>
      </c>
      <c r="V62" t="s">
        <v>129</v>
      </c>
      <c r="W62" t="s">
        <v>163</v>
      </c>
      <c r="X62" t="s">
        <v>469</v>
      </c>
      <c r="Y62" s="41"/>
    </row>
    <row r="63" spans="1:25" s="50" customFormat="1" ht="15" x14ac:dyDescent="0.25">
      <c r="A63">
        <v>2.1800000000000002</v>
      </c>
      <c r="B63">
        <v>1.73</v>
      </c>
      <c r="C63" s="29">
        <f t="shared" si="0"/>
        <v>3.6750278411200155E-2</v>
      </c>
      <c r="D63" s="30">
        <f>IF(OR($A63="",$B63=""),"",A63*'MPTO_working_2-way'!$G62)</f>
        <v>2.2601156069364166</v>
      </c>
      <c r="E63" s="32">
        <f>IF(OR($A63="",$B63=""),"",B63*'MPTO_working_2-way'!$G62)</f>
        <v>1.7935779816513762</v>
      </c>
      <c r="F63" s="30">
        <f>IF(OR($A63="",$B63=""),"",'MPTO_working_2-way'!D62)</f>
        <v>2.2709700728608424</v>
      </c>
      <c r="G63" s="32">
        <f>IF(OR($A63="",$B63=""),"",'MPTO_working_2-way'!E62)</f>
        <v>1.7868005874828257</v>
      </c>
      <c r="H63" s="30">
        <f>IF(OR($A63="",$B63=""),"",'OddsRatio_working_2-way'!M62)</f>
        <v>2.2713922904298198</v>
      </c>
      <c r="I63" s="30">
        <f>IF(OR($A63="",$B63=""),"",'OddsRatio_working_2-way'!N62)</f>
        <v>1.786539298316753</v>
      </c>
      <c r="J63" s="30">
        <f>IF('Log_working_2-way'!$D62="","",A63^('Log_working_2-way'!$D62))</f>
        <v>2.2763953119018545</v>
      </c>
      <c r="K63" s="32">
        <f>IF('Log_working_2-way'!$D62="","",B63^('Log_working_2-way'!$D62))</f>
        <v>1.7834563404262846</v>
      </c>
      <c r="L63" s="37">
        <f t="shared" si="9"/>
        <v>0.44245524296675187</v>
      </c>
      <c r="M63" s="37">
        <f t="shared" si="10"/>
        <v>0.55754475703324813</v>
      </c>
      <c r="N63" s="38">
        <v>159</v>
      </c>
      <c r="O63" s="38">
        <f t="shared" si="11"/>
        <v>86.064220183486242</v>
      </c>
      <c r="P63" s="38">
        <f t="shared" si="12"/>
        <v>67.092485549132945</v>
      </c>
      <c r="Q63" s="38">
        <f t="shared" si="13"/>
        <v>91.907514450867055</v>
      </c>
      <c r="R63" s="38">
        <f t="shared" si="14"/>
        <v>72.935779816513758</v>
      </c>
      <c r="S63" s="39">
        <f t="shared" si="15"/>
        <v>-5.8432942673808128</v>
      </c>
      <c r="T63" s="39">
        <f t="shared" si="16"/>
        <v>-5.8432942673808128</v>
      </c>
      <c r="U63" t="s">
        <v>128</v>
      </c>
      <c r="V63" t="s">
        <v>127</v>
      </c>
      <c r="W63" t="s">
        <v>163</v>
      </c>
      <c r="X63" t="s">
        <v>469</v>
      </c>
      <c r="Y63" s="51"/>
    </row>
    <row r="64" spans="1:25" ht="15" x14ac:dyDescent="0.25">
      <c r="A64">
        <v>2.34</v>
      </c>
      <c r="B64">
        <v>1.63</v>
      </c>
      <c r="C64" s="29">
        <f t="shared" si="0"/>
        <v>4.0847359865764821E-2</v>
      </c>
      <c r="D64" s="30">
        <f>IF(OR($A64="",$B64=""),"",A64*'MPTO_working_2-way'!$G63)</f>
        <v>2.4355828220858897</v>
      </c>
      <c r="E64" s="32">
        <f>IF(OR($A64="",$B64=""),"",B64*'MPTO_working_2-way'!$G63)</f>
        <v>1.6965811965811965</v>
      </c>
      <c r="F64" s="30">
        <f>IF(OR($A64="",$B64=""),"",'MPTO_working_2-way'!D63)</f>
        <v>2.4574447522711167</v>
      </c>
      <c r="G64" s="32">
        <f>IF(OR($A64="",$B64=""),"",'MPTO_working_2-way'!E63)</f>
        <v>1.6861323548914724</v>
      </c>
      <c r="H64" s="30">
        <f>IF(OR($A64="",$B64=""),"",'OddsRatio_working_2-way'!M63)</f>
        <v>2.4584183648679576</v>
      </c>
      <c r="I64" s="30">
        <f>IF(OR($A64="",$B64=""),"",'OddsRatio_working_2-way'!N63)</f>
        <v>1.6856743058707564</v>
      </c>
      <c r="J64" s="30">
        <f>IF('Log_working_2-way'!$D63="","",A64^('Log_working_2-way'!$D63))</f>
        <v>2.4686297213280377</v>
      </c>
      <c r="K64" s="32">
        <f>IF('Log_working_2-way'!$D63="","",B64^('Log_working_2-way'!$D63))</f>
        <v>1.6809068245571044</v>
      </c>
      <c r="L64" s="37">
        <f t="shared" si="9"/>
        <v>0.41057934508816119</v>
      </c>
      <c r="M64" s="37">
        <f t="shared" si="10"/>
        <v>0.58942065491183881</v>
      </c>
      <c r="N64" s="38">
        <v>160</v>
      </c>
      <c r="O64" s="38">
        <f t="shared" si="11"/>
        <v>91.623931623931625</v>
      </c>
      <c r="P64" s="38">
        <f t="shared" si="12"/>
        <v>61.840490797545982</v>
      </c>
      <c r="Q64" s="38">
        <f t="shared" si="13"/>
        <v>98.159509202453989</v>
      </c>
      <c r="R64" s="38">
        <f t="shared" si="14"/>
        <v>68.376068376068389</v>
      </c>
      <c r="S64" s="39">
        <f t="shared" si="15"/>
        <v>-6.5355775785223642</v>
      </c>
      <c r="T64" s="39">
        <f t="shared" si="16"/>
        <v>-6.5355775785224068</v>
      </c>
      <c r="U64" t="s">
        <v>130</v>
      </c>
      <c r="V64" t="s">
        <v>119</v>
      </c>
      <c r="W64" t="s">
        <v>163</v>
      </c>
      <c r="X64" t="s">
        <v>469</v>
      </c>
      <c r="Y64" s="41"/>
    </row>
    <row r="65" spans="1:25" ht="15" x14ac:dyDescent="0.25">
      <c r="A65">
        <v>2.4500000000000002</v>
      </c>
      <c r="B65">
        <v>1.59</v>
      </c>
      <c r="C65" s="29">
        <f t="shared" si="0"/>
        <v>3.7094082916185211E-2</v>
      </c>
      <c r="D65" s="30">
        <f>IF(OR($A65="",$B65=""),"",A65*'MPTO_working_2-way'!$G64)</f>
        <v>2.540880503144654</v>
      </c>
      <c r="E65" s="32">
        <f>IF(OR($A65="",$B65=""),"",B65*'MPTO_working_2-way'!$G64)</f>
        <v>1.6489795918367345</v>
      </c>
      <c r="F65" s="30">
        <f>IF(OR($A65="",$B65=""),"",'MPTO_working_2-way'!D64)</f>
        <v>2.5666282325811234</v>
      </c>
      <c r="G65" s="32">
        <f>IF(OR($A65="",$B65=""),"",'MPTO_working_2-way'!E64)</f>
        <v>1.6383135317001365</v>
      </c>
      <c r="H65" s="30">
        <f>IF(OR($A65="",$B65=""),"",'OddsRatio_working_2-way'!M64)</f>
        <v>2.5676820846855613</v>
      </c>
      <c r="I65" s="30">
        <f>IF(OR($A65="",$B65=""),"",'OddsRatio_working_2-way'!N64)</f>
        <v>1.6378844344582628</v>
      </c>
      <c r="J65" s="30">
        <f>IF('Log_working_2-way'!$D64="","",A65^('Log_working_2-way'!$D64))</f>
        <v>2.5797187686790384</v>
      </c>
      <c r="K65" s="32">
        <f>IF('Log_working_2-way'!$D64="","",B65^('Log_working_2-way'!$D64))</f>
        <v>1.6330240672116592</v>
      </c>
      <c r="L65" s="37">
        <f t="shared" si="9"/>
        <v>0.39356435643564358</v>
      </c>
      <c r="M65" s="37">
        <f t="shared" si="10"/>
        <v>0.60643564356435653</v>
      </c>
      <c r="N65" s="38">
        <v>161</v>
      </c>
      <c r="O65" s="38">
        <f t="shared" si="11"/>
        <v>95.285714285714292</v>
      </c>
      <c r="P65" s="38">
        <f t="shared" si="12"/>
        <v>59.742138364779876</v>
      </c>
      <c r="Q65" s="38">
        <f t="shared" si="13"/>
        <v>101.25786163522012</v>
      </c>
      <c r="R65" s="38">
        <f t="shared" si="14"/>
        <v>65.714285714285708</v>
      </c>
      <c r="S65" s="39">
        <f t="shared" si="15"/>
        <v>-5.9721473495058319</v>
      </c>
      <c r="T65" s="39">
        <f t="shared" si="16"/>
        <v>-5.9721473495058319</v>
      </c>
      <c r="U65" t="s">
        <v>131</v>
      </c>
      <c r="V65" t="s">
        <v>134</v>
      </c>
      <c r="W65" t="s">
        <v>163</v>
      </c>
      <c r="X65" t="s">
        <v>469</v>
      </c>
      <c r="Y65" s="41"/>
    </row>
    <row r="66" spans="1:25" ht="15" x14ac:dyDescent="0.25">
      <c r="A66">
        <v>2.15</v>
      </c>
      <c r="B66">
        <v>1.75</v>
      </c>
      <c r="C66" s="29">
        <f t="shared" si="0"/>
        <v>3.6544850498338777E-2</v>
      </c>
      <c r="D66" s="30">
        <f>IF(OR($A66="",$B66=""),"",A66*'MPTO_working_2-way'!$G65)</f>
        <v>2.2285714285714282</v>
      </c>
      <c r="E66" s="32">
        <f>IF(OR($A66="",$B66=""),"",B66*'MPTO_working_2-way'!$G65)</f>
        <v>1.8139534883720929</v>
      </c>
      <c r="F66" s="30">
        <f>IF(OR($A66="",$B66=""),"",'MPTO_working_2-way'!D65)</f>
        <v>2.2379182156133823</v>
      </c>
      <c r="G66" s="32">
        <f>IF(OR($A66="",$B66=""),"",'MPTO_working_2-way'!E65)</f>
        <v>1.8078078078078077</v>
      </c>
      <c r="H66" s="30">
        <f>IF(OR($A66="",$B66=""),"",'OddsRatio_working_2-way'!M65)</f>
        <v>2.2382783747337802</v>
      </c>
      <c r="I66" s="30">
        <f>IF(OR($A66="",$B66=""),"",'OddsRatio_working_2-way'!N65)</f>
        <v>1.8075728530872484</v>
      </c>
      <c r="J66" s="30">
        <f>IF('Log_working_2-way'!$D65="","",A66^('Log_working_2-way'!$D65))</f>
        <v>2.2425796542182517</v>
      </c>
      <c r="K66" s="32">
        <f>IF('Log_working_2-way'!$D65="","",B66^('Log_working_2-way'!$D65))</f>
        <v>1.8047773811563292</v>
      </c>
      <c r="L66" s="37">
        <f t="shared" si="9"/>
        <v>0.44871794871794879</v>
      </c>
      <c r="M66" s="37">
        <f t="shared" si="10"/>
        <v>0.55128205128205132</v>
      </c>
      <c r="N66" s="38">
        <v>162</v>
      </c>
      <c r="O66" s="38">
        <f t="shared" si="11"/>
        <v>86.651162790697683</v>
      </c>
      <c r="P66" s="38">
        <f t="shared" si="12"/>
        <v>69.428571428571431</v>
      </c>
      <c r="Q66" s="38">
        <f t="shared" si="13"/>
        <v>92.571428571428569</v>
      </c>
      <c r="R66" s="38">
        <f t="shared" si="14"/>
        <v>75.348837209302332</v>
      </c>
      <c r="S66" s="39">
        <f t="shared" si="15"/>
        <v>-5.9202657807308867</v>
      </c>
      <c r="T66" s="39">
        <f t="shared" si="16"/>
        <v>-5.9202657807309009</v>
      </c>
      <c r="U66" t="s">
        <v>133</v>
      </c>
      <c r="V66" t="s">
        <v>121</v>
      </c>
      <c r="W66" t="s">
        <v>163</v>
      </c>
      <c r="X66" t="s">
        <v>469</v>
      </c>
      <c r="Y66" s="41"/>
    </row>
    <row r="67" spans="1:25" ht="15" x14ac:dyDescent="0.25">
      <c r="A67">
        <v>2.1800000000000002</v>
      </c>
      <c r="B67">
        <v>1.72</v>
      </c>
      <c r="C67" s="29">
        <f t="shared" ref="C67:C130" si="17">IF(OR($A67="",$B67=""),"",(1/A67)+(1/B67)-1)</f>
        <v>4.0110945167484591E-2</v>
      </c>
      <c r="D67" s="30">
        <f>IF(OR($A67="",$B67=""),"",A67*'MPTO_working_2-way'!$G66)</f>
        <v>2.2674418604651168</v>
      </c>
      <c r="E67" s="32">
        <f>IF(OR($A67="",$B67=""),"",B67*'MPTO_working_2-way'!$G66)</f>
        <v>1.7889908256880735</v>
      </c>
      <c r="F67" s="30">
        <f>IF(OR($A67="",$B67=""),"",'MPTO_working_2-way'!D66)</f>
        <v>2.2796692607003894</v>
      </c>
      <c r="G67" s="32">
        <f>IF(OR($A67="",$B67=""),"",'MPTO_working_2-way'!E66)</f>
        <v>1.7814519194222731</v>
      </c>
      <c r="H67" s="30">
        <f>IF(OR($A67="",$B67=""),"",'OddsRatio_working_2-way'!M66)</f>
        <v>2.2801909579781015</v>
      </c>
      <c r="I67" s="30">
        <f>IF(OR($A67="",$B67=""),"",'OddsRatio_working_2-way'!N66)</f>
        <v>1.7811334658849434</v>
      </c>
      <c r="J67" s="30">
        <f>IF('Log_working_2-way'!$D66="","",A67^('Log_working_2-way'!$D66))</f>
        <v>2.2858490727693308</v>
      </c>
      <c r="K67" s="32">
        <f>IF('Log_working_2-way'!$D66="","",B67^('Log_working_2-way'!$D66))</f>
        <v>1.7776962484765699</v>
      </c>
      <c r="L67" s="37">
        <f t="shared" si="9"/>
        <v>0.44102564102564096</v>
      </c>
      <c r="M67" s="37">
        <f t="shared" si="10"/>
        <v>0.55897435897435888</v>
      </c>
      <c r="N67" s="38">
        <v>163</v>
      </c>
      <c r="O67" s="38">
        <f t="shared" si="11"/>
        <v>88.22935779816514</v>
      </c>
      <c r="P67" s="38">
        <f t="shared" si="12"/>
        <v>68.232558139534902</v>
      </c>
      <c r="Q67" s="38">
        <f t="shared" si="13"/>
        <v>94.767441860465127</v>
      </c>
      <c r="R67" s="38">
        <f t="shared" si="14"/>
        <v>74.77064220183486</v>
      </c>
      <c r="S67" s="39">
        <f t="shared" si="15"/>
        <v>-6.538084062299987</v>
      </c>
      <c r="T67" s="39">
        <f t="shared" si="16"/>
        <v>-6.5380840622999585</v>
      </c>
      <c r="U67" t="s">
        <v>135</v>
      </c>
      <c r="V67" t="s">
        <v>166</v>
      </c>
      <c r="W67" t="s">
        <v>163</v>
      </c>
      <c r="X67" t="s">
        <v>469</v>
      </c>
      <c r="Y67" s="41"/>
    </row>
    <row r="68" spans="1:25" ht="15" x14ac:dyDescent="0.25">
      <c r="A68">
        <v>1.88</v>
      </c>
      <c r="B68">
        <v>2</v>
      </c>
      <c r="C68" s="29">
        <f t="shared" si="17"/>
        <v>3.1914893617021267E-2</v>
      </c>
      <c r="D68" s="30">
        <f>IF(OR($A68="",$B68=""),"",A68*'MPTO_working_2-way'!$G67)</f>
        <v>1.94</v>
      </c>
      <c r="E68" s="32">
        <f>IF(OR($A68="",$B68=""),"",B68*'MPTO_working_2-way'!$G67)</f>
        <v>2.0638297872340425</v>
      </c>
      <c r="F68" s="30">
        <f>IF(OR($A68="",$B68=""),"",'MPTO_working_2-way'!D67)</f>
        <v>1.9381443298969072</v>
      </c>
      <c r="G68" s="32">
        <f>IF(OR($A68="",$B68=""),"",'MPTO_working_2-way'!E67)</f>
        <v>2.0659340659340657</v>
      </c>
      <c r="H68" s="30">
        <f>IF(OR($A68="",$B68=""),"",'OddsRatio_working_2-way'!M67)</f>
        <v>1.9380831519646857</v>
      </c>
      <c r="I68" s="30">
        <f>IF(OR($A68="",$B68=""),"",'OddsRatio_working_2-way'!N67)</f>
        <v>2.0660035817780522</v>
      </c>
      <c r="J68" s="30">
        <f>IF('Log_working_2-way'!$D67="","",A68^('Log_working_2-way'!$D67))</f>
        <v>1.9372406373367297</v>
      </c>
      <c r="K68" s="32">
        <f>IF('Log_working_2-way'!$D67="","",B68^('Log_working_2-way'!$D67))</f>
        <v>2.0669618454035223</v>
      </c>
      <c r="L68" s="37">
        <f t="shared" si="9"/>
        <v>0.51546391752577325</v>
      </c>
      <c r="M68" s="37">
        <f t="shared" si="10"/>
        <v>0.4845360824742268</v>
      </c>
      <c r="N68" s="38">
        <v>164</v>
      </c>
      <c r="O68" s="38">
        <f t="shared" si="11"/>
        <v>76.7659574468085</v>
      </c>
      <c r="P68" s="38">
        <f t="shared" si="12"/>
        <v>82</v>
      </c>
      <c r="Q68" s="38">
        <f t="shared" si="13"/>
        <v>82</v>
      </c>
      <c r="R68" s="38">
        <f t="shared" si="14"/>
        <v>87.234042553191486</v>
      </c>
      <c r="S68" s="39">
        <f t="shared" si="15"/>
        <v>-5.2340425531915002</v>
      </c>
      <c r="T68" s="39">
        <f t="shared" si="16"/>
        <v>-5.234042553191486</v>
      </c>
      <c r="U68" t="s">
        <v>165</v>
      </c>
      <c r="V68" t="s">
        <v>139</v>
      </c>
      <c r="W68" t="s">
        <v>163</v>
      </c>
      <c r="X68" t="s">
        <v>469</v>
      </c>
      <c r="Y68" s="41"/>
    </row>
    <row r="69" spans="1:25" ht="15" x14ac:dyDescent="0.25">
      <c r="A69">
        <v>2.0499999999999998</v>
      </c>
      <c r="B69">
        <v>1.83</v>
      </c>
      <c r="C69" s="29">
        <f t="shared" si="17"/>
        <v>3.4252965480474407E-2</v>
      </c>
      <c r="D69" s="30">
        <f>IF(OR($A69="",$B69=""),"",A69*'MPTO_working_2-way'!$G68)</f>
        <v>2.1202185792349724</v>
      </c>
      <c r="E69" s="32">
        <f>IF(OR($A69="",$B69=""),"",B69*'MPTO_working_2-way'!$G68)</f>
        <v>1.8926829268292682</v>
      </c>
      <c r="F69" s="30">
        <f>IF(OR($A69="",$B69=""),"",'MPTO_working_2-way'!D68)</f>
        <v>2.1245929491717397</v>
      </c>
      <c r="G69" s="32">
        <f>IF(OR($A69="",$B69=""),"",'MPTO_working_2-way'!E68)</f>
        <v>1.8892106257081707</v>
      </c>
      <c r="H69" s="30">
        <f>IF(OR($A69="",$B69=""),"",'OddsRatio_working_2-way'!M68)</f>
        <v>2.1247489679763456</v>
      </c>
      <c r="I69" s="30">
        <f>IF(OR($A69="",$B69=""),"",'OddsRatio_working_2-way'!N68)</f>
        <v>1.8890872794479689</v>
      </c>
      <c r="J69" s="30">
        <f>IF('Log_working_2-way'!$D68="","",A69^('Log_working_2-way'!$D68))</f>
        <v>2.1267489530128172</v>
      </c>
      <c r="K69" s="32">
        <f>IF('Log_working_2-way'!$D68="","",B69^('Log_working_2-way'!$D68))</f>
        <v>1.8875091450726849</v>
      </c>
      <c r="L69" s="37">
        <f t="shared" ref="L69:L132" si="18">(1/D69)</f>
        <v>0.47164948453608252</v>
      </c>
      <c r="M69" s="37">
        <f t="shared" ref="M69:M132" si="19">(1/E69)</f>
        <v>0.52835051546391754</v>
      </c>
      <c r="N69" s="38">
        <v>165</v>
      </c>
      <c r="O69" s="38">
        <f t="shared" ref="O69:O132" si="20">(1/A69)*((N69*A69)-N69)</f>
        <v>84.512195121951194</v>
      </c>
      <c r="P69" s="38">
        <f t="shared" ref="P69:P132" si="21">(1/B69)*((N69*B69)-N69)</f>
        <v>74.836065573770483</v>
      </c>
      <c r="Q69" s="38">
        <f t="shared" ref="Q69:Q132" si="22">(1/B69)*N69</f>
        <v>90.163934426229503</v>
      </c>
      <c r="R69" s="38">
        <f t="shared" ref="R69:R132" si="23">(1/A69)*N69</f>
        <v>80.487804878048792</v>
      </c>
      <c r="S69" s="39">
        <f t="shared" ref="S69:S132" si="24">O69-Q69</f>
        <v>-5.6517393042783084</v>
      </c>
      <c r="T69" s="39">
        <f t="shared" ref="T69:T132" si="25">P69-R69</f>
        <v>-5.6517393042783084</v>
      </c>
      <c r="U69" t="s">
        <v>138</v>
      </c>
      <c r="V69" t="s">
        <v>123</v>
      </c>
      <c r="W69" t="s">
        <v>163</v>
      </c>
      <c r="X69" t="s">
        <v>469</v>
      </c>
      <c r="Y69" s="41"/>
    </row>
    <row r="70" spans="1:25" ht="15" x14ac:dyDescent="0.25">
      <c r="A70">
        <v>1.76</v>
      </c>
      <c r="B70">
        <v>2.04</v>
      </c>
      <c r="C70" s="29">
        <f t="shared" si="17"/>
        <v>5.8377896613190705E-2</v>
      </c>
      <c r="D70" s="30">
        <f>IF(OR($A70="",$B70=""),"",A70*'MPTO_working_2-way'!$G69)</f>
        <v>1.8627450980392157</v>
      </c>
      <c r="E70" s="32">
        <f>IF(OR($A70="",$B70=""),"",B70*'MPTO_working_2-way'!$G69)</f>
        <v>2.1590909090909092</v>
      </c>
      <c r="F70" s="30">
        <f>IF(OR($A70="",$B70=""),"",'MPTO_working_2-way'!D69)</f>
        <v>1.8553121124431584</v>
      </c>
      <c r="G70" s="32">
        <f>IF(OR($A70="",$B70=""),"",'MPTO_working_2-way'!E69)</f>
        <v>2.1691638472692123</v>
      </c>
      <c r="H70" s="30">
        <f>IF(OR($A70="",$B70=""),"",'OddsRatio_working_2-way'!M69)</f>
        <v>1.8548504142651103</v>
      </c>
      <c r="I70" s="30">
        <f>IF(OR($A70="",$B70=""),"",'OddsRatio_working_2-way'!N69)</f>
        <v>2.1697953037312039</v>
      </c>
      <c r="J70" s="30">
        <f>IF('Log_working_2-way'!$D69="","",A70^('Log_working_2-way'!$D69))</f>
        <v>1.8514116002933902</v>
      </c>
      <c r="K70" s="32">
        <f>IF('Log_working_2-way'!$D69="","",B70^('Log_working_2-way'!$D69))</f>
        <v>2.1745200554608113</v>
      </c>
      <c r="L70" s="37">
        <f t="shared" si="18"/>
        <v>0.5368421052631579</v>
      </c>
      <c r="M70" s="37">
        <f t="shared" si="19"/>
        <v>0.4631578947368421</v>
      </c>
      <c r="N70" s="38">
        <v>166</v>
      </c>
      <c r="O70" s="38">
        <f t="shared" si="20"/>
        <v>71.681818181818201</v>
      </c>
      <c r="P70" s="38">
        <f t="shared" si="21"/>
        <v>84.62745098039214</v>
      </c>
      <c r="Q70" s="38">
        <f t="shared" si="22"/>
        <v>81.372549019607845</v>
      </c>
      <c r="R70" s="38">
        <f t="shared" si="23"/>
        <v>94.318181818181827</v>
      </c>
      <c r="S70" s="39">
        <f t="shared" si="24"/>
        <v>-9.6907308377896442</v>
      </c>
      <c r="T70" s="39">
        <f t="shared" si="25"/>
        <v>-9.6907308377896868</v>
      </c>
      <c r="U70" t="s">
        <v>142</v>
      </c>
      <c r="V70" t="s">
        <v>147</v>
      </c>
      <c r="W70" t="s">
        <v>90</v>
      </c>
      <c r="X70" t="s">
        <v>469</v>
      </c>
      <c r="Y70" s="41"/>
    </row>
    <row r="71" spans="1:25" ht="15" x14ac:dyDescent="0.25">
      <c r="A71">
        <v>1.82</v>
      </c>
      <c r="B71">
        <v>2.0299999999999998</v>
      </c>
      <c r="C71" s="29">
        <f t="shared" si="17"/>
        <v>4.2061386888973207E-2</v>
      </c>
      <c r="D71" s="30">
        <f>IF(OR($A71="",$B71=""),"",A71*'MPTO_working_2-way'!$G70)</f>
        <v>1.8965517241379313</v>
      </c>
      <c r="E71" s="32">
        <f>IF(OR($A71="",$B71=""),"",B71*'MPTO_working_2-way'!$G70)</f>
        <v>2.1153846153846154</v>
      </c>
      <c r="F71" s="30">
        <f>IF(OR($A71="",$B71=""),"",'MPTO_working_2-way'!D70)</f>
        <v>1.8924345643599858</v>
      </c>
      <c r="G71" s="32">
        <f>IF(OR($A71="",$B71=""),"",'MPTO_working_2-way'!E70)</f>
        <v>2.1205303334672561</v>
      </c>
      <c r="H71" s="30">
        <f>IF(OR($A71="",$B71=""),"",'OddsRatio_working_2-way'!M70)</f>
        <v>1.892253610166061</v>
      </c>
      <c r="I71" s="30">
        <f>IF(OR($A71="",$B71=""),"",'OddsRatio_working_2-way'!N70)</f>
        <v>2.1207575835012715</v>
      </c>
      <c r="J71" s="30">
        <f>IF('Log_working_2-way'!$D70="","",A71^('Log_working_2-way'!$D70))</f>
        <v>1.8903709385493244</v>
      </c>
      <c r="K71" s="32">
        <f>IF('Log_working_2-way'!$D70="","",B71^('Log_working_2-way'!$D70))</f>
        <v>2.1231274030900367</v>
      </c>
      <c r="L71" s="37">
        <f t="shared" si="18"/>
        <v>0.52727272727272723</v>
      </c>
      <c r="M71" s="37">
        <f t="shared" si="19"/>
        <v>0.47272727272727272</v>
      </c>
      <c r="N71" s="38">
        <v>167</v>
      </c>
      <c r="O71" s="38">
        <f t="shared" si="20"/>
        <v>75.241758241758234</v>
      </c>
      <c r="P71" s="38">
        <f t="shared" si="21"/>
        <v>84.73399014778326</v>
      </c>
      <c r="Q71" s="38">
        <f t="shared" si="22"/>
        <v>82.266009852216754</v>
      </c>
      <c r="R71" s="38">
        <f t="shared" si="23"/>
        <v>91.758241758241752</v>
      </c>
      <c r="S71" s="39">
        <f t="shared" si="24"/>
        <v>-7.0242516104585206</v>
      </c>
      <c r="T71" s="39">
        <f t="shared" si="25"/>
        <v>-7.0242516104584922</v>
      </c>
      <c r="U71" t="s">
        <v>144</v>
      </c>
      <c r="V71" t="s">
        <v>155</v>
      </c>
      <c r="W71" t="s">
        <v>90</v>
      </c>
      <c r="X71" t="s">
        <v>469</v>
      </c>
      <c r="Y71" s="41"/>
    </row>
    <row r="72" spans="1:25" ht="15" x14ac:dyDescent="0.25">
      <c r="A72">
        <v>1.57</v>
      </c>
      <c r="B72">
        <v>2.42</v>
      </c>
      <c r="C72" s="29">
        <f t="shared" si="17"/>
        <v>5.0165815655103474E-2</v>
      </c>
      <c r="D72" s="30">
        <f>IF(OR($A72="",$B72=""),"",A72*'MPTO_working_2-way'!$G71)</f>
        <v>1.6487603305785126</v>
      </c>
      <c r="E72" s="32">
        <f>IF(OR($A72="",$B72=""),"",B72*'MPTO_working_2-way'!$G71)</f>
        <v>2.5414012738853504</v>
      </c>
      <c r="F72" s="30">
        <f>IF(OR($A72="",$B72=""),"",'MPTO_working_2-way'!D71)</f>
        <v>1.6343614229793093</v>
      </c>
      <c r="G72" s="32">
        <f>IF(OR($A72="",$B72=""),"",'MPTO_working_2-way'!E71)</f>
        <v>2.5763884179833187</v>
      </c>
      <c r="H72" s="30">
        <f>IF(OR($A72="",$B72=""),"",'OddsRatio_working_2-way'!M71)</f>
        <v>1.6335680316305627</v>
      </c>
      <c r="I72" s="30">
        <f>IF(OR($A72="",$B72=""),"",'OddsRatio_working_2-way'!N71)</f>
        <v>2.5783624647638574</v>
      </c>
      <c r="J72" s="30">
        <f>IF('Log_working_2-way'!$D71="","",A72^('Log_working_2-way'!$D71))</f>
        <v>1.6269578999062162</v>
      </c>
      <c r="K72" s="32">
        <f>IF('Log_working_2-way'!$D71="","",B72^('Log_working_2-way'!$D71))</f>
        <v>2.5950034286950103</v>
      </c>
      <c r="L72" s="37">
        <f t="shared" si="18"/>
        <v>0.60651629072681701</v>
      </c>
      <c r="M72" s="37">
        <f t="shared" si="19"/>
        <v>0.39348370927318294</v>
      </c>
      <c r="N72" s="38">
        <v>168</v>
      </c>
      <c r="O72" s="38">
        <f t="shared" si="20"/>
        <v>60.993630573248396</v>
      </c>
      <c r="P72" s="38">
        <f t="shared" si="21"/>
        <v>98.578512396694222</v>
      </c>
      <c r="Q72" s="38">
        <f t="shared" si="22"/>
        <v>69.421487603305792</v>
      </c>
      <c r="R72" s="38">
        <f t="shared" si="23"/>
        <v>107.00636942675159</v>
      </c>
      <c r="S72" s="39">
        <f t="shared" si="24"/>
        <v>-8.4278570300573961</v>
      </c>
      <c r="T72" s="39">
        <f t="shared" si="25"/>
        <v>-8.4278570300573676</v>
      </c>
      <c r="U72" t="s">
        <v>146</v>
      </c>
      <c r="V72" t="s">
        <v>145</v>
      </c>
      <c r="W72" t="s">
        <v>90</v>
      </c>
      <c r="X72" t="s">
        <v>469</v>
      </c>
      <c r="Y72" s="41"/>
    </row>
    <row r="73" spans="1:25" ht="15" x14ac:dyDescent="0.25">
      <c r="A73">
        <v>1.97</v>
      </c>
      <c r="B73">
        <v>1.86</v>
      </c>
      <c r="C73" s="29">
        <f t="shared" si="17"/>
        <v>4.5248621800120015E-2</v>
      </c>
      <c r="D73" s="30">
        <f>IF(OR($A73="",$B73=""),"",A73*'MPTO_working_2-way'!$G72)</f>
        <v>2.0591397849462365</v>
      </c>
      <c r="E73" s="32">
        <f>IF(OR($A73="",$B73=""),"",B73*'MPTO_working_2-way'!$G72)</f>
        <v>1.9441624365482233</v>
      </c>
      <c r="F73" s="30">
        <f>IF(OR($A73="",$B73=""),"",'MPTO_working_2-way'!D72)</f>
        <v>2.0618985988408078</v>
      </c>
      <c r="G73" s="32">
        <f>IF(OR($A73="",$B73=""),"",'MPTO_working_2-way'!E72)</f>
        <v>1.9417095013512797</v>
      </c>
      <c r="H73" s="30">
        <f>IF(OR($A73="",$B73=""),"",'OddsRatio_working_2-way'!M72)</f>
        <v>2.062029649653994</v>
      </c>
      <c r="I73" s="30">
        <f>IF(OR($A73="",$B73=""),"",'OddsRatio_working_2-way'!N72)</f>
        <v>1.9415932976313763</v>
      </c>
      <c r="J73" s="30">
        <f>IF('Log_working_2-way'!$D72="","",A73^('Log_working_2-way'!$D72))</f>
        <v>2.0633011023686705</v>
      </c>
      <c r="K73" s="32">
        <f>IF('Log_working_2-way'!$D72="","",B73^('Log_working_2-way'!$D72))</f>
        <v>1.9404673782166724</v>
      </c>
      <c r="L73" s="37">
        <f t="shared" si="18"/>
        <v>0.48563968668407315</v>
      </c>
      <c r="M73" s="37">
        <f t="shared" si="19"/>
        <v>0.51436031331592691</v>
      </c>
      <c r="N73" s="38">
        <v>169</v>
      </c>
      <c r="O73" s="38">
        <f t="shared" si="20"/>
        <v>83.213197969543145</v>
      </c>
      <c r="P73" s="38">
        <f t="shared" si="21"/>
        <v>78.139784946236574</v>
      </c>
      <c r="Q73" s="38">
        <f t="shared" si="22"/>
        <v>90.86021505376344</v>
      </c>
      <c r="R73" s="38">
        <f t="shared" si="23"/>
        <v>85.78680203045684</v>
      </c>
      <c r="S73" s="39">
        <f t="shared" si="24"/>
        <v>-7.6470170842202947</v>
      </c>
      <c r="T73" s="39">
        <f t="shared" si="25"/>
        <v>-7.6470170842202663</v>
      </c>
      <c r="U73" t="s">
        <v>88</v>
      </c>
      <c r="V73" t="s">
        <v>153</v>
      </c>
      <c r="W73" t="s">
        <v>90</v>
      </c>
      <c r="X73" t="s">
        <v>469</v>
      </c>
      <c r="Y73" s="41"/>
    </row>
    <row r="74" spans="1:25" ht="15" x14ac:dyDescent="0.25">
      <c r="A74">
        <v>1.87</v>
      </c>
      <c r="B74">
        <v>1.97</v>
      </c>
      <c r="C74" s="29">
        <f t="shared" si="17"/>
        <v>4.2373571486739481E-2</v>
      </c>
      <c r="D74" s="30">
        <f>IF(OR($A74="",$B74=""),"",A74*'MPTO_working_2-way'!$G73)</f>
        <v>1.9492385786802029</v>
      </c>
      <c r="E74" s="32">
        <f>IF(OR($A74="",$B74=""),"",B74*'MPTO_working_2-way'!$G73)</f>
        <v>2.0534759358288768</v>
      </c>
      <c r="F74" s="30">
        <f>IF(OR($A74="",$B74=""),"",'MPTO_working_2-way'!D73)</f>
        <v>1.9471444805623825</v>
      </c>
      <c r="G74" s="32">
        <f>IF(OR($A74="",$B74=""),"",'MPTO_working_2-way'!E73)</f>
        <v>2.0558051284913081</v>
      </c>
      <c r="H74" s="30">
        <f>IF(OR($A74="",$B74=""),"",'OddsRatio_working_2-way'!M73)</f>
        <v>1.9470518552301377</v>
      </c>
      <c r="I74" s="30">
        <f>IF(OR($A74="",$B74=""),"",'OddsRatio_working_2-way'!N73)</f>
        <v>2.0559083903140616</v>
      </c>
      <c r="J74" s="30">
        <f>IF('Log_working_2-way'!$D73="","",A74^('Log_working_2-way'!$D73))</f>
        <v>1.9460927711281228</v>
      </c>
      <c r="K74" s="32">
        <f>IF('Log_working_2-way'!$D73="","",B74^('Log_working_2-way'!$D73))</f>
        <v>2.0569787979748906</v>
      </c>
      <c r="L74" s="37">
        <f t="shared" si="18"/>
        <v>0.51302083333333337</v>
      </c>
      <c r="M74" s="37">
        <f t="shared" si="19"/>
        <v>0.48697916666666674</v>
      </c>
      <c r="N74" s="38">
        <v>170</v>
      </c>
      <c r="O74" s="38">
        <f t="shared" si="20"/>
        <v>79.090909090909093</v>
      </c>
      <c r="P74" s="38">
        <f t="shared" si="21"/>
        <v>83.705583756345163</v>
      </c>
      <c r="Q74" s="38">
        <f t="shared" si="22"/>
        <v>86.294416243654823</v>
      </c>
      <c r="R74" s="38">
        <f t="shared" si="23"/>
        <v>90.909090909090892</v>
      </c>
      <c r="S74" s="39">
        <f t="shared" si="24"/>
        <v>-7.2035071527457291</v>
      </c>
      <c r="T74" s="39">
        <f t="shared" si="25"/>
        <v>-7.2035071527457291</v>
      </c>
      <c r="U74" t="s">
        <v>148</v>
      </c>
      <c r="V74" t="s">
        <v>161</v>
      </c>
      <c r="W74" t="s">
        <v>90</v>
      </c>
      <c r="X74" t="s">
        <v>469</v>
      </c>
      <c r="Y74" s="41"/>
    </row>
    <row r="75" spans="1:25" ht="15" x14ac:dyDescent="0.25">
      <c r="A75">
        <v>1.86</v>
      </c>
      <c r="B75">
        <v>1.97</v>
      </c>
      <c r="C75" s="29">
        <f t="shared" si="17"/>
        <v>4.5248621800120015E-2</v>
      </c>
      <c r="D75" s="30">
        <f>IF(OR($A75="",$B75=""),"",A75*'MPTO_working_2-way'!$G74)</f>
        <v>1.9441624365482233</v>
      </c>
      <c r="E75" s="32">
        <f>IF(OR($A75="",$B75=""),"",B75*'MPTO_working_2-way'!$G74)</f>
        <v>2.0591397849462365</v>
      </c>
      <c r="F75" s="30">
        <f>IF(OR($A75="",$B75=""),"",'MPTO_working_2-way'!D74)</f>
        <v>1.9417095013512797</v>
      </c>
      <c r="G75" s="32">
        <f>IF(OR($A75="",$B75=""),"",'MPTO_working_2-way'!E74)</f>
        <v>2.0618985988408078</v>
      </c>
      <c r="H75" s="30">
        <f>IF(OR($A75="",$B75=""),"",'OddsRatio_working_2-way'!M74)</f>
        <v>1.9415932976313763</v>
      </c>
      <c r="I75" s="30">
        <f>IF(OR($A75="",$B75=""),"",'OddsRatio_working_2-way'!N74)</f>
        <v>2.062029649653994</v>
      </c>
      <c r="J75" s="30">
        <f>IF('Log_working_2-way'!$D74="","",A75^('Log_working_2-way'!$D74))</f>
        <v>1.9404673782166724</v>
      </c>
      <c r="K75" s="32">
        <f>IF('Log_working_2-way'!$D74="","",B75^('Log_working_2-way'!$D74))</f>
        <v>2.0633011023686705</v>
      </c>
      <c r="L75" s="37">
        <f t="shared" si="18"/>
        <v>0.51436031331592691</v>
      </c>
      <c r="M75" s="37">
        <f t="shared" si="19"/>
        <v>0.48563968668407315</v>
      </c>
      <c r="N75" s="38">
        <v>171</v>
      </c>
      <c r="O75" s="38">
        <f t="shared" si="20"/>
        <v>79.064516129032256</v>
      </c>
      <c r="P75" s="38">
        <f t="shared" si="21"/>
        <v>84.197969543147209</v>
      </c>
      <c r="Q75" s="38">
        <f t="shared" si="22"/>
        <v>86.802030456852791</v>
      </c>
      <c r="R75" s="38">
        <f t="shared" si="23"/>
        <v>91.93548387096773</v>
      </c>
      <c r="S75" s="39">
        <f t="shared" si="24"/>
        <v>-7.7375143278205343</v>
      </c>
      <c r="T75" s="39">
        <f t="shared" si="25"/>
        <v>-7.7375143278205201</v>
      </c>
      <c r="U75" t="s">
        <v>150</v>
      </c>
      <c r="V75" t="s">
        <v>143</v>
      </c>
      <c r="W75" t="s">
        <v>90</v>
      </c>
      <c r="X75" t="s">
        <v>469</v>
      </c>
      <c r="Y75" s="41"/>
    </row>
    <row r="76" spans="1:25" ht="15" x14ac:dyDescent="0.25">
      <c r="A76">
        <v>1.99</v>
      </c>
      <c r="B76">
        <v>1.85</v>
      </c>
      <c r="C76" s="29">
        <f t="shared" si="17"/>
        <v>4.3053103354610656E-2</v>
      </c>
      <c r="D76" s="30">
        <f>IF(OR($A76="",$B76=""),"",A76*'MPTO_working_2-way'!$G75)</f>
        <v>2.0756756756756753</v>
      </c>
      <c r="E76" s="32">
        <f>IF(OR($A76="",$B76=""),"",B76*'MPTO_working_2-way'!$G75)</f>
        <v>1.9296482412060298</v>
      </c>
      <c r="F76" s="30">
        <f>IF(OR($A76="",$B76=""),"",'MPTO_working_2-way'!D75)</f>
        <v>2.0790625441197226</v>
      </c>
      <c r="G76" s="32">
        <f>IF(OR($A76="",$B76=""),"",'MPTO_working_2-way'!E75)</f>
        <v>1.9267303414889438</v>
      </c>
      <c r="H76" s="30">
        <f>IF(OR($A76="",$B76=""),"",'OddsRatio_working_2-way'!M75)</f>
        <v>2.0792154012767514</v>
      </c>
      <c r="I76" s="30">
        <f>IF(OR($A76="",$B76=""),"",'OddsRatio_working_2-way'!N75)</f>
        <v>1.9265990819042815</v>
      </c>
      <c r="J76" s="30">
        <f>IF('Log_working_2-way'!$D75="","",A76^('Log_working_2-way'!$D75))</f>
        <v>2.0807741676242877</v>
      </c>
      <c r="K76" s="32">
        <f>IF('Log_working_2-way'!$D75="","",B76^('Log_working_2-way'!$D75))</f>
        <v>1.9252626773989769</v>
      </c>
      <c r="L76" s="37">
        <f t="shared" si="18"/>
        <v>0.48177083333333343</v>
      </c>
      <c r="M76" s="37">
        <f t="shared" si="19"/>
        <v>0.51822916666666674</v>
      </c>
      <c r="N76" s="38">
        <v>172</v>
      </c>
      <c r="O76" s="38">
        <f t="shared" si="20"/>
        <v>85.567839195979872</v>
      </c>
      <c r="P76" s="38">
        <f t="shared" si="21"/>
        <v>79.027027027027003</v>
      </c>
      <c r="Q76" s="38">
        <f t="shared" si="22"/>
        <v>92.972972972972954</v>
      </c>
      <c r="R76" s="38">
        <f t="shared" si="23"/>
        <v>86.4321608040201</v>
      </c>
      <c r="S76" s="39">
        <f t="shared" si="24"/>
        <v>-7.4051337769930825</v>
      </c>
      <c r="T76" s="39">
        <f t="shared" si="25"/>
        <v>-7.4051337769930967</v>
      </c>
      <c r="U76" t="s">
        <v>152</v>
      </c>
      <c r="V76" t="s">
        <v>159</v>
      </c>
      <c r="W76" t="s">
        <v>90</v>
      </c>
      <c r="X76" t="s">
        <v>469</v>
      </c>
      <c r="Y76" s="41"/>
    </row>
    <row r="77" spans="1:25" ht="15" x14ac:dyDescent="0.25">
      <c r="A77">
        <v>1.54</v>
      </c>
      <c r="B77">
        <v>2.5</v>
      </c>
      <c r="C77" s="29">
        <f t="shared" si="17"/>
        <v>4.9350649350649256E-2</v>
      </c>
      <c r="D77" s="30">
        <f>IF(OR($A77="",$B77=""),"",A77*'MPTO_working_2-way'!$G76)</f>
        <v>1.6159999999999999</v>
      </c>
      <c r="E77" s="32">
        <f>IF(OR($A77="",$B77=""),"",B77*'MPTO_working_2-way'!$G76)</f>
        <v>2.6233766233766231</v>
      </c>
      <c r="F77" s="30">
        <f>IF(OR($A77="",$B77=""),"",'MPTO_working_2-way'!D76)</f>
        <v>1.6008316008316008</v>
      </c>
      <c r="G77" s="32">
        <f>IF(OR($A77="",$B77=""),"",'MPTO_working_2-way'!E76)</f>
        <v>2.664359861591695</v>
      </c>
      <c r="H77" s="30">
        <f>IF(OR($A77="",$B77=""),"",'OddsRatio_working_2-way'!M76)</f>
        <v>1.6</v>
      </c>
      <c r="I77" s="30">
        <f>IF(OR($A77="",$B77=""),"",'OddsRatio_working_2-way'!N76)</f>
        <v>2.6666666666666661</v>
      </c>
      <c r="J77" s="30">
        <f>IF('Log_working_2-way'!$D76="","",A77^('Log_working_2-way'!$D76))</f>
        <v>1.5930351726565222</v>
      </c>
      <c r="K77" s="32">
        <f>IF('Log_working_2-way'!$D76="","",B77^('Log_working_2-way'!$D76))</f>
        <v>2.6862406246802331</v>
      </c>
      <c r="L77" s="37">
        <f t="shared" si="18"/>
        <v>0.61881188118811881</v>
      </c>
      <c r="M77" s="37">
        <f t="shared" si="19"/>
        <v>0.38118811881188125</v>
      </c>
      <c r="N77" s="38">
        <v>173</v>
      </c>
      <c r="O77" s="38">
        <f t="shared" si="20"/>
        <v>60.66233766233767</v>
      </c>
      <c r="P77" s="38">
        <f t="shared" si="21"/>
        <v>103.80000000000001</v>
      </c>
      <c r="Q77" s="38">
        <f t="shared" si="22"/>
        <v>69.2</v>
      </c>
      <c r="R77" s="38">
        <f t="shared" si="23"/>
        <v>112.33766233766234</v>
      </c>
      <c r="S77" s="39">
        <f t="shared" si="24"/>
        <v>-8.5376623376623328</v>
      </c>
      <c r="T77" s="39">
        <f t="shared" si="25"/>
        <v>-8.5376623376623257</v>
      </c>
      <c r="U77" t="s">
        <v>154</v>
      </c>
      <c r="V77" t="s">
        <v>141</v>
      </c>
      <c r="W77" t="s">
        <v>90</v>
      </c>
      <c r="X77" t="s">
        <v>469</v>
      </c>
      <c r="Y77" s="41"/>
    </row>
    <row r="78" spans="1:25" ht="15" x14ac:dyDescent="0.25">
      <c r="A78">
        <v>1.79</v>
      </c>
      <c r="B78">
        <v>2.04</v>
      </c>
      <c r="C78" s="29">
        <f t="shared" si="17"/>
        <v>4.8855296308467411E-2</v>
      </c>
      <c r="D78" s="30">
        <f>IF(OR($A78="",$B78=""),"",A78*'MPTO_working_2-way'!$G77)</f>
        <v>1.8774509803921566</v>
      </c>
      <c r="E78" s="32">
        <f>IF(OR($A78="",$B78=""),"",B78*'MPTO_working_2-way'!$G77)</f>
        <v>2.1396648044692737</v>
      </c>
      <c r="F78" s="30">
        <f>IF(OR($A78="",$B78=""),"",'MPTO_working_2-way'!D77)</f>
        <v>1.8718474472011479</v>
      </c>
      <c r="G78" s="32">
        <f>IF(OR($A78="",$B78=""),"",'MPTO_working_2-way'!E77)</f>
        <v>2.1469896519285041</v>
      </c>
      <c r="H78" s="30">
        <f>IF(OR($A78="",$B78=""),"",'OddsRatio_working_2-way'!M77)</f>
        <v>1.8715591687403583</v>
      </c>
      <c r="I78" s="30">
        <f>IF(OR($A78="",$B78=""),"",'OddsRatio_working_2-way'!N77)</f>
        <v>2.1473690322657886</v>
      </c>
      <c r="J78" s="30">
        <f>IF('Log_working_2-way'!$D77="","",A78^('Log_working_2-way'!$D77))</f>
        <v>1.8689844941716391</v>
      </c>
      <c r="K78" s="32">
        <f>IF('Log_working_2-way'!$D77="","",B78^('Log_working_2-way'!$D77))</f>
        <v>2.1507685196988517</v>
      </c>
      <c r="L78" s="37">
        <f t="shared" si="18"/>
        <v>0.53263707571801577</v>
      </c>
      <c r="M78" s="37">
        <f t="shared" si="19"/>
        <v>0.46736292428198434</v>
      </c>
      <c r="N78" s="38">
        <v>174</v>
      </c>
      <c r="O78" s="38">
        <f t="shared" si="20"/>
        <v>76.793296089385464</v>
      </c>
      <c r="P78" s="38">
        <f t="shared" si="21"/>
        <v>88.70588235294116</v>
      </c>
      <c r="Q78" s="38">
        <f t="shared" si="22"/>
        <v>85.294117647058826</v>
      </c>
      <c r="R78" s="38">
        <f t="shared" si="23"/>
        <v>97.206703910614522</v>
      </c>
      <c r="S78" s="39">
        <f t="shared" si="24"/>
        <v>-8.5008215576733619</v>
      </c>
      <c r="T78" s="39">
        <f t="shared" si="25"/>
        <v>-8.5008215576733619</v>
      </c>
      <c r="U78" t="s">
        <v>156</v>
      </c>
      <c r="V78" t="s">
        <v>89</v>
      </c>
      <c r="W78" t="s">
        <v>90</v>
      </c>
      <c r="X78" t="s">
        <v>469</v>
      </c>
      <c r="Y78" s="41"/>
    </row>
    <row r="79" spans="1:25" ht="15" x14ac:dyDescent="0.25">
      <c r="A79">
        <v>1.8</v>
      </c>
      <c r="B79">
        <v>2.0299999999999998</v>
      </c>
      <c r="C79" s="29">
        <f t="shared" si="17"/>
        <v>4.816639299397929E-2</v>
      </c>
      <c r="D79" s="30">
        <f>IF(OR($A79="",$B79=""),"",A79*'MPTO_working_2-way'!$G78)</f>
        <v>1.8866995073891628</v>
      </c>
      <c r="E79" s="32">
        <f>IF(OR($A79="",$B79=""),"",B79*'MPTO_working_2-way'!$G78)</f>
        <v>2.1277777777777778</v>
      </c>
      <c r="F79" s="30">
        <f>IF(OR($A79="",$B79=""),"",'MPTO_working_2-way'!D78)</f>
        <v>1.8815653964984556</v>
      </c>
      <c r="G79" s="32">
        <f>IF(OR($A79="",$B79=""),"",'MPTO_working_2-way'!E78)</f>
        <v>2.1343457943925235</v>
      </c>
      <c r="H79" s="30">
        <f>IF(OR($A79="",$B79=""),"",'OddsRatio_working_2-way'!M78)</f>
        <v>1.8813052984784633</v>
      </c>
      <c r="I79" s="30">
        <f>IF(OR($A79="",$B79=""),"",'OddsRatio_working_2-way'!N78)</f>
        <v>2.1346805717910216</v>
      </c>
      <c r="J79" s="30">
        <f>IF('Log_working_2-way'!$D78="","",A79^('Log_working_2-way'!$D78))</f>
        <v>1.878947003828453</v>
      </c>
      <c r="K79" s="32">
        <f>IF('Log_working_2-way'!$D78="","",B79^('Log_working_2-way'!$D78))</f>
        <v>2.1377250228324618</v>
      </c>
      <c r="L79" s="37">
        <f t="shared" si="18"/>
        <v>0.5300261096605744</v>
      </c>
      <c r="M79" s="37">
        <f t="shared" si="19"/>
        <v>0.4699738903394256</v>
      </c>
      <c r="N79" s="38">
        <v>175</v>
      </c>
      <c r="O79" s="38">
        <f t="shared" si="20"/>
        <v>77.777777777777786</v>
      </c>
      <c r="P79" s="38">
        <f t="shared" si="21"/>
        <v>88.793103448275843</v>
      </c>
      <c r="Q79" s="38">
        <f t="shared" si="22"/>
        <v>86.206896551724142</v>
      </c>
      <c r="R79" s="38">
        <f t="shared" si="23"/>
        <v>97.222222222222229</v>
      </c>
      <c r="S79" s="39">
        <f t="shared" si="24"/>
        <v>-8.4291187739463567</v>
      </c>
      <c r="T79" s="39">
        <f t="shared" si="25"/>
        <v>-8.4291187739463851</v>
      </c>
      <c r="U79" t="s">
        <v>160</v>
      </c>
      <c r="V79" t="s">
        <v>157</v>
      </c>
      <c r="W79" t="s">
        <v>90</v>
      </c>
      <c r="X79" t="s">
        <v>469</v>
      </c>
      <c r="Y79" s="41"/>
    </row>
    <row r="80" spans="1:25" ht="15" x14ac:dyDescent="0.25">
      <c r="A80">
        <v>1.88</v>
      </c>
      <c r="B80">
        <v>1.96</v>
      </c>
      <c r="C80" s="29">
        <f t="shared" si="17"/>
        <v>4.2118975249674229E-2</v>
      </c>
      <c r="D80" s="30">
        <f>IF(OR($A80="",$B80=""),"",A80*'MPTO_working_2-way'!$G79)</f>
        <v>1.9591836734693875</v>
      </c>
      <c r="E80" s="32">
        <f>IF(OR($A80="",$B80=""),"",B80*'MPTO_working_2-way'!$G79)</f>
        <v>2.0425531914893615</v>
      </c>
      <c r="F80" s="30">
        <f>IF(OR($A80="",$B80=""),"",'MPTO_working_2-way'!D79)</f>
        <v>1.9575010624734379</v>
      </c>
      <c r="G80" s="32">
        <f>IF(OR($A80="",$B80=""),"",'MPTO_working_2-way'!E79)</f>
        <v>2.044385264092321</v>
      </c>
      <c r="H80" s="30">
        <f>IF(OR($A80="",$B80=""),"",'OddsRatio_working_2-way'!M79)</f>
        <v>1.9574271077563381</v>
      </c>
      <c r="I80" s="30">
        <f>IF(OR($A80="",$B80=""),"",'OddsRatio_working_2-way'!N79)</f>
        <v>2.0444659357341863</v>
      </c>
      <c r="J80" s="30">
        <f>IF('Log_working_2-way'!$D79="","",A80^('Log_working_2-way'!$D79))</f>
        <v>1.9566564264322122</v>
      </c>
      <c r="K80" s="32">
        <f>IF('Log_working_2-way'!$D79="","",B80^('Log_working_2-way'!$D79))</f>
        <v>2.0453073562984208</v>
      </c>
      <c r="L80" s="37">
        <f t="shared" si="18"/>
        <v>0.51041666666666674</v>
      </c>
      <c r="M80" s="37">
        <f t="shared" si="19"/>
        <v>0.48958333333333337</v>
      </c>
      <c r="N80" s="38">
        <v>176</v>
      </c>
      <c r="O80" s="38">
        <f t="shared" si="20"/>
        <v>82.38297872340425</v>
      </c>
      <c r="P80" s="38">
        <f t="shared" si="21"/>
        <v>86.204081632653057</v>
      </c>
      <c r="Q80" s="38">
        <f t="shared" si="22"/>
        <v>89.795918367346943</v>
      </c>
      <c r="R80" s="38">
        <f t="shared" si="23"/>
        <v>93.61702127659575</v>
      </c>
      <c r="S80" s="39">
        <f t="shared" si="24"/>
        <v>-7.4129396439426927</v>
      </c>
      <c r="T80" s="39">
        <f t="shared" si="25"/>
        <v>-7.4129396439426927</v>
      </c>
      <c r="U80" t="s">
        <v>158</v>
      </c>
      <c r="V80" t="s">
        <v>151</v>
      </c>
      <c r="W80" t="s">
        <v>90</v>
      </c>
      <c r="X80" t="s">
        <v>469</v>
      </c>
      <c r="Y80" s="41"/>
    </row>
    <row r="81" spans="1:25" ht="15" x14ac:dyDescent="0.25">
      <c r="A81">
        <v>1.99</v>
      </c>
      <c r="B81">
        <v>1.85</v>
      </c>
      <c r="C81" s="29">
        <f t="shared" si="17"/>
        <v>4.3053103354610656E-2</v>
      </c>
      <c r="D81" s="30">
        <f>IF(OR($A81="",$B81=""),"",A81*'MPTO_working_2-way'!$G80)</f>
        <v>2.0756756756756753</v>
      </c>
      <c r="E81" s="32">
        <f>IF(OR($A81="",$B81=""),"",B81*'MPTO_working_2-way'!$G80)</f>
        <v>1.9296482412060298</v>
      </c>
      <c r="F81" s="30">
        <f>IF(OR($A81="",$B81=""),"",'MPTO_working_2-way'!D80)</f>
        <v>2.0790625441197226</v>
      </c>
      <c r="G81" s="32">
        <f>IF(OR($A81="",$B81=""),"",'MPTO_working_2-way'!E80)</f>
        <v>1.9267303414889438</v>
      </c>
      <c r="H81" s="30">
        <f>IF(OR($A81="",$B81=""),"",'OddsRatio_working_2-way'!M80)</f>
        <v>2.0792154012767514</v>
      </c>
      <c r="I81" s="30">
        <f>IF(OR($A81="",$B81=""),"",'OddsRatio_working_2-way'!N80)</f>
        <v>1.9265990819042815</v>
      </c>
      <c r="J81" s="30">
        <f>IF('Log_working_2-way'!$D80="","",A81^('Log_working_2-way'!$D80))</f>
        <v>2.0807741676242877</v>
      </c>
      <c r="K81" s="32">
        <f>IF('Log_working_2-way'!$D80="","",B81^('Log_working_2-way'!$D80))</f>
        <v>1.9252626773989769</v>
      </c>
      <c r="L81" s="37">
        <f t="shared" si="18"/>
        <v>0.48177083333333343</v>
      </c>
      <c r="M81" s="37">
        <f t="shared" si="19"/>
        <v>0.51822916666666674</v>
      </c>
      <c r="N81" s="38">
        <v>177</v>
      </c>
      <c r="O81" s="38">
        <f t="shared" si="20"/>
        <v>88.05527638190955</v>
      </c>
      <c r="P81" s="38">
        <f t="shared" si="21"/>
        <v>81.324324324324309</v>
      </c>
      <c r="Q81" s="38">
        <f t="shared" si="22"/>
        <v>95.675675675675663</v>
      </c>
      <c r="R81" s="38">
        <f t="shared" si="23"/>
        <v>88.94472361809045</v>
      </c>
      <c r="S81" s="39">
        <f t="shared" si="24"/>
        <v>-7.6203992937661127</v>
      </c>
      <c r="T81" s="39">
        <f t="shared" si="25"/>
        <v>-7.6203992937661411</v>
      </c>
      <c r="U81" t="s">
        <v>140</v>
      </c>
      <c r="V81" t="s">
        <v>149</v>
      </c>
      <c r="W81" t="s">
        <v>90</v>
      </c>
      <c r="X81" t="s">
        <v>469</v>
      </c>
      <c r="Y81" s="41"/>
    </row>
    <row r="82" spans="1:25" ht="15" x14ac:dyDescent="0.25">
      <c r="A82">
        <v>1.87</v>
      </c>
      <c r="B82">
        <v>2.04</v>
      </c>
      <c r="C82" s="29">
        <f t="shared" si="17"/>
        <v>2.4955436720142554E-2</v>
      </c>
      <c r="D82" s="30">
        <f>IF(OR($A82="",$B82=""),"",A82*'MPTO_working_2-way'!$G81)</f>
        <v>1.9166666666666667</v>
      </c>
      <c r="E82" s="32">
        <f>IF(OR($A82="",$B82=""),"",B82*'MPTO_working_2-way'!$G81)</f>
        <v>2.0909090909090908</v>
      </c>
      <c r="F82" s="30">
        <f>IF(OR($A82="",$B82=""),"",'MPTO_working_2-way'!D81)</f>
        <v>1.9146757679180888</v>
      </c>
      <c r="G82" s="32">
        <f>IF(OR($A82="",$B82=""),"",'MPTO_working_2-way'!E81)</f>
        <v>2.0932835820895521</v>
      </c>
      <c r="H82" s="30">
        <f>IF(OR($A82="",$B82=""),"",'OddsRatio_working_2-way'!M81)</f>
        <v>1.9146247654303168</v>
      </c>
      <c r="I82" s="30">
        <f>IF(OR($A82="",$B82=""),"",'OddsRatio_working_2-way'!N81)</f>
        <v>2.0933445471810685</v>
      </c>
      <c r="J82" s="30">
        <f>IF('Log_working_2-way'!$D81="","",A82^('Log_working_2-way'!$D81))</f>
        <v>1.9137261145840778</v>
      </c>
      <c r="K82" s="32">
        <f>IF('Log_working_2-way'!$D81="","",B82^('Log_working_2-way'!$D81))</f>
        <v>2.0944198529941209</v>
      </c>
      <c r="L82" s="37">
        <f t="shared" si="18"/>
        <v>0.52173913043478259</v>
      </c>
      <c r="M82" s="37">
        <f t="shared" si="19"/>
        <v>0.47826086956521741</v>
      </c>
      <c r="N82" s="38">
        <v>178</v>
      </c>
      <c r="O82" s="38">
        <f t="shared" si="20"/>
        <v>82.81283422459893</v>
      </c>
      <c r="P82" s="38">
        <f t="shared" si="21"/>
        <v>90.745098039215691</v>
      </c>
      <c r="Q82" s="38">
        <f t="shared" si="22"/>
        <v>87.254901960784309</v>
      </c>
      <c r="R82" s="38">
        <f t="shared" si="23"/>
        <v>95.187165775401056</v>
      </c>
      <c r="S82" s="39">
        <f t="shared" si="24"/>
        <v>-4.4420677361853791</v>
      </c>
      <c r="T82" s="39">
        <f t="shared" si="25"/>
        <v>-4.4420677361853649</v>
      </c>
      <c r="U82" t="s">
        <v>230</v>
      </c>
      <c r="V82" t="s">
        <v>231</v>
      </c>
      <c r="W82" t="s">
        <v>476</v>
      </c>
      <c r="X82" t="s">
        <v>469</v>
      </c>
      <c r="Y82" s="41"/>
    </row>
    <row r="83" spans="1:25" ht="15" x14ac:dyDescent="0.25">
      <c r="A83">
        <v>1.68</v>
      </c>
      <c r="B83">
        <v>2.31</v>
      </c>
      <c r="C83" s="29">
        <f t="shared" si="17"/>
        <v>2.813852813852824E-2</v>
      </c>
      <c r="D83" s="30">
        <f>IF(OR($A83="",$B83=""),"",A83*'MPTO_working_2-way'!$G82)</f>
        <v>1.7272727272727273</v>
      </c>
      <c r="E83" s="32">
        <f>IF(OR($A83="",$B83=""),"",B83*'MPTO_working_2-way'!$G82)</f>
        <v>2.3750000000000004</v>
      </c>
      <c r="F83" s="30">
        <f>IF(OR($A83="",$B83=""),"",'MPTO_working_2-way'!D82)</f>
        <v>1.7206703910614525</v>
      </c>
      <c r="G83" s="32">
        <f>IF(OR($A83="",$B83=""),"",'MPTO_working_2-way'!E82)</f>
        <v>2.3875968992248064</v>
      </c>
      <c r="H83" s="30">
        <f>IF(OR($A83="",$B83=""),"",'OddsRatio_working_2-way'!M82)</f>
        <v>1.7204748222288193</v>
      </c>
      <c r="I83" s="30">
        <f>IF(OR($A83="",$B83=""),"",'OddsRatio_working_2-way'!N82)</f>
        <v>2.3879735545878726</v>
      </c>
      <c r="J83" s="30">
        <f>IF('Log_working_2-way'!$D82="","",A83^('Log_working_2-way'!$D82))</f>
        <v>1.7174872145429791</v>
      </c>
      <c r="K83" s="32">
        <f>IF('Log_working_2-way'!$D82="","",B83^('Log_working_2-way'!$D82))</f>
        <v>2.3937530589126359</v>
      </c>
      <c r="L83" s="37">
        <f t="shared" si="18"/>
        <v>0.57894736842105265</v>
      </c>
      <c r="M83" s="37">
        <f t="shared" si="19"/>
        <v>0.42105263157894729</v>
      </c>
      <c r="N83" s="38">
        <v>179</v>
      </c>
      <c r="O83" s="38">
        <f t="shared" si="20"/>
        <v>72.452380952380935</v>
      </c>
      <c r="P83" s="38">
        <f t="shared" si="21"/>
        <v>101.51082251082251</v>
      </c>
      <c r="Q83" s="38">
        <f t="shared" si="22"/>
        <v>77.489177489177493</v>
      </c>
      <c r="R83" s="38">
        <f t="shared" si="23"/>
        <v>106.54761904761905</v>
      </c>
      <c r="S83" s="39">
        <f t="shared" si="24"/>
        <v>-5.0367965367965581</v>
      </c>
      <c r="T83" s="39">
        <f t="shared" si="25"/>
        <v>-5.0367965367965439</v>
      </c>
      <c r="U83" t="s">
        <v>232</v>
      </c>
      <c r="V83" t="s">
        <v>233</v>
      </c>
      <c r="W83" t="s">
        <v>476</v>
      </c>
      <c r="X83" t="s">
        <v>469</v>
      </c>
      <c r="Y83" s="41"/>
    </row>
    <row r="84" spans="1:25" ht="15" x14ac:dyDescent="0.25">
      <c r="A84">
        <v>2.09</v>
      </c>
      <c r="B84">
        <v>1.79</v>
      </c>
      <c r="C84" s="29">
        <f t="shared" si="17"/>
        <v>3.7128117398625982E-2</v>
      </c>
      <c r="D84" s="30">
        <f>IF(OR($A84="",$B84=""),"",A84*'MPTO_working_2-way'!$G83)</f>
        <v>2.1675977653631282</v>
      </c>
      <c r="E84" s="32">
        <f>IF(OR($A84="",$B84=""),"",B84*'MPTO_working_2-way'!$G83)</f>
        <v>1.8564593301435406</v>
      </c>
      <c r="F84" s="30">
        <f>IF(OR($A84="",$B84=""),"",'MPTO_working_2-way'!D83)</f>
        <v>2.1743628490889537</v>
      </c>
      <c r="G84" s="32">
        <f>IF(OR($A84="",$B84=""),"",'MPTO_working_2-way'!E83)</f>
        <v>1.8515255747197545</v>
      </c>
      <c r="H84" s="30">
        <f>IF(OR($A84="",$B84=""),"",'OddsRatio_working_2-way'!M83)</f>
        <v>2.1746262535134471</v>
      </c>
      <c r="I84" s="30">
        <f>IF(OR($A84="",$B84=""),"",'OddsRatio_working_2-way'!N83)</f>
        <v>1.8513346241060764</v>
      </c>
      <c r="J84" s="30">
        <f>IF('Log_working_2-way'!$D83="","",A84^('Log_working_2-way'!$D83))</f>
        <v>2.177733465070919</v>
      </c>
      <c r="K84" s="32">
        <f>IF('Log_working_2-way'!$D83="","",B84^('Log_working_2-way'!$D83))</f>
        <v>1.8490885498780329</v>
      </c>
      <c r="L84" s="37">
        <f t="shared" si="18"/>
        <v>0.46134020618556709</v>
      </c>
      <c r="M84" s="37">
        <f t="shared" si="19"/>
        <v>0.53865979381443296</v>
      </c>
      <c r="N84" s="38">
        <v>180</v>
      </c>
      <c r="O84" s="38">
        <f t="shared" si="20"/>
        <v>93.875598086124413</v>
      </c>
      <c r="P84" s="38">
        <f t="shared" si="21"/>
        <v>79.441340782122893</v>
      </c>
      <c r="Q84" s="38">
        <f t="shared" si="22"/>
        <v>100.55865921787709</v>
      </c>
      <c r="R84" s="38">
        <f t="shared" si="23"/>
        <v>86.124401913875602</v>
      </c>
      <c r="S84" s="39">
        <f t="shared" si="24"/>
        <v>-6.6830611317526802</v>
      </c>
      <c r="T84" s="39">
        <f t="shared" si="25"/>
        <v>-6.6830611317527087</v>
      </c>
      <c r="U84" t="s">
        <v>234</v>
      </c>
      <c r="V84" t="s">
        <v>235</v>
      </c>
      <c r="W84" t="s">
        <v>484</v>
      </c>
      <c r="X84" t="s">
        <v>469</v>
      </c>
      <c r="Y84" s="41"/>
    </row>
    <row r="85" spans="1:25" ht="15" x14ac:dyDescent="0.25">
      <c r="A85">
        <v>2.13</v>
      </c>
      <c r="B85">
        <v>1.76</v>
      </c>
      <c r="C85" s="29">
        <f t="shared" si="17"/>
        <v>3.7665386256935607E-2</v>
      </c>
      <c r="D85" s="30">
        <f>IF(OR($A85="",$B85=""),"",A85*'MPTO_working_2-way'!$G84)</f>
        <v>2.2102272727272729</v>
      </c>
      <c r="E85" s="32">
        <f>IF(OR($A85="",$B85=""),"",B85*'MPTO_working_2-way'!$G84)</f>
        <v>1.8262910798122067</v>
      </c>
      <c r="F85" s="30">
        <f>IF(OR($A85="",$B85=""),"",'MPTO_working_2-way'!D84)</f>
        <v>2.2190126672191313</v>
      </c>
      <c r="G85" s="32">
        <f>IF(OR($A85="",$B85=""),"",'MPTO_working_2-way'!E84)</f>
        <v>1.8203360202000585</v>
      </c>
      <c r="H85" s="30">
        <f>IF(OR($A85="",$B85=""),"",'OddsRatio_working_2-way'!M84)</f>
        <v>2.2193613513897996</v>
      </c>
      <c r="I85" s="30">
        <f>IF(OR($A85="",$B85=""),"",'OddsRatio_working_2-way'!N84)</f>
        <v>1.8201014398727853</v>
      </c>
      <c r="J85" s="30">
        <f>IF('Log_working_2-way'!$D84="","",A85^('Log_working_2-way'!$D84))</f>
        <v>2.2234058151600675</v>
      </c>
      <c r="K85" s="32">
        <f>IF('Log_working_2-way'!$D84="","",B85^('Log_working_2-way'!$D84))</f>
        <v>1.8173902621748135</v>
      </c>
      <c r="L85" s="37">
        <f t="shared" si="18"/>
        <v>0.45244215938303339</v>
      </c>
      <c r="M85" s="37">
        <f t="shared" si="19"/>
        <v>0.54755784061696655</v>
      </c>
      <c r="N85" s="38">
        <v>181</v>
      </c>
      <c r="O85" s="38">
        <f t="shared" si="20"/>
        <v>96.023474178403745</v>
      </c>
      <c r="P85" s="38">
        <f t="shared" si="21"/>
        <v>78.159090909090921</v>
      </c>
      <c r="Q85" s="38">
        <f t="shared" si="22"/>
        <v>102.84090909090909</v>
      </c>
      <c r="R85" s="38">
        <f t="shared" si="23"/>
        <v>84.97652582159624</v>
      </c>
      <c r="S85" s="39">
        <f t="shared" si="24"/>
        <v>-6.8174349125053482</v>
      </c>
      <c r="T85" s="39">
        <f t="shared" si="25"/>
        <v>-6.8174349125053197</v>
      </c>
      <c r="U85" t="s">
        <v>236</v>
      </c>
      <c r="V85" t="s">
        <v>237</v>
      </c>
      <c r="W85" t="s">
        <v>484</v>
      </c>
      <c r="X85" t="s">
        <v>469</v>
      </c>
      <c r="Y85" s="41"/>
    </row>
    <row r="86" spans="1:25" ht="15" x14ac:dyDescent="0.25">
      <c r="A86">
        <v>2.15</v>
      </c>
      <c r="B86">
        <v>1.72</v>
      </c>
      <c r="C86" s="29">
        <f t="shared" si="17"/>
        <v>4.6511627906976827E-2</v>
      </c>
      <c r="D86" s="30">
        <f>IF(OR($A86="",$B86=""),"",A86*'MPTO_working_2-way'!$G85)</f>
        <v>2.25</v>
      </c>
      <c r="E86" s="32">
        <f>IF(OR($A86="",$B86=""),"",B86*'MPTO_working_2-way'!$G85)</f>
        <v>1.8</v>
      </c>
      <c r="F86" s="30">
        <f>IF(OR($A86="",$B86=""),"",'MPTO_working_2-way'!D85)</f>
        <v>2.263157894736842</v>
      </c>
      <c r="G86" s="32">
        <f>IF(OR($A86="",$B86=""),"",'MPTO_working_2-way'!E85)</f>
        <v>1.7916666666666667</v>
      </c>
      <c r="H86" s="30">
        <f>IF(OR($A86="",$B86=""),"",'OddsRatio_working_2-way'!M85)</f>
        <v>2.2638125740085919</v>
      </c>
      <c r="I86" s="30">
        <f>IF(OR($A86="",$B86=""),"",'OddsRatio_working_2-way'!N85)</f>
        <v>1.7912565680749446</v>
      </c>
      <c r="J86" s="30">
        <f>IF('Log_working_2-way'!$D85="","",A86^('Log_working_2-way'!$D85))</f>
        <v>2.2699382127289391</v>
      </c>
      <c r="K86" s="32">
        <f>IF('Log_working_2-way'!$D85="","",B86^('Log_working_2-way'!$D85))</f>
        <v>1.7874398848511364</v>
      </c>
      <c r="L86" s="37">
        <f t="shared" si="18"/>
        <v>0.44444444444444442</v>
      </c>
      <c r="M86" s="37">
        <f t="shared" si="19"/>
        <v>0.55555555555555558</v>
      </c>
      <c r="N86" s="38">
        <v>182</v>
      </c>
      <c r="O86" s="38">
        <f t="shared" si="20"/>
        <v>97.348837209302332</v>
      </c>
      <c r="P86" s="38">
        <f t="shared" si="21"/>
        <v>76.186046511627922</v>
      </c>
      <c r="Q86" s="38">
        <f t="shared" si="22"/>
        <v>105.81395348837209</v>
      </c>
      <c r="R86" s="38">
        <f t="shared" si="23"/>
        <v>84.651162790697668</v>
      </c>
      <c r="S86" s="39">
        <f t="shared" si="24"/>
        <v>-8.4651162790697612</v>
      </c>
      <c r="T86" s="39">
        <f t="shared" si="25"/>
        <v>-8.465116279069747</v>
      </c>
      <c r="U86" t="s">
        <v>238</v>
      </c>
      <c r="V86" t="s">
        <v>239</v>
      </c>
      <c r="W86" t="s">
        <v>484</v>
      </c>
      <c r="X86" t="s">
        <v>469</v>
      </c>
      <c r="Y86" s="41"/>
    </row>
    <row r="87" spans="1:25" ht="15" x14ac:dyDescent="0.25">
      <c r="A87">
        <v>2.3199999999999998</v>
      </c>
      <c r="B87">
        <v>1.65</v>
      </c>
      <c r="C87" s="29">
        <f t="shared" si="17"/>
        <v>3.709508881922674E-2</v>
      </c>
      <c r="D87" s="30">
        <f>IF(OR($A87="",$B87=""),"",A87*'MPTO_working_2-way'!$G86)</f>
        <v>2.4060606060606058</v>
      </c>
      <c r="E87" s="32">
        <f>IF(OR($A87="",$B87=""),"",B87*'MPTO_working_2-way'!$G86)</f>
        <v>1.711206896551724</v>
      </c>
      <c r="F87" s="30">
        <f>IF(OR($A87="",$B87=""),"",'MPTO_working_2-way'!D86)</f>
        <v>2.4243191893603542</v>
      </c>
      <c r="G87" s="32">
        <f>IF(OR($A87="",$B87=""),"",'MPTO_working_2-way'!E86)</f>
        <v>1.702089817696754</v>
      </c>
      <c r="H87" s="30">
        <f>IF(OR($A87="",$B87=""),"",'OddsRatio_working_2-way'!M86)</f>
        <v>2.4250506063888508</v>
      </c>
      <c r="I87" s="30">
        <f>IF(OR($A87="",$B87=""),"",'OddsRatio_working_2-way'!N86)</f>
        <v>1.7017294652672368</v>
      </c>
      <c r="J87" s="30">
        <f>IF('Log_working_2-way'!$D86="","",A87^('Log_working_2-way'!$D86))</f>
        <v>2.4335275315726488</v>
      </c>
      <c r="K87" s="32">
        <f>IF('Log_working_2-way'!$D86="","",B87^('Log_working_2-way'!$D86))</f>
        <v>1.6975799054956422</v>
      </c>
      <c r="L87" s="37">
        <f t="shared" si="18"/>
        <v>0.41561712846347609</v>
      </c>
      <c r="M87" s="37">
        <f t="shared" si="19"/>
        <v>0.58438287153652402</v>
      </c>
      <c r="N87" s="38">
        <v>183</v>
      </c>
      <c r="O87" s="38">
        <f t="shared" si="20"/>
        <v>104.1206896551724</v>
      </c>
      <c r="P87" s="38">
        <f t="shared" si="21"/>
        <v>72.090909090909079</v>
      </c>
      <c r="Q87" s="38">
        <f t="shared" si="22"/>
        <v>110.90909090909091</v>
      </c>
      <c r="R87" s="38">
        <f t="shared" si="23"/>
        <v>78.879310344827587</v>
      </c>
      <c r="S87" s="39">
        <f t="shared" si="24"/>
        <v>-6.7884012539185079</v>
      </c>
      <c r="T87" s="39">
        <f t="shared" si="25"/>
        <v>-6.7884012539185079</v>
      </c>
      <c r="U87" t="s">
        <v>240</v>
      </c>
      <c r="V87" t="s">
        <v>241</v>
      </c>
      <c r="W87" t="s">
        <v>484</v>
      </c>
      <c r="X87" t="s">
        <v>469</v>
      </c>
      <c r="Y87" s="41"/>
    </row>
    <row r="88" spans="1:25" ht="15" x14ac:dyDescent="0.25">
      <c r="A88">
        <v>2.58</v>
      </c>
      <c r="B88">
        <v>1.54</v>
      </c>
      <c r="C88" s="29">
        <f t="shared" si="17"/>
        <v>3.6947548575455569E-2</v>
      </c>
      <c r="D88" s="30">
        <f>IF(OR($A88="",$B88=""),"",A88*'MPTO_working_2-way'!$G87)</f>
        <v>2.6753246753246755</v>
      </c>
      <c r="E88" s="32">
        <f>IF(OR($A88="",$B88=""),"",B88*'MPTO_working_2-way'!$G87)</f>
        <v>1.5968992248062017</v>
      </c>
      <c r="F88" s="30">
        <f>IF(OR($A88="",$B88=""),"",'MPTO_working_2-way'!D87)</f>
        <v>2.7091231419609985</v>
      </c>
      <c r="G88" s="32">
        <f>IF(OR($A88="",$B88=""),"",'MPTO_working_2-way'!E87)</f>
        <v>1.5850953482805394</v>
      </c>
      <c r="H88" s="30">
        <f>IF(OR($A88="",$B88=""),"",'OddsRatio_working_2-way'!M87)</f>
        <v>2.7105338131489622</v>
      </c>
      <c r="I88" s="30">
        <f>IF(OR($A88="",$B88=""),"",'OddsRatio_working_2-way'!N87)</f>
        <v>1.5846128222154678</v>
      </c>
      <c r="J88" s="30">
        <f>IF('Log_working_2-way'!$D87="","",A88^('Log_working_2-way'!$D87))</f>
        <v>2.7264456405419453</v>
      </c>
      <c r="K88" s="32">
        <f>IF('Log_working_2-way'!$D87="","",B88^('Log_working_2-way'!$D87))</f>
        <v>1.5792247242061004</v>
      </c>
      <c r="L88" s="37">
        <f t="shared" si="18"/>
        <v>0.37378640776699024</v>
      </c>
      <c r="M88" s="37">
        <f t="shared" si="19"/>
        <v>0.62621359223300965</v>
      </c>
      <c r="N88" s="38">
        <v>184</v>
      </c>
      <c r="O88" s="38">
        <f t="shared" si="20"/>
        <v>112.68217054263566</v>
      </c>
      <c r="P88" s="38">
        <f t="shared" si="21"/>
        <v>64.519480519480524</v>
      </c>
      <c r="Q88" s="38">
        <f t="shared" si="22"/>
        <v>119.48051948051948</v>
      </c>
      <c r="R88" s="38">
        <f t="shared" si="23"/>
        <v>71.31782945736434</v>
      </c>
      <c r="S88" s="39">
        <f t="shared" si="24"/>
        <v>-6.7983489378838158</v>
      </c>
      <c r="T88" s="39">
        <f t="shared" si="25"/>
        <v>-6.7983489378838158</v>
      </c>
      <c r="U88" t="s">
        <v>242</v>
      </c>
      <c r="V88" t="s">
        <v>243</v>
      </c>
      <c r="W88" t="s">
        <v>484</v>
      </c>
      <c r="X88" t="s">
        <v>469</v>
      </c>
      <c r="Y88" s="41"/>
    </row>
    <row r="89" spans="1:25" ht="15" x14ac:dyDescent="0.25">
      <c r="A89">
        <v>2.4</v>
      </c>
      <c r="B89">
        <v>1.61</v>
      </c>
      <c r="C89" s="29">
        <f t="shared" si="17"/>
        <v>3.7784679089026829E-2</v>
      </c>
      <c r="D89" s="30">
        <f>IF(OR($A89="",$B89=""),"",A89*'MPTO_working_2-way'!$G88)</f>
        <v>2.4906832298136643</v>
      </c>
      <c r="E89" s="32">
        <f>IF(OR($A89="",$B89=""),"",B89*'MPTO_working_2-way'!$G88)</f>
        <v>1.6708333333333334</v>
      </c>
      <c r="F89" s="30">
        <f>IF(OR($A89="",$B89=""),"",'MPTO_working_2-way'!D88)</f>
        <v>2.5139882888744305</v>
      </c>
      <c r="G89" s="32">
        <f>IF(OR($A89="",$B89=""),"",'MPTO_working_2-way'!E88)</f>
        <v>1.6605070906746886</v>
      </c>
      <c r="H89" s="30">
        <f>IF(OR($A89="",$B89=""),"",'OddsRatio_working_2-way'!M88)</f>
        <v>2.5149527937243179</v>
      </c>
      <c r="I89" s="30">
        <f>IF(OR($A89="",$B89=""),"",'OddsRatio_working_2-way'!N88)</f>
        <v>1.660086574408453</v>
      </c>
      <c r="J89" s="30">
        <f>IF('Log_working_2-way'!$D88="","",A89^('Log_working_2-way'!$D88))</f>
        <v>2.5258285211487945</v>
      </c>
      <c r="K89" s="32">
        <f>IF('Log_working_2-way'!$D88="","",B89^('Log_working_2-way'!$D88))</f>
        <v>1.6553816409506441</v>
      </c>
      <c r="L89" s="37">
        <f t="shared" si="18"/>
        <v>0.40149625935162098</v>
      </c>
      <c r="M89" s="37">
        <f t="shared" si="19"/>
        <v>0.59850374064837908</v>
      </c>
      <c r="N89" s="38">
        <v>185</v>
      </c>
      <c r="O89" s="38">
        <f t="shared" si="20"/>
        <v>107.91666666666667</v>
      </c>
      <c r="P89" s="38">
        <f t="shared" si="21"/>
        <v>70.093167701863365</v>
      </c>
      <c r="Q89" s="38">
        <f t="shared" si="22"/>
        <v>114.90683229813664</v>
      </c>
      <c r="R89" s="38">
        <f t="shared" si="23"/>
        <v>77.083333333333343</v>
      </c>
      <c r="S89" s="39">
        <f t="shared" si="24"/>
        <v>-6.9901656314699636</v>
      </c>
      <c r="T89" s="39">
        <f t="shared" si="25"/>
        <v>-6.9901656314699778</v>
      </c>
      <c r="U89" t="s">
        <v>244</v>
      </c>
      <c r="V89" t="s">
        <v>245</v>
      </c>
      <c r="W89" t="s">
        <v>484</v>
      </c>
      <c r="X89" t="s">
        <v>469</v>
      </c>
      <c r="Y89" s="41"/>
    </row>
    <row r="90" spans="1:25" ht="15" x14ac:dyDescent="0.25">
      <c r="A90">
        <v>2.3199999999999998</v>
      </c>
      <c r="B90">
        <v>1.65</v>
      </c>
      <c r="C90" s="29">
        <f t="shared" si="17"/>
        <v>3.709508881922674E-2</v>
      </c>
      <c r="D90" s="30">
        <f>IF(OR($A90="",$B90=""),"",A90*'MPTO_working_2-way'!$G89)</f>
        <v>2.4060606060606058</v>
      </c>
      <c r="E90" s="32">
        <f>IF(OR($A90="",$B90=""),"",B90*'MPTO_working_2-way'!$G89)</f>
        <v>1.711206896551724</v>
      </c>
      <c r="F90" s="30">
        <f>IF(OR($A90="",$B90=""),"",'MPTO_working_2-way'!D89)</f>
        <v>2.4243191893603542</v>
      </c>
      <c r="G90" s="32">
        <f>IF(OR($A90="",$B90=""),"",'MPTO_working_2-way'!E89)</f>
        <v>1.702089817696754</v>
      </c>
      <c r="H90" s="30">
        <f>IF(OR($A90="",$B90=""),"",'OddsRatio_working_2-way'!M89)</f>
        <v>2.4250506063888508</v>
      </c>
      <c r="I90" s="30">
        <f>IF(OR($A90="",$B90=""),"",'OddsRatio_working_2-way'!N89)</f>
        <v>1.7017294652672368</v>
      </c>
      <c r="J90" s="30">
        <f>IF('Log_working_2-way'!$D89="","",A90^('Log_working_2-way'!$D89))</f>
        <v>2.4335275315726488</v>
      </c>
      <c r="K90" s="32">
        <f>IF('Log_working_2-way'!$D89="","",B90^('Log_working_2-way'!$D89))</f>
        <v>1.6975799054956422</v>
      </c>
      <c r="L90" s="37">
        <f t="shared" si="18"/>
        <v>0.41561712846347609</v>
      </c>
      <c r="M90" s="37">
        <f t="shared" si="19"/>
        <v>0.58438287153652402</v>
      </c>
      <c r="N90" s="38">
        <v>186</v>
      </c>
      <c r="O90" s="38">
        <f t="shared" si="20"/>
        <v>105.82758620689656</v>
      </c>
      <c r="P90" s="38">
        <f t="shared" si="21"/>
        <v>73.272727272727266</v>
      </c>
      <c r="Q90" s="38">
        <f t="shared" si="22"/>
        <v>112.72727272727273</v>
      </c>
      <c r="R90" s="38">
        <f t="shared" si="23"/>
        <v>80.172413793103459</v>
      </c>
      <c r="S90" s="39">
        <f t="shared" si="24"/>
        <v>-6.8996865203761786</v>
      </c>
      <c r="T90" s="39">
        <f t="shared" si="25"/>
        <v>-6.8996865203761928</v>
      </c>
      <c r="U90" t="s">
        <v>246</v>
      </c>
      <c r="V90" t="s">
        <v>247</v>
      </c>
      <c r="W90" t="s">
        <v>484</v>
      </c>
      <c r="X90" t="s">
        <v>469</v>
      </c>
      <c r="Y90" s="41"/>
    </row>
    <row r="91" spans="1:25" ht="15" x14ac:dyDescent="0.25">
      <c r="A91">
        <v>2.38</v>
      </c>
      <c r="B91">
        <v>1.62</v>
      </c>
      <c r="C91" s="29">
        <f t="shared" si="17"/>
        <v>3.7452017844174623E-2</v>
      </c>
      <c r="D91" s="30">
        <f>IF(OR($A91="",$B91=""),"",A91*'MPTO_working_2-way'!$G90)</f>
        <v>2.4691358024691357</v>
      </c>
      <c r="E91" s="32">
        <f>IF(OR($A91="",$B91=""),"",B91*'MPTO_working_2-way'!$G90)</f>
        <v>1.680672268907563</v>
      </c>
      <c r="F91" s="30">
        <f>IF(OR($A91="",$B91=""),"",'MPTO_working_2-way'!D90)</f>
        <v>2.4910195115648013</v>
      </c>
      <c r="G91" s="32">
        <f>IF(OR($A91="",$B91=""),"",'MPTO_working_2-way'!E90)</f>
        <v>1.6706820348383742</v>
      </c>
      <c r="H91" s="30">
        <f>IF(OR($A91="",$B91=""),"",'OddsRatio_working_2-way'!M90)</f>
        <v>2.4919136877222163</v>
      </c>
      <c r="I91" s="30">
        <f>IF(OR($A91="",$B91=""),"",'OddsRatio_working_2-way'!N90)</f>
        <v>1.6702800625998362</v>
      </c>
      <c r="J91" s="30">
        <f>IF('Log_working_2-way'!$D90="","",A91^('Log_working_2-way'!$D90))</f>
        <v>2.502110477070953</v>
      </c>
      <c r="K91" s="32">
        <f>IF('Log_working_2-way'!$D90="","",B91^('Log_working_2-way'!$D90))</f>
        <v>1.6657299947403132</v>
      </c>
      <c r="L91" s="37">
        <f t="shared" si="18"/>
        <v>0.40500000000000003</v>
      </c>
      <c r="M91" s="37">
        <f t="shared" si="19"/>
        <v>0.59499999999999997</v>
      </c>
      <c r="N91" s="38">
        <v>187</v>
      </c>
      <c r="O91" s="38">
        <f t="shared" si="20"/>
        <v>108.42857142857143</v>
      </c>
      <c r="P91" s="38">
        <f t="shared" si="21"/>
        <v>71.567901234567898</v>
      </c>
      <c r="Q91" s="38">
        <f t="shared" si="22"/>
        <v>115.43209876543209</v>
      </c>
      <c r="R91" s="38">
        <f t="shared" si="23"/>
        <v>78.571428571428569</v>
      </c>
      <c r="S91" s="39">
        <f t="shared" si="24"/>
        <v>-7.0035273368606568</v>
      </c>
      <c r="T91" s="39">
        <f t="shared" si="25"/>
        <v>-7.003527336860671</v>
      </c>
      <c r="U91" t="s">
        <v>248</v>
      </c>
      <c r="V91" t="s">
        <v>249</v>
      </c>
      <c r="W91" t="s">
        <v>484</v>
      </c>
      <c r="X91" t="s">
        <v>469</v>
      </c>
      <c r="Y91" s="41"/>
    </row>
    <row r="92" spans="1:25" ht="15" x14ac:dyDescent="0.25">
      <c r="A92">
        <v>2.25</v>
      </c>
      <c r="B92">
        <v>1.68</v>
      </c>
      <c r="C92" s="29">
        <f t="shared" si="17"/>
        <v>3.9682539682539542E-2</v>
      </c>
      <c r="D92" s="30">
        <f>IF(OR($A92="",$B92=""),"",A92*'MPTO_working_2-way'!$G91)</f>
        <v>2.339285714285714</v>
      </c>
      <c r="E92" s="32">
        <f>IF(OR($A92="",$B92=""),"",B92*'MPTO_working_2-way'!$G91)</f>
        <v>1.7466666666666664</v>
      </c>
      <c r="F92" s="30">
        <f>IF(OR($A92="",$B92=""),"",'MPTO_working_2-way'!D91)</f>
        <v>2.3551401869158877</v>
      </c>
      <c r="G92" s="32">
        <f>IF(OR($A92="",$B92=""),"",'MPTO_working_2-way'!E91)</f>
        <v>1.7379310344827583</v>
      </c>
      <c r="H92" s="30">
        <f>IF(OR($A92="",$B92=""),"",'OddsRatio_working_2-way'!M91)</f>
        <v>2.3558153613666013</v>
      </c>
      <c r="I92" s="30">
        <f>IF(OR($A92="",$B92=""),"",'OddsRatio_working_2-way'!N91)</f>
        <v>1.7375635565834309</v>
      </c>
      <c r="J92" s="30">
        <f>IF('Log_working_2-way'!$D91="","",A92^('Log_working_2-way'!$D91))</f>
        <v>2.3631739395308338</v>
      </c>
      <c r="K92" s="32">
        <f>IF('Log_working_2-way'!$D91="","",B92^('Log_working_2-way'!$D91))</f>
        <v>1.733582099100242</v>
      </c>
      <c r="L92" s="37">
        <f t="shared" si="18"/>
        <v>0.4274809160305344</v>
      </c>
      <c r="M92" s="37">
        <f t="shared" si="19"/>
        <v>0.57251908396946571</v>
      </c>
      <c r="N92" s="38">
        <v>188</v>
      </c>
      <c r="O92" s="38">
        <f t="shared" si="20"/>
        <v>104.44444444444444</v>
      </c>
      <c r="P92" s="38">
        <f t="shared" si="21"/>
        <v>76.095238095238074</v>
      </c>
      <c r="Q92" s="38">
        <f t="shared" si="22"/>
        <v>111.9047619047619</v>
      </c>
      <c r="R92" s="38">
        <f t="shared" si="23"/>
        <v>83.555555555555557</v>
      </c>
      <c r="S92" s="39">
        <f t="shared" si="24"/>
        <v>-7.4603174603174551</v>
      </c>
      <c r="T92" s="39">
        <f t="shared" si="25"/>
        <v>-7.4603174603174836</v>
      </c>
      <c r="U92" t="s">
        <v>250</v>
      </c>
      <c r="V92" t="s">
        <v>251</v>
      </c>
      <c r="W92" t="s">
        <v>484</v>
      </c>
      <c r="X92" t="s">
        <v>469</v>
      </c>
      <c r="Y92" s="41"/>
    </row>
    <row r="93" spans="1:25" ht="15" x14ac:dyDescent="0.25">
      <c r="A93">
        <v>2.0699999999999998</v>
      </c>
      <c r="B93">
        <v>1.8</v>
      </c>
      <c r="C93" s="29">
        <f t="shared" si="17"/>
        <v>3.8647342995169254E-2</v>
      </c>
      <c r="D93" s="30">
        <f>IF(OR($A93="",$B93=""),"",A93*'MPTO_working_2-way'!$G92)</f>
        <v>2.1500000000000004</v>
      </c>
      <c r="E93" s="32">
        <f>IF(OR($A93="",$B93=""),"",B93*'MPTO_working_2-way'!$G92)</f>
        <v>1.8695652173913047</v>
      </c>
      <c r="F93" s="30">
        <f>IF(OR($A93="",$B93=""),"",'MPTO_working_2-way'!D92)</f>
        <v>2.15625</v>
      </c>
      <c r="G93" s="32">
        <f>IF(OR($A93="",$B93=""),"",'MPTO_working_2-way'!E92)</f>
        <v>1.8648648648648651</v>
      </c>
      <c r="H93" s="30">
        <f>IF(OR($A93="",$B93=""),"",'OddsRatio_working_2-way'!M92)</f>
        <v>2.1565033506220384</v>
      </c>
      <c r="I93" s="30">
        <f>IF(OR($A93="",$B93=""),"",'OddsRatio_working_2-way'!N92)</f>
        <v>1.8646754023342345</v>
      </c>
      <c r="J93" s="30">
        <f>IF('Log_working_2-way'!$D92="","",A93^('Log_working_2-way'!$D92))</f>
        <v>2.1593762623614712</v>
      </c>
      <c r="K93" s="32">
        <f>IF('Log_working_2-way'!$D92="","",B93^('Log_working_2-way'!$D92))</f>
        <v>1.8625327535713179</v>
      </c>
      <c r="L93" s="37">
        <f t="shared" si="18"/>
        <v>0.46511627906976738</v>
      </c>
      <c r="M93" s="37">
        <f t="shared" si="19"/>
        <v>0.53488372093023251</v>
      </c>
      <c r="N93" s="38">
        <v>189</v>
      </c>
      <c r="O93" s="38">
        <f t="shared" si="20"/>
        <v>97.695652173913032</v>
      </c>
      <c r="P93" s="38">
        <f t="shared" si="21"/>
        <v>84</v>
      </c>
      <c r="Q93" s="38">
        <f t="shared" si="22"/>
        <v>105</v>
      </c>
      <c r="R93" s="38">
        <f t="shared" si="23"/>
        <v>91.304347826086968</v>
      </c>
      <c r="S93" s="39">
        <f t="shared" si="24"/>
        <v>-7.3043478260869676</v>
      </c>
      <c r="T93" s="39">
        <f t="shared" si="25"/>
        <v>-7.3043478260869676</v>
      </c>
      <c r="U93" t="s">
        <v>252</v>
      </c>
      <c r="V93" t="s">
        <v>253</v>
      </c>
      <c r="W93" t="s">
        <v>484</v>
      </c>
      <c r="X93" t="s">
        <v>469</v>
      </c>
      <c r="Y93" s="41"/>
    </row>
    <row r="94" spans="1:25" ht="15" x14ac:dyDescent="0.25">
      <c r="A94">
        <v>2.38</v>
      </c>
      <c r="B94">
        <v>1.59</v>
      </c>
      <c r="C94" s="29">
        <f t="shared" si="17"/>
        <v>4.9098884836953571E-2</v>
      </c>
      <c r="D94" s="30">
        <f>IF(OR($A94="",$B94=""),"",A94*'MPTO_working_2-way'!$G93)</f>
        <v>2.4968553459119494</v>
      </c>
      <c r="E94" s="32">
        <f>IF(OR($A94="",$B94=""),"",B94*'MPTO_working_2-way'!$G93)</f>
        <v>1.6680672268907564</v>
      </c>
      <c r="F94" s="30">
        <f>IF(OR($A94="",$B94=""),"",'MPTO_working_2-way'!D93)</f>
        <v>2.5276868612651122</v>
      </c>
      <c r="G94" s="32">
        <f>IF(OR($A94="",$B94=""),"",'MPTO_working_2-way'!E93)</f>
        <v>1.6545844082025274</v>
      </c>
      <c r="H94" s="30">
        <f>IF(OR($A94="",$B94=""),"",'OddsRatio_working_2-way'!M93)</f>
        <v>2.52937341772618</v>
      </c>
      <c r="I94" s="30">
        <f>IF(OR($A94="",$B94=""),"",'OddsRatio_working_2-way'!N93)</f>
        <v>1.6538625481582945</v>
      </c>
      <c r="J94" s="30">
        <f>IF('Log_working_2-way'!$D93="","",A94^('Log_working_2-way'!$D93))</f>
        <v>2.5439762463322331</v>
      </c>
      <c r="K94" s="32">
        <f>IF('Log_working_2-way'!$D93="","",B94^('Log_working_2-way'!$D93))</f>
        <v>1.6476783579889172</v>
      </c>
      <c r="L94" s="37">
        <f t="shared" si="18"/>
        <v>0.40050377833753154</v>
      </c>
      <c r="M94" s="37">
        <f t="shared" si="19"/>
        <v>0.59949622166246852</v>
      </c>
      <c r="N94" s="38">
        <v>190</v>
      </c>
      <c r="O94" s="38">
        <f t="shared" si="20"/>
        <v>110.16806722689076</v>
      </c>
      <c r="P94" s="38">
        <f t="shared" si="21"/>
        <v>70.503144654088061</v>
      </c>
      <c r="Q94" s="38">
        <f t="shared" si="22"/>
        <v>119.49685534591194</v>
      </c>
      <c r="R94" s="38">
        <f t="shared" si="23"/>
        <v>79.831932773109244</v>
      </c>
      <c r="S94" s="39">
        <f t="shared" si="24"/>
        <v>-9.3287881190211834</v>
      </c>
      <c r="T94" s="39">
        <f t="shared" si="25"/>
        <v>-9.3287881190211834</v>
      </c>
      <c r="U94" t="s">
        <v>254</v>
      </c>
      <c r="V94" t="s">
        <v>255</v>
      </c>
      <c r="W94" t="s">
        <v>485</v>
      </c>
      <c r="X94" t="s">
        <v>469</v>
      </c>
      <c r="Y94" s="41"/>
    </row>
    <row r="95" spans="1:25" ht="15" x14ac:dyDescent="0.25">
      <c r="A95">
        <v>2.0099999999999998</v>
      </c>
      <c r="B95">
        <v>1.83</v>
      </c>
      <c r="C95" s="29">
        <f t="shared" si="17"/>
        <v>4.3960525242639381E-2</v>
      </c>
      <c r="D95" s="30">
        <f>IF(OR($A95="",$B95=""),"",A95*'MPTO_working_2-way'!$G94)</f>
        <v>2.098360655737705</v>
      </c>
      <c r="E95" s="32">
        <f>IF(OR($A95="",$B95=""),"",B95*'MPTO_working_2-way'!$G94)</f>
        <v>1.91044776119403</v>
      </c>
      <c r="F95" s="30">
        <f>IF(OR($A95="",$B95=""),"",'MPTO_working_2-way'!D94)</f>
        <v>2.1029071263184975</v>
      </c>
      <c r="G95" s="32">
        <f>IF(OR($A95="",$B95=""),"",'MPTO_working_2-way'!E94)</f>
        <v>1.9066946582691862</v>
      </c>
      <c r="H95" s="30">
        <f>IF(OR($A95="",$B95=""),"",'OddsRatio_working_2-way'!M94)</f>
        <v>2.1031171605407648</v>
      </c>
      <c r="I95" s="30">
        <f>IF(OR($A95="",$B95=""),"",'OddsRatio_working_2-way'!N94)</f>
        <v>1.9065220230186481</v>
      </c>
      <c r="J95" s="30">
        <f>IF('Log_working_2-way'!$D94="","",A95^('Log_working_2-way'!$D94))</f>
        <v>2.105213321317545</v>
      </c>
      <c r="K95" s="32">
        <f>IF('Log_working_2-way'!$D94="","",B95^('Log_working_2-way'!$D94))</f>
        <v>1.9048027025294283</v>
      </c>
      <c r="L95" s="37">
        <f t="shared" si="18"/>
        <v>0.4765625</v>
      </c>
      <c r="M95" s="37">
        <f t="shared" si="19"/>
        <v>0.5234375</v>
      </c>
      <c r="N95" s="38">
        <v>191</v>
      </c>
      <c r="O95" s="38">
        <f t="shared" si="20"/>
        <v>95.975124378109456</v>
      </c>
      <c r="P95" s="38">
        <f t="shared" si="21"/>
        <v>86.62841530054645</v>
      </c>
      <c r="Q95" s="38">
        <f t="shared" si="22"/>
        <v>104.37158469945354</v>
      </c>
      <c r="R95" s="38">
        <f t="shared" si="23"/>
        <v>95.024875621890558</v>
      </c>
      <c r="S95" s="39">
        <f t="shared" si="24"/>
        <v>-8.3964603213440796</v>
      </c>
      <c r="T95" s="39">
        <f t="shared" si="25"/>
        <v>-8.396460321344108</v>
      </c>
      <c r="U95" t="s">
        <v>256</v>
      </c>
      <c r="V95" t="s">
        <v>257</v>
      </c>
      <c r="W95" t="s">
        <v>485</v>
      </c>
      <c r="X95" t="s">
        <v>469</v>
      </c>
      <c r="Y95" s="41"/>
    </row>
    <row r="96" spans="1:25" ht="15" x14ac:dyDescent="0.25">
      <c r="A96">
        <v>1.94</v>
      </c>
      <c r="B96">
        <v>1.89</v>
      </c>
      <c r="C96" s="29">
        <f t="shared" si="17"/>
        <v>4.4564446626302434E-2</v>
      </c>
      <c r="D96" s="30">
        <f>IF(OR($A96="",$B96=""),"",A96*'MPTO_working_2-way'!$G95)</f>
        <v>2.0264550264550265</v>
      </c>
      <c r="E96" s="32">
        <f>IF(OR($A96="",$B96=""),"",B96*'MPTO_working_2-way'!$G95)</f>
        <v>1.9742268041237114</v>
      </c>
      <c r="F96" s="30">
        <f>IF(OR($A96="",$B96=""),"",'MPTO_working_2-way'!D95)</f>
        <v>2.0276502792678208</v>
      </c>
      <c r="G96" s="32">
        <f>IF(OR($A96="",$B96=""),"",'MPTO_working_2-way'!E95)</f>
        <v>1.9730936877791532</v>
      </c>
      <c r="H96" s="30">
        <f>IF(OR($A96="",$B96=""),"",'OddsRatio_working_2-way'!M95)</f>
        <v>2.0277060743621682</v>
      </c>
      <c r="I96" s="30">
        <f>IF(OR($A96="",$B96=""),"",'OddsRatio_working_2-way'!N95)</f>
        <v>1.9730408576407765</v>
      </c>
      <c r="J96" s="30">
        <f>IF('Log_working_2-way'!$D95="","",A96^('Log_working_2-way'!$D95))</f>
        <v>2.0282558996234914</v>
      </c>
      <c r="K96" s="32">
        <f>IF('Log_working_2-way'!$D95="","",B96^('Log_working_2-way'!$D95))</f>
        <v>1.9725205567658568</v>
      </c>
      <c r="L96" s="37">
        <f t="shared" si="18"/>
        <v>0.49347258485639683</v>
      </c>
      <c r="M96" s="37">
        <f t="shared" si="19"/>
        <v>0.50652741514360311</v>
      </c>
      <c r="N96" s="38">
        <v>192</v>
      </c>
      <c r="O96" s="38">
        <f t="shared" si="20"/>
        <v>93.030927835051571</v>
      </c>
      <c r="P96" s="38">
        <f t="shared" si="21"/>
        <v>90.412698412698418</v>
      </c>
      <c r="Q96" s="38">
        <f t="shared" si="22"/>
        <v>101.5873015873016</v>
      </c>
      <c r="R96" s="38">
        <f t="shared" si="23"/>
        <v>98.969072164948471</v>
      </c>
      <c r="S96" s="39">
        <f t="shared" si="24"/>
        <v>-8.5563737522500247</v>
      </c>
      <c r="T96" s="39">
        <f t="shared" si="25"/>
        <v>-8.5563737522500531</v>
      </c>
      <c r="U96" t="s">
        <v>258</v>
      </c>
      <c r="V96" t="s">
        <v>259</v>
      </c>
      <c r="W96" t="s">
        <v>485</v>
      </c>
      <c r="X96" t="s">
        <v>469</v>
      </c>
      <c r="Y96" s="41"/>
    </row>
    <row r="97" spans="1:25" ht="15" x14ac:dyDescent="0.25">
      <c r="A97">
        <v>1.91</v>
      </c>
      <c r="B97">
        <v>2</v>
      </c>
      <c r="C97" s="29">
        <f t="shared" si="17"/>
        <v>2.3560209424083656E-2</v>
      </c>
      <c r="D97" s="30">
        <f>IF(OR($A97="",$B97=""),"",A97*'MPTO_working_2-way'!$G96)</f>
        <v>1.9549999999999996</v>
      </c>
      <c r="E97" s="32">
        <f>IF(OR($A97="",$B97=""),"",B97*'MPTO_working_2-way'!$G96)</f>
        <v>2.0471204188481673</v>
      </c>
      <c r="F97" s="30">
        <f>IF(OR($A97="",$B97=""),"",'MPTO_working_2-way'!D96)</f>
        <v>1.9539641943734012</v>
      </c>
      <c r="G97" s="32">
        <f>IF(OR($A97="",$B97=""),"",'MPTO_working_2-way'!E96)</f>
        <v>2.0482573726541551</v>
      </c>
      <c r="H97" s="30">
        <f>IF(OR($A97="",$B97=""),"",'OddsRatio_working_2-way'!M96)</f>
        <v>1.9539392014169454</v>
      </c>
      <c r="I97" s="30">
        <f>IF(OR($A97="",$B97=""),"",'OddsRatio_working_2-way'!N96)</f>
        <v>2.0482848367219182</v>
      </c>
      <c r="J97" s="30">
        <f>IF('Log_working_2-way'!$D96="","",A97^('Log_working_2-way'!$D96))</f>
        <v>1.95347196121136</v>
      </c>
      <c r="K97" s="32">
        <f>IF('Log_working_2-way'!$D96="","",B97^('Log_working_2-way'!$D96))</f>
        <v>2.0487985391091357</v>
      </c>
      <c r="L97" s="37">
        <f t="shared" si="18"/>
        <v>0.51150895140664976</v>
      </c>
      <c r="M97" s="37">
        <f t="shared" si="19"/>
        <v>0.48849104859335046</v>
      </c>
      <c r="N97" s="38">
        <v>193</v>
      </c>
      <c r="O97" s="38">
        <f t="shared" si="20"/>
        <v>91.952879581151834</v>
      </c>
      <c r="P97" s="38">
        <f t="shared" si="21"/>
        <v>96.5</v>
      </c>
      <c r="Q97" s="38">
        <f t="shared" si="22"/>
        <v>96.5</v>
      </c>
      <c r="R97" s="38">
        <f t="shared" si="23"/>
        <v>101.04712041884817</v>
      </c>
      <c r="S97" s="39">
        <f t="shared" si="24"/>
        <v>-4.5471204188481664</v>
      </c>
      <c r="T97" s="39">
        <f t="shared" si="25"/>
        <v>-4.5471204188481664</v>
      </c>
      <c r="U97" t="s">
        <v>260</v>
      </c>
      <c r="V97" t="s">
        <v>261</v>
      </c>
      <c r="W97" t="s">
        <v>477</v>
      </c>
      <c r="X97" t="s">
        <v>469</v>
      </c>
      <c r="Y97" s="41"/>
    </row>
    <row r="98" spans="1:25" ht="15" x14ac:dyDescent="0.25">
      <c r="A98">
        <v>2.1</v>
      </c>
      <c r="B98">
        <v>1.81</v>
      </c>
      <c r="C98" s="29">
        <f t="shared" si="17"/>
        <v>2.8676664035780064E-2</v>
      </c>
      <c r="D98" s="30">
        <f>IF(OR($A98="",$B98=""),"",A98*'MPTO_working_2-way'!$G97)</f>
        <v>2.160220994475138</v>
      </c>
      <c r="E98" s="32">
        <f>IF(OR($A98="",$B98=""),"",B98*'MPTO_working_2-way'!$G97)</f>
        <v>1.861904761904762</v>
      </c>
      <c r="F98" s="30">
        <f>IF(OR($A98="",$B98=""),"",'MPTO_working_2-way'!D97)</f>
        <v>2.1651951011107946</v>
      </c>
      <c r="G98" s="32">
        <f>IF(OR($A98="",$B98=""),"",'MPTO_working_2-way'!E97)</f>
        <v>1.858225372769494</v>
      </c>
      <c r="H98" s="30">
        <f>IF(OR($A98="",$B98=""),"",'OddsRatio_working_2-way'!M97)</f>
        <v>2.1653431646335015</v>
      </c>
      <c r="I98" s="30">
        <f>IF(OR($A98="",$B98=""),"",'OddsRatio_working_2-way'!N97)</f>
        <v>1.8581163303210331</v>
      </c>
      <c r="J98" s="30">
        <f>IF('Log_working_2-way'!$D97="","",A98^('Log_working_2-way'!$D97))</f>
        <v>2.1676082555034109</v>
      </c>
      <c r="K98" s="32">
        <f>IF('Log_working_2-way'!$D97="","",B98^('Log_working_2-way'!$D97))</f>
        <v>1.8564516354578522</v>
      </c>
      <c r="L98" s="37">
        <f t="shared" si="18"/>
        <v>0.46291560102301793</v>
      </c>
      <c r="M98" s="37">
        <f t="shared" si="19"/>
        <v>0.53708439897698212</v>
      </c>
      <c r="N98" s="38">
        <v>194</v>
      </c>
      <c r="O98" s="38">
        <f t="shared" si="20"/>
        <v>101.61904761904763</v>
      </c>
      <c r="P98" s="38">
        <f t="shared" si="21"/>
        <v>86.817679558011051</v>
      </c>
      <c r="Q98" s="38">
        <f t="shared" si="22"/>
        <v>107.18232044198896</v>
      </c>
      <c r="R98" s="38">
        <f t="shared" si="23"/>
        <v>92.38095238095238</v>
      </c>
      <c r="S98" s="39">
        <f t="shared" si="24"/>
        <v>-5.5632728229413289</v>
      </c>
      <c r="T98" s="39">
        <f t="shared" si="25"/>
        <v>-5.5632728229413289</v>
      </c>
      <c r="U98" t="s">
        <v>262</v>
      </c>
      <c r="V98" t="s">
        <v>263</v>
      </c>
      <c r="W98" t="s">
        <v>477</v>
      </c>
      <c r="X98" t="s">
        <v>469</v>
      </c>
      <c r="Y98" s="41"/>
    </row>
    <row r="99" spans="1:25" ht="15" x14ac:dyDescent="0.25">
      <c r="A99">
        <v>1.81</v>
      </c>
      <c r="B99">
        <v>2.1</v>
      </c>
      <c r="C99" s="29">
        <f t="shared" si="17"/>
        <v>2.8676664035780064E-2</v>
      </c>
      <c r="D99" s="30">
        <f>IF(OR($A99="",$B99=""),"",A99*'MPTO_working_2-way'!$G98)</f>
        <v>1.861904761904762</v>
      </c>
      <c r="E99" s="32">
        <f>IF(OR($A99="",$B99=""),"",B99*'MPTO_working_2-way'!$G98)</f>
        <v>2.160220994475138</v>
      </c>
      <c r="F99" s="30">
        <f>IF(OR($A99="",$B99=""),"",'MPTO_working_2-way'!D98)</f>
        <v>1.858225372769494</v>
      </c>
      <c r="G99" s="32">
        <f>IF(OR($A99="",$B99=""),"",'MPTO_working_2-way'!E98)</f>
        <v>2.1651951011107946</v>
      </c>
      <c r="H99" s="30">
        <f>IF(OR($A99="",$B99=""),"",'OddsRatio_working_2-way'!M98)</f>
        <v>1.8581163303210331</v>
      </c>
      <c r="I99" s="30">
        <f>IF(OR($A99="",$B99=""),"",'OddsRatio_working_2-way'!N98)</f>
        <v>2.1653431646335015</v>
      </c>
      <c r="J99" s="30">
        <f>IF('Log_working_2-way'!$D98="","",A99^('Log_working_2-way'!$D98))</f>
        <v>1.8564516354578522</v>
      </c>
      <c r="K99" s="32">
        <f>IF('Log_working_2-way'!$D98="","",B99^('Log_working_2-way'!$D98))</f>
        <v>2.1676082555034109</v>
      </c>
      <c r="L99" s="37">
        <f t="shared" si="18"/>
        <v>0.53708439897698212</v>
      </c>
      <c r="M99" s="37">
        <f t="shared" si="19"/>
        <v>0.46291560102301793</v>
      </c>
      <c r="N99" s="38">
        <v>195</v>
      </c>
      <c r="O99" s="38">
        <f t="shared" si="20"/>
        <v>87.265193370165747</v>
      </c>
      <c r="P99" s="38">
        <f t="shared" si="21"/>
        <v>102.14285714285714</v>
      </c>
      <c r="Q99" s="38">
        <f t="shared" si="22"/>
        <v>92.857142857142847</v>
      </c>
      <c r="R99" s="38">
        <f t="shared" si="23"/>
        <v>107.73480662983427</v>
      </c>
      <c r="S99" s="39">
        <f t="shared" si="24"/>
        <v>-5.5919494869771</v>
      </c>
      <c r="T99" s="39">
        <f t="shared" si="25"/>
        <v>-5.5919494869771285</v>
      </c>
      <c r="U99" t="s">
        <v>264</v>
      </c>
      <c r="V99" t="s">
        <v>265</v>
      </c>
      <c r="W99" t="s">
        <v>477</v>
      </c>
      <c r="X99" t="s">
        <v>469</v>
      </c>
      <c r="Y99" s="41"/>
    </row>
    <row r="100" spans="1:25" ht="15" x14ac:dyDescent="0.25">
      <c r="A100">
        <v>2.0699999999999998</v>
      </c>
      <c r="B100">
        <v>1.83</v>
      </c>
      <c r="C100" s="29">
        <f t="shared" si="17"/>
        <v>2.9539874871307603E-2</v>
      </c>
      <c r="D100" s="30">
        <f>IF(OR($A100="",$B100=""),"",A100*'MPTO_working_2-way'!$G99)</f>
        <v>2.1311475409836067</v>
      </c>
      <c r="E100" s="32">
        <f>IF(OR($A100="",$B100=""),"",B100*'MPTO_working_2-way'!$G99)</f>
        <v>1.8840579710144929</v>
      </c>
      <c r="F100" s="30">
        <f>IF(OR($A100="",$B100=""),"",'MPTO_working_2-way'!D99)</f>
        <v>2.1352836729517204</v>
      </c>
      <c r="G100" s="32">
        <f>IF(OR($A100="",$B100=""),"",'MPTO_working_2-way'!E99)</f>
        <v>1.8808371192373576</v>
      </c>
      <c r="H100" s="30">
        <f>IF(OR($A100="",$B100=""),"",'OddsRatio_working_2-way'!M99)</f>
        <v>2.1354103339788768</v>
      </c>
      <c r="I100" s="30">
        <f>IF(OR($A100="",$B100=""),"",'OddsRatio_working_2-way'!N99)</f>
        <v>1.8807388571985679</v>
      </c>
      <c r="J100" s="30">
        <f>IF('Log_working_2-way'!$D99="","",A100^('Log_working_2-way'!$D99))</f>
        <v>2.137293622577233</v>
      </c>
      <c r="K100" s="32">
        <f>IF('Log_working_2-way'!$D99="","",B100^('Log_working_2-way'!$D99))</f>
        <v>1.8792804075818812</v>
      </c>
      <c r="L100" s="37">
        <f t="shared" si="18"/>
        <v>0.46923076923076917</v>
      </c>
      <c r="M100" s="37">
        <f t="shared" si="19"/>
        <v>0.53076923076923077</v>
      </c>
      <c r="N100" s="38">
        <v>196</v>
      </c>
      <c r="O100" s="38">
        <f t="shared" si="20"/>
        <v>101.31400966183574</v>
      </c>
      <c r="P100" s="38">
        <f t="shared" si="21"/>
        <v>88.896174863387969</v>
      </c>
      <c r="Q100" s="38">
        <f t="shared" si="22"/>
        <v>107.10382513661202</v>
      </c>
      <c r="R100" s="38">
        <f t="shared" si="23"/>
        <v>94.68599033816426</v>
      </c>
      <c r="S100" s="39">
        <f t="shared" si="24"/>
        <v>-5.789815474776276</v>
      </c>
      <c r="T100" s="39">
        <f t="shared" si="25"/>
        <v>-5.7898154747762902</v>
      </c>
      <c r="U100" t="s">
        <v>266</v>
      </c>
      <c r="V100" t="s">
        <v>267</v>
      </c>
      <c r="W100" t="s">
        <v>478</v>
      </c>
      <c r="X100" t="s">
        <v>469</v>
      </c>
      <c r="Y100" s="41"/>
    </row>
    <row r="101" spans="1:25" s="35" customFormat="1" ht="15" x14ac:dyDescent="0.25">
      <c r="A101">
        <v>2.0299999999999998</v>
      </c>
      <c r="B101">
        <v>1.86</v>
      </c>
      <c r="C101" s="29">
        <f t="shared" si="17"/>
        <v>3.0245246040574214E-2</v>
      </c>
      <c r="D101" s="30">
        <f>IF(OR($A101="",$B101=""),"",A101*'MPTO_working_2-way'!$G100)</f>
        <v>2.0913978494623655</v>
      </c>
      <c r="E101" s="32">
        <f>IF(OR($A101="",$B101=""),"",B101*'MPTO_working_2-way'!$G100)</f>
        <v>1.9162561576354682</v>
      </c>
      <c r="F101" s="30">
        <f>IF(OR($A101="",$B101=""),"",'MPTO_working_2-way'!D100)</f>
        <v>2.0942925287037548</v>
      </c>
      <c r="G101" s="32">
        <f>IF(OR($A101="",$B101=""),"",'MPTO_working_2-way'!E100)</f>
        <v>1.9138324294186226</v>
      </c>
      <c r="H101" s="30">
        <f>IF(OR($A101="",$B101=""),"",'OddsRatio_working_2-way'!M100)</f>
        <v>2.0943831224048783</v>
      </c>
      <c r="I101" s="30">
        <f>IF(OR($A101="",$B101=""),"",'OddsRatio_working_2-way'!N100)</f>
        <v>1.9137567818137824</v>
      </c>
      <c r="J101" s="30">
        <f>IF('Log_working_2-way'!$D100="","",A101^('Log_working_2-way'!$D100))</f>
        <v>2.0957003958101184</v>
      </c>
      <c r="K101" s="32">
        <f>IF('Log_working_2-way'!$D100="","",B101^('Log_working_2-way'!$D100))</f>
        <v>1.9126582447390832</v>
      </c>
      <c r="L101" s="37">
        <f t="shared" si="18"/>
        <v>0.47814910025706941</v>
      </c>
      <c r="M101" s="37">
        <f t="shared" si="19"/>
        <v>0.52185089974293053</v>
      </c>
      <c r="N101" s="38">
        <v>197</v>
      </c>
      <c r="O101" s="38">
        <f t="shared" si="20"/>
        <v>99.955665024630534</v>
      </c>
      <c r="P101" s="38">
        <f t="shared" si="21"/>
        <v>91.086021505376351</v>
      </c>
      <c r="Q101" s="38">
        <f t="shared" si="22"/>
        <v>105.91397849462365</v>
      </c>
      <c r="R101" s="38">
        <f t="shared" si="23"/>
        <v>97.044334975369466</v>
      </c>
      <c r="S101" s="39">
        <f t="shared" si="24"/>
        <v>-5.9583134699931151</v>
      </c>
      <c r="T101" s="39">
        <f t="shared" si="25"/>
        <v>-5.9583134699931151</v>
      </c>
      <c r="U101" t="s">
        <v>268</v>
      </c>
      <c r="V101" t="s">
        <v>269</v>
      </c>
      <c r="W101" t="s">
        <v>478</v>
      </c>
      <c r="X101" t="s">
        <v>469</v>
      </c>
      <c r="Y101" s="41"/>
    </row>
    <row r="102" spans="1:25" ht="15" x14ac:dyDescent="0.25">
      <c r="A102">
        <v>1.98</v>
      </c>
      <c r="B102">
        <v>1.91</v>
      </c>
      <c r="C102" s="29">
        <f t="shared" si="17"/>
        <v>2.861071447458885E-2</v>
      </c>
      <c r="D102" s="30">
        <f>IF(OR($A102="",$B102=""),"",A102*'MPTO_working_2-way'!$G101)</f>
        <v>2.0366492146596857</v>
      </c>
      <c r="E102" s="32">
        <f>IF(OR($A102="",$B102=""),"",B102*'MPTO_working_2-way'!$G101)</f>
        <v>1.9646464646464645</v>
      </c>
      <c r="F102" s="30">
        <f>IF(OR($A102="",$B102=""),"",'MPTO_working_2-way'!D101)</f>
        <v>2.0377175494369308</v>
      </c>
      <c r="G102" s="32">
        <f>IF(OR($A102="",$B102=""),"",'MPTO_working_2-way'!E101)</f>
        <v>1.9636533568721115</v>
      </c>
      <c r="H102" s="30">
        <f>IF(OR($A102="",$B102=""),"",'OddsRatio_working_2-way'!M101)</f>
        <v>2.0377490433255412</v>
      </c>
      <c r="I102" s="30">
        <f>IF(OR($A102="",$B102=""),"",'OddsRatio_working_2-way'!N101)</f>
        <v>1.9636241116594322</v>
      </c>
      <c r="J102" s="30">
        <f>IF('Log_working_2-way'!$D101="","",A102^('Log_working_2-way'!$D101))</f>
        <v>2.0382337672504618</v>
      </c>
      <c r="K102" s="32">
        <f>IF('Log_working_2-way'!$D101="","",B102^('Log_working_2-way'!$D101))</f>
        <v>1.9631742210121639</v>
      </c>
      <c r="L102" s="37">
        <f t="shared" si="18"/>
        <v>0.49100257069408743</v>
      </c>
      <c r="M102" s="37">
        <f t="shared" si="19"/>
        <v>0.50899742930591263</v>
      </c>
      <c r="N102" s="38">
        <v>198</v>
      </c>
      <c r="O102" s="38">
        <f t="shared" si="20"/>
        <v>98.000000000000014</v>
      </c>
      <c r="P102" s="38">
        <f t="shared" si="21"/>
        <v>94.33507853403141</v>
      </c>
      <c r="Q102" s="38">
        <f t="shared" si="22"/>
        <v>103.66492146596859</v>
      </c>
      <c r="R102" s="38">
        <f t="shared" si="23"/>
        <v>100</v>
      </c>
      <c r="S102" s="39">
        <f t="shared" si="24"/>
        <v>-5.6649214659685754</v>
      </c>
      <c r="T102" s="39">
        <f t="shared" si="25"/>
        <v>-5.6649214659685896</v>
      </c>
      <c r="U102" t="s">
        <v>270</v>
      </c>
      <c r="V102" t="s">
        <v>271</v>
      </c>
      <c r="W102" t="s">
        <v>478</v>
      </c>
      <c r="X102" t="s">
        <v>469</v>
      </c>
      <c r="Y102" s="41"/>
    </row>
    <row r="103" spans="1:25" ht="15" x14ac:dyDescent="0.25">
      <c r="A103">
        <v>1.95</v>
      </c>
      <c r="B103">
        <v>1.93</v>
      </c>
      <c r="C103" s="29">
        <f t="shared" si="17"/>
        <v>3.0955227846419575E-2</v>
      </c>
      <c r="D103" s="30">
        <f>IF(OR($A103="",$B103=""),"",A103*'MPTO_working_2-way'!$G102)</f>
        <v>2.0103626943005182</v>
      </c>
      <c r="E103" s="32">
        <f>IF(OR($A103="",$B103=""),"",B103*'MPTO_working_2-way'!$G102)</f>
        <v>1.9897435897435898</v>
      </c>
      <c r="F103" s="30">
        <f>IF(OR($A103="",$B103=""),"",'MPTO_working_2-way'!D102)</f>
        <v>2.0106851876586083</v>
      </c>
      <c r="G103" s="32">
        <f>IF(OR($A103="",$B103=""),"",'MPTO_working_2-way'!E102)</f>
        <v>1.9894277785119598</v>
      </c>
      <c r="H103" s="30">
        <f>IF(OR($A103="",$B103=""),"",'OddsRatio_working_2-way'!M102)</f>
        <v>2.0106954914038573</v>
      </c>
      <c r="I103" s="30">
        <f>IF(OR($A103="",$B103=""),"",'OddsRatio_working_2-way'!N102)</f>
        <v>1.9894176915848294</v>
      </c>
      <c r="J103" s="30">
        <f>IF('Log_working_2-way'!$D102="","",A103^('Log_working_2-way'!$D102))</f>
        <v>2.0108420160403986</v>
      </c>
      <c r="K103" s="32">
        <f>IF('Log_working_2-way'!$D102="","",B103^('Log_working_2-way'!$D102))</f>
        <v>1.9892742724695103</v>
      </c>
      <c r="L103" s="37">
        <f t="shared" si="18"/>
        <v>0.49742268041237114</v>
      </c>
      <c r="M103" s="37">
        <f t="shared" si="19"/>
        <v>0.50257731958762886</v>
      </c>
      <c r="N103" s="38">
        <v>199</v>
      </c>
      <c r="O103" s="38">
        <f t="shared" si="20"/>
        <v>96.94871794871797</v>
      </c>
      <c r="P103" s="38">
        <f t="shared" si="21"/>
        <v>95.891191709844563</v>
      </c>
      <c r="Q103" s="38">
        <f t="shared" si="22"/>
        <v>103.10880829015545</v>
      </c>
      <c r="R103" s="38">
        <f t="shared" si="23"/>
        <v>102.05128205128206</v>
      </c>
      <c r="S103" s="39">
        <f t="shared" si="24"/>
        <v>-6.1600903414374812</v>
      </c>
      <c r="T103" s="39">
        <f t="shared" si="25"/>
        <v>-6.1600903414374955</v>
      </c>
      <c r="U103" t="s">
        <v>272</v>
      </c>
      <c r="V103" t="s">
        <v>273</v>
      </c>
      <c r="W103" t="s">
        <v>478</v>
      </c>
      <c r="X103" t="s">
        <v>469</v>
      </c>
      <c r="Y103" s="41"/>
    </row>
    <row r="104" spans="1:25" ht="15" x14ac:dyDescent="0.25">
      <c r="A104">
        <v>2.2599999999999998</v>
      </c>
      <c r="B104">
        <v>1.69</v>
      </c>
      <c r="C104" s="29">
        <f t="shared" si="17"/>
        <v>3.4193852437555794E-2</v>
      </c>
      <c r="D104" s="30">
        <f>IF(OR($A104="",$B104=""),"",A104*'MPTO_working_2-way'!$G103)</f>
        <v>2.3372781065088759</v>
      </c>
      <c r="E104" s="32">
        <f>IF(OR($A104="",$B104=""),"",B104*'MPTO_working_2-way'!$G103)</f>
        <v>1.7477876106194692</v>
      </c>
      <c r="F104" s="30">
        <f>IF(OR($A104="",$B104=""),"",'MPTO_working_2-way'!D103)</f>
        <v>2.3508340001231001</v>
      </c>
      <c r="G104" s="32">
        <f>IF(OR($A104="",$B104=""),"",'MPTO_working_2-way'!E103)</f>
        <v>1.740283410033262</v>
      </c>
      <c r="H104" s="30">
        <f>IF(OR($A104="",$B104=""),"",'OddsRatio_working_2-way'!M103)</f>
        <v>2.351327849384353</v>
      </c>
      <c r="I104" s="30">
        <f>IF(OR($A104="",$B104=""),"",'OddsRatio_working_2-way'!N103)</f>
        <v>1.7400128699009547</v>
      </c>
      <c r="J104" s="30">
        <f>IF('Log_working_2-way'!$D103="","",A104^('Log_working_2-way'!$D103))</f>
        <v>2.3575800032398484</v>
      </c>
      <c r="K104" s="32">
        <f>IF('Log_working_2-way'!$D103="","",B104^('Log_working_2-way'!$D103))</f>
        <v>1.7366048392090647</v>
      </c>
      <c r="L104" s="37">
        <f t="shared" si="18"/>
        <v>0.42784810126582273</v>
      </c>
      <c r="M104" s="37">
        <f t="shared" si="19"/>
        <v>0.57215189873417716</v>
      </c>
      <c r="N104" s="38">
        <v>200</v>
      </c>
      <c r="O104" s="38">
        <f t="shared" si="20"/>
        <v>111.50442477876105</v>
      </c>
      <c r="P104" s="38">
        <f t="shared" si="21"/>
        <v>81.65680473372781</v>
      </c>
      <c r="Q104" s="38">
        <f t="shared" si="22"/>
        <v>118.34319526627219</v>
      </c>
      <c r="R104" s="38">
        <f t="shared" si="23"/>
        <v>88.495575221238937</v>
      </c>
      <c r="S104" s="39">
        <f t="shared" si="24"/>
        <v>-6.838770487511141</v>
      </c>
      <c r="T104" s="39">
        <f t="shared" si="25"/>
        <v>-6.8387704875111268</v>
      </c>
      <c r="U104" t="s">
        <v>274</v>
      </c>
      <c r="V104" t="s">
        <v>275</v>
      </c>
      <c r="W104" t="s">
        <v>478</v>
      </c>
      <c r="X104" t="s">
        <v>469</v>
      </c>
      <c r="Y104" s="41"/>
    </row>
    <row r="105" spans="1:25" ht="15" x14ac:dyDescent="0.25">
      <c r="A105">
        <v>2.34</v>
      </c>
      <c r="B105">
        <v>1.65</v>
      </c>
      <c r="C105" s="29">
        <f t="shared" si="17"/>
        <v>3.3411033411033575E-2</v>
      </c>
      <c r="D105" s="30">
        <f>IF(OR($A105="",$B105=""),"",A105*'MPTO_working_2-way'!$G104)</f>
        <v>2.4181818181818184</v>
      </c>
      <c r="E105" s="32">
        <f>IF(OR($A105="",$B105=""),"",B105*'MPTO_working_2-way'!$G104)</f>
        <v>1.7051282051282053</v>
      </c>
      <c r="F105" s="30">
        <f>IF(OR($A105="",$B105=""),"",'MPTO_working_2-way'!D104)</f>
        <v>2.4351939451277205</v>
      </c>
      <c r="G105" s="32">
        <f>IF(OR($A105="",$B105=""),"",'MPTO_working_2-way'!E104)</f>
        <v>1.6967699406723797</v>
      </c>
      <c r="H105" s="30">
        <f>IF(OR($A105="",$B105=""),"",'OddsRatio_working_2-way'!M104)</f>
        <v>2.4358058578855508</v>
      </c>
      <c r="I105" s="30">
        <f>IF(OR($A105="",$B105=""),"",'OddsRatio_working_2-way'!N104)</f>
        <v>1.6964729907653791</v>
      </c>
      <c r="J105" s="30">
        <f>IF('Log_working_2-way'!$D104="","",A105^('Log_working_2-way'!$D104))</f>
        <v>2.4436741668534787</v>
      </c>
      <c r="K105" s="32">
        <f>IF('Log_working_2-way'!$D104="","",B105^('Log_working_2-way'!$D104))</f>
        <v>1.6926770755893317</v>
      </c>
      <c r="L105" s="37">
        <f t="shared" si="18"/>
        <v>0.41353383458646614</v>
      </c>
      <c r="M105" s="37">
        <f t="shared" si="19"/>
        <v>0.5864661654135338</v>
      </c>
      <c r="N105" s="38">
        <v>201</v>
      </c>
      <c r="O105" s="38">
        <f t="shared" si="20"/>
        <v>115.1025641025641</v>
      </c>
      <c r="P105" s="38">
        <f t="shared" si="21"/>
        <v>79.181818181818173</v>
      </c>
      <c r="Q105" s="38">
        <f t="shared" si="22"/>
        <v>121.81818181818183</v>
      </c>
      <c r="R105" s="38">
        <f t="shared" si="23"/>
        <v>85.897435897435898</v>
      </c>
      <c r="S105" s="39">
        <f t="shared" si="24"/>
        <v>-6.715617715617725</v>
      </c>
      <c r="T105" s="39">
        <f t="shared" si="25"/>
        <v>-6.715617715617725</v>
      </c>
      <c r="U105" t="s">
        <v>276</v>
      </c>
      <c r="V105" t="s">
        <v>277</v>
      </c>
      <c r="W105" t="s">
        <v>478</v>
      </c>
      <c r="X105" t="s">
        <v>469</v>
      </c>
      <c r="Y105" s="41"/>
    </row>
    <row r="106" spans="1:25" ht="15" x14ac:dyDescent="0.25">
      <c r="A106">
        <v>2.1800000000000002</v>
      </c>
      <c r="B106">
        <v>1.74</v>
      </c>
      <c r="C106" s="29">
        <f t="shared" si="17"/>
        <v>3.3428240008436028E-2</v>
      </c>
      <c r="D106" s="30">
        <f>IF(OR($A106="",$B106=""),"",A106*'MPTO_working_2-way'!$G105)</f>
        <v>2.2528735632183907</v>
      </c>
      <c r="E106" s="32">
        <f>IF(OR($A106="",$B106=""),"",B106*'MPTO_working_2-way'!$G105)</f>
        <v>1.7981651376146788</v>
      </c>
      <c r="F106" s="30">
        <f>IF(OR($A106="",$B106=""),"",'MPTO_working_2-way'!D105)</f>
        <v>2.2624358821424311</v>
      </c>
      <c r="G106" s="32">
        <f>IF(OR($A106="",$B106=""),"",'MPTO_working_2-way'!E105)</f>
        <v>1.7921194368326561</v>
      </c>
      <c r="H106" s="30">
        <f>IF(OR($A106="",$B106=""),"",'OddsRatio_working_2-way'!M105)</f>
        <v>2.26277258229445</v>
      </c>
      <c r="I106" s="30">
        <f>IF(OR($A106="",$B106=""),"",'OddsRatio_working_2-way'!N105)</f>
        <v>1.7919082295744857</v>
      </c>
      <c r="J106" s="30">
        <f>IF('Log_working_2-way'!$D105="","",A106^('Log_working_2-way'!$D105))</f>
        <v>2.2671631499443738</v>
      </c>
      <c r="K106" s="32">
        <f>IF('Log_working_2-way'!$D105="","",B106^('Log_working_2-way'!$D105))</f>
        <v>1.7891643629660847</v>
      </c>
      <c r="L106" s="37">
        <f t="shared" si="18"/>
        <v>0.44387755102040816</v>
      </c>
      <c r="M106" s="37">
        <f t="shared" si="19"/>
        <v>0.55612244897959184</v>
      </c>
      <c r="N106" s="38">
        <v>202</v>
      </c>
      <c r="O106" s="38">
        <f t="shared" si="20"/>
        <v>109.33944954128441</v>
      </c>
      <c r="P106" s="38">
        <f t="shared" si="21"/>
        <v>85.908045977011497</v>
      </c>
      <c r="Q106" s="38">
        <f t="shared" si="22"/>
        <v>116.0919540229885</v>
      </c>
      <c r="R106" s="38">
        <f t="shared" si="23"/>
        <v>92.660550458715591</v>
      </c>
      <c r="S106" s="39">
        <f t="shared" si="24"/>
        <v>-6.7525044817040936</v>
      </c>
      <c r="T106" s="39">
        <f t="shared" si="25"/>
        <v>-6.7525044817040936</v>
      </c>
      <c r="U106" t="s">
        <v>278</v>
      </c>
      <c r="V106" t="s">
        <v>279</v>
      </c>
      <c r="W106" t="s">
        <v>478</v>
      </c>
      <c r="X106" t="s">
        <v>469</v>
      </c>
      <c r="Y106" s="41"/>
    </row>
    <row r="107" spans="1:25" ht="15" x14ac:dyDescent="0.25">
      <c r="A107">
        <v>1.93</v>
      </c>
      <c r="B107">
        <v>1.96</v>
      </c>
      <c r="C107" s="29">
        <f t="shared" si="17"/>
        <v>2.8338796658559762E-2</v>
      </c>
      <c r="D107" s="30">
        <f>IF(OR($A107="",$B107=""),"",A107*'MPTO_working_2-way'!$G106)</f>
        <v>1.9846938775510203</v>
      </c>
      <c r="E107" s="32">
        <f>IF(OR($A107="",$B107=""),"",B107*'MPTO_working_2-way'!$G106)</f>
        <v>2.0155440414507773</v>
      </c>
      <c r="F107" s="30">
        <f>IF(OR($A107="",$B107=""),"",'MPTO_working_2-way'!D106)</f>
        <v>1.9842635333613092</v>
      </c>
      <c r="G107" s="32">
        <f>IF(OR($A107="",$B107=""),"",'MPTO_working_2-way'!E106)</f>
        <v>2.0159880622468553</v>
      </c>
      <c r="H107" s="30">
        <f>IF(OR($A107="",$B107=""),"",'OddsRatio_working_2-way'!M106)</f>
        <v>1.9842509842514759</v>
      </c>
      <c r="I107" s="30">
        <f>IF(OR($A107="",$B107=""),"",'OddsRatio_working_2-way'!N106)</f>
        <v>2.0160010160015238</v>
      </c>
      <c r="J107" s="30">
        <f>IF('Log_working_2-way'!$D106="","",A107^('Log_working_2-way'!$D106))</f>
        <v>1.9840560014719333</v>
      </c>
      <c r="K107" s="32">
        <f>IF('Log_working_2-way'!$D106="","",B107^('Log_working_2-way'!$D106))</f>
        <v>2.0162023284286739</v>
      </c>
      <c r="L107" s="37">
        <f t="shared" si="18"/>
        <v>0.50385604113110538</v>
      </c>
      <c r="M107" s="37">
        <f t="shared" si="19"/>
        <v>0.49614395886889456</v>
      </c>
      <c r="N107" s="38">
        <v>203</v>
      </c>
      <c r="O107" s="38">
        <f t="shared" si="20"/>
        <v>97.818652849740928</v>
      </c>
      <c r="P107" s="38">
        <f t="shared" si="21"/>
        <v>99.428571428571431</v>
      </c>
      <c r="Q107" s="38">
        <f t="shared" si="22"/>
        <v>103.57142857142857</v>
      </c>
      <c r="R107" s="38">
        <f t="shared" si="23"/>
        <v>105.18134715025909</v>
      </c>
      <c r="S107" s="39">
        <f t="shared" si="24"/>
        <v>-5.752775721687641</v>
      </c>
      <c r="T107" s="39">
        <f t="shared" si="25"/>
        <v>-5.7527757216876552</v>
      </c>
      <c r="U107" t="s">
        <v>280</v>
      </c>
      <c r="V107" t="s">
        <v>281</v>
      </c>
      <c r="W107" t="s">
        <v>478</v>
      </c>
      <c r="X107" t="s">
        <v>469</v>
      </c>
      <c r="Y107" s="41"/>
    </row>
    <row r="108" spans="1:25" ht="15" x14ac:dyDescent="0.25">
      <c r="A108">
        <v>2.09</v>
      </c>
      <c r="B108">
        <v>1.8</v>
      </c>
      <c r="C108" s="29">
        <f t="shared" si="17"/>
        <v>3.4024455077086735E-2</v>
      </c>
      <c r="D108" s="30">
        <f>IF(OR($A108="",$B108=""),"",A108*'MPTO_working_2-way'!$G107)</f>
        <v>2.161111111111111</v>
      </c>
      <c r="E108" s="32">
        <f>IF(OR($A108="",$B108=""),"",B108*'MPTO_working_2-way'!$G107)</f>
        <v>1.8612440191387563</v>
      </c>
      <c r="F108" s="30">
        <f>IF(OR($A108="",$B108=""),"",'MPTO_working_2-way'!D107)</f>
        <v>2.1670506912442398</v>
      </c>
      <c r="G108" s="32">
        <f>IF(OR($A108="",$B108=""),"",'MPTO_working_2-way'!E107)</f>
        <v>1.8568608094768018</v>
      </c>
      <c r="H108" s="30">
        <f>IF(OR($A108="",$B108=""),"",'OddsRatio_working_2-way'!M107)</f>
        <v>2.1672617529928755</v>
      </c>
      <c r="I108" s="30">
        <f>IF(OR($A108="",$B108=""),"",'OddsRatio_working_2-way'!N107)</f>
        <v>1.8567058737562385</v>
      </c>
      <c r="J108" s="30">
        <f>IF('Log_working_2-way'!$D107="","",A108^('Log_working_2-way'!$D107))</f>
        <v>2.1699807722915003</v>
      </c>
      <c r="K108" s="32">
        <f>IF('Log_working_2-way'!$D107="","",B108^('Log_working_2-way'!$D107))</f>
        <v>1.8547149010332622</v>
      </c>
      <c r="L108" s="37">
        <f t="shared" si="18"/>
        <v>0.46272493573264784</v>
      </c>
      <c r="M108" s="37">
        <f t="shared" si="19"/>
        <v>0.53727506426735205</v>
      </c>
      <c r="N108" s="38">
        <v>204</v>
      </c>
      <c r="O108" s="38">
        <f t="shared" si="20"/>
        <v>106.39234449760765</v>
      </c>
      <c r="P108" s="38">
        <f t="shared" si="21"/>
        <v>90.666666666666671</v>
      </c>
      <c r="Q108" s="38">
        <f t="shared" si="22"/>
        <v>113.33333333333334</v>
      </c>
      <c r="R108" s="38">
        <f t="shared" si="23"/>
        <v>97.607655502392362</v>
      </c>
      <c r="S108" s="39">
        <f t="shared" si="24"/>
        <v>-6.9409888357256904</v>
      </c>
      <c r="T108" s="39">
        <f t="shared" si="25"/>
        <v>-6.9409888357256904</v>
      </c>
      <c r="U108" t="s">
        <v>282</v>
      </c>
      <c r="V108" t="s">
        <v>283</v>
      </c>
      <c r="W108" t="s">
        <v>479</v>
      </c>
      <c r="X108" t="s">
        <v>469</v>
      </c>
      <c r="Y108" s="41"/>
    </row>
    <row r="109" spans="1:25" ht="15" x14ac:dyDescent="0.25">
      <c r="A109">
        <v>1.43</v>
      </c>
      <c r="B109">
        <v>2.97</v>
      </c>
      <c r="C109" s="29">
        <f t="shared" si="17"/>
        <v>3.6001036001036102E-2</v>
      </c>
      <c r="D109" s="30">
        <f>IF(OR($A109="",$B109=""),"",A109*'MPTO_working_2-way'!$G108)</f>
        <v>1.4814814814814816</v>
      </c>
      <c r="E109" s="32">
        <f>IF(OR($A109="",$B109=""),"",B109*'MPTO_working_2-way'!$G108)</f>
        <v>3.0769230769230775</v>
      </c>
      <c r="F109" s="30">
        <f>IF(OR($A109="",$B109=""),"",'MPTO_working_2-way'!D108)</f>
        <v>1.4677817905341191</v>
      </c>
      <c r="G109" s="32">
        <f>IF(OR($A109="",$B109=""),"",'MPTO_working_2-way'!E108)</f>
        <v>3.1377488825680628</v>
      </c>
      <c r="H109" s="30">
        <f>IF(OR($A109="",$B109=""),"",'OddsRatio_working_2-way'!M108)</f>
        <v>1.4671981503335889</v>
      </c>
      <c r="I109" s="30">
        <f>IF(OR($A109="",$B109=""),"",'OddsRatio_working_2-way'!N108)</f>
        <v>3.1404194329236534</v>
      </c>
      <c r="J109" s="30">
        <f>IF('Log_working_2-way'!$D108="","",A109^('Log_working_2-way'!$D108))</f>
        <v>1.4609004052097585</v>
      </c>
      <c r="K109" s="32">
        <f>IF('Log_working_2-way'!$D108="","",B109^('Log_working_2-way'!$D108))</f>
        <v>3.1696661332816229</v>
      </c>
      <c r="L109" s="37">
        <f t="shared" si="18"/>
        <v>0.67499999999999993</v>
      </c>
      <c r="M109" s="37">
        <f t="shared" si="19"/>
        <v>0.32499999999999996</v>
      </c>
      <c r="N109" s="38">
        <v>205</v>
      </c>
      <c r="O109" s="38">
        <f t="shared" si="20"/>
        <v>61.643356643356633</v>
      </c>
      <c r="P109" s="38">
        <f t="shared" si="21"/>
        <v>135.97643097643098</v>
      </c>
      <c r="Q109" s="38">
        <f t="shared" si="22"/>
        <v>69.02356902356901</v>
      </c>
      <c r="R109" s="38">
        <f t="shared" si="23"/>
        <v>143.35664335664336</v>
      </c>
      <c r="S109" s="39">
        <f t="shared" si="24"/>
        <v>-7.3802123802123774</v>
      </c>
      <c r="T109" s="39">
        <f t="shared" si="25"/>
        <v>-7.3802123802123845</v>
      </c>
      <c r="U109" t="s">
        <v>284</v>
      </c>
      <c r="V109" t="s">
        <v>285</v>
      </c>
      <c r="W109" t="s">
        <v>479</v>
      </c>
      <c r="X109" t="s">
        <v>469</v>
      </c>
      <c r="Y109" s="41"/>
    </row>
    <row r="110" spans="1:25" ht="15" x14ac:dyDescent="0.25">
      <c r="A110">
        <v>1.69</v>
      </c>
      <c r="B110">
        <v>2.2599999999999998</v>
      </c>
      <c r="C110" s="29">
        <f t="shared" si="17"/>
        <v>3.4193852437555794E-2</v>
      </c>
      <c r="D110" s="30">
        <f>IF(OR($A110="",$B110=""),"",A110*'MPTO_working_2-way'!$G109)</f>
        <v>1.7477876106194692</v>
      </c>
      <c r="E110" s="32">
        <f>IF(OR($A110="",$B110=""),"",B110*'MPTO_working_2-way'!$G109)</f>
        <v>2.3372781065088759</v>
      </c>
      <c r="F110" s="30">
        <f>IF(OR($A110="",$B110=""),"",'MPTO_working_2-way'!D109)</f>
        <v>1.740283410033262</v>
      </c>
      <c r="G110" s="32">
        <f>IF(OR($A110="",$B110=""),"",'MPTO_working_2-way'!E109)</f>
        <v>2.3508340001231001</v>
      </c>
      <c r="H110" s="30">
        <f>IF(OR($A110="",$B110=""),"",'OddsRatio_working_2-way'!M109)</f>
        <v>1.7400128699009547</v>
      </c>
      <c r="I110" s="30">
        <f>IF(OR($A110="",$B110=""),"",'OddsRatio_working_2-way'!N109)</f>
        <v>2.351327849384353</v>
      </c>
      <c r="J110" s="30">
        <f>IF('Log_working_2-way'!$D109="","",A110^('Log_working_2-way'!$D109))</f>
        <v>1.7366048392090647</v>
      </c>
      <c r="K110" s="32">
        <f>IF('Log_working_2-way'!$D109="","",B110^('Log_working_2-way'!$D109))</f>
        <v>2.3575800032398484</v>
      </c>
      <c r="L110" s="37">
        <f t="shared" si="18"/>
        <v>0.57215189873417716</v>
      </c>
      <c r="M110" s="37">
        <f t="shared" si="19"/>
        <v>0.42784810126582273</v>
      </c>
      <c r="N110" s="38">
        <v>206</v>
      </c>
      <c r="O110" s="38">
        <f t="shared" si="20"/>
        <v>84.106508875739635</v>
      </c>
      <c r="P110" s="38">
        <f t="shared" si="21"/>
        <v>114.84955752212387</v>
      </c>
      <c r="Q110" s="38">
        <f t="shared" si="22"/>
        <v>91.150442477876112</v>
      </c>
      <c r="R110" s="38">
        <f t="shared" si="23"/>
        <v>121.89349112426036</v>
      </c>
      <c r="S110" s="39">
        <f t="shared" si="24"/>
        <v>-7.0439336021364767</v>
      </c>
      <c r="T110" s="39">
        <f t="shared" si="25"/>
        <v>-7.0439336021364909</v>
      </c>
      <c r="U110" t="s">
        <v>286</v>
      </c>
      <c r="V110" t="s">
        <v>287</v>
      </c>
      <c r="W110" t="s">
        <v>479</v>
      </c>
      <c r="X110" t="s">
        <v>469</v>
      </c>
      <c r="Y110" s="41"/>
    </row>
    <row r="111" spans="1:25" ht="15" x14ac:dyDescent="0.25">
      <c r="A111">
        <v>1.54</v>
      </c>
      <c r="B111">
        <v>2.59</v>
      </c>
      <c r="C111" s="29">
        <f t="shared" si="17"/>
        <v>3.5451035451035562E-2</v>
      </c>
      <c r="D111" s="30">
        <f>IF(OR($A111="",$B111=""),"",A111*'MPTO_working_2-way'!$G110)</f>
        <v>1.5945945945945947</v>
      </c>
      <c r="E111" s="32">
        <f>IF(OR($A111="",$B111=""),"",B111*'MPTO_working_2-way'!$G110)</f>
        <v>2.6818181818181821</v>
      </c>
      <c r="F111" s="30">
        <f>IF(OR($A111="",$B111=""),"",'MPTO_working_2-way'!D110)</f>
        <v>1.583217560433454</v>
      </c>
      <c r="G111" s="32">
        <f>IF(OR($A111="",$B111=""),"",'MPTO_working_2-way'!E110)</f>
        <v>2.7146260123868511</v>
      </c>
      <c r="H111" s="30">
        <f>IF(OR($A111="",$B111=""),"",'OddsRatio_working_2-way'!M110)</f>
        <v>1.5827715174143586</v>
      </c>
      <c r="I111" s="30">
        <f>IF(OR($A111="",$B111=""),"",'OddsRatio_working_2-way'!N110)</f>
        <v>2.7159383568311668</v>
      </c>
      <c r="J111" s="30">
        <f>IF('Log_working_2-way'!$D110="","",A111^('Log_working_2-way'!$D110))</f>
        <v>1.5775817480869365</v>
      </c>
      <c r="K111" s="32">
        <f>IF('Log_working_2-way'!$D110="","",B111^('Log_working_2-way'!$D110))</f>
        <v>2.7313566491877532</v>
      </c>
      <c r="L111" s="37">
        <f t="shared" si="18"/>
        <v>0.6271186440677966</v>
      </c>
      <c r="M111" s="37">
        <f t="shared" si="19"/>
        <v>0.37288135593220334</v>
      </c>
      <c r="N111" s="38">
        <v>207</v>
      </c>
      <c r="O111" s="38">
        <f t="shared" si="20"/>
        <v>72.584415584415609</v>
      </c>
      <c r="P111" s="38">
        <f t="shared" si="21"/>
        <v>127.07722007722008</v>
      </c>
      <c r="Q111" s="38">
        <f t="shared" si="22"/>
        <v>79.922779922779924</v>
      </c>
      <c r="R111" s="38">
        <f t="shared" si="23"/>
        <v>134.41558441558442</v>
      </c>
      <c r="S111" s="39">
        <f t="shared" si="24"/>
        <v>-7.3383643383643147</v>
      </c>
      <c r="T111" s="39">
        <f t="shared" si="25"/>
        <v>-7.3383643383643431</v>
      </c>
      <c r="U111" t="s">
        <v>288</v>
      </c>
      <c r="V111" t="s">
        <v>289</v>
      </c>
      <c r="W111" t="s">
        <v>479</v>
      </c>
      <c r="X111" t="s">
        <v>469</v>
      </c>
      <c r="Y111" s="41"/>
    </row>
    <row r="112" spans="1:25" ht="15" x14ac:dyDescent="0.25">
      <c r="A112">
        <v>2.16</v>
      </c>
      <c r="B112">
        <v>1.75</v>
      </c>
      <c r="C112" s="29">
        <f t="shared" si="17"/>
        <v>3.4391534391534417E-2</v>
      </c>
      <c r="D112" s="30">
        <f>IF(OR($A112="",$B112=""),"",A112*'MPTO_working_2-way'!$G111)</f>
        <v>2.2342857142857144</v>
      </c>
      <c r="E112" s="32">
        <f>IF(OR($A112="",$B112=""),"",B112*'MPTO_working_2-way'!$G111)</f>
        <v>1.8101851851851851</v>
      </c>
      <c r="F112" s="30">
        <f>IF(OR($A112="",$B112=""),"",'MPTO_working_2-way'!D111)</f>
        <v>2.2433234421364987</v>
      </c>
      <c r="G112" s="32">
        <f>IF(OR($A112="",$B112=""),"",'MPTO_working_2-way'!E111)</f>
        <v>1.8042959427207637</v>
      </c>
      <c r="H112" s="30">
        <f>IF(OR($A112="",$B112=""),"",'OddsRatio_working_2-way'!M111)</f>
        <v>2.2436505404118421</v>
      </c>
      <c r="I112" s="30">
        <f>IF(OR($A112="",$B112=""),"",'OddsRatio_working_2-way'!N111)</f>
        <v>1.8040844011283466</v>
      </c>
      <c r="J112" s="30">
        <f>IF('Log_working_2-way'!$D111="","",A112^('Log_working_2-way'!$D111))</f>
        <v>2.2478012615174499</v>
      </c>
      <c r="K112" s="32">
        <f>IF('Log_working_2-way'!$D111="","",B112^('Log_working_2-way'!$D111))</f>
        <v>1.8014096722292445</v>
      </c>
      <c r="L112" s="37">
        <f t="shared" si="18"/>
        <v>0.4475703324808184</v>
      </c>
      <c r="M112" s="37">
        <f t="shared" si="19"/>
        <v>0.55242966751918166</v>
      </c>
      <c r="N112" s="38">
        <v>208</v>
      </c>
      <c r="O112" s="38">
        <f t="shared" si="20"/>
        <v>111.70370370370371</v>
      </c>
      <c r="P112" s="38">
        <f t="shared" si="21"/>
        <v>89.142857142857139</v>
      </c>
      <c r="Q112" s="38">
        <f t="shared" si="22"/>
        <v>118.85714285714285</v>
      </c>
      <c r="R112" s="38">
        <f t="shared" si="23"/>
        <v>96.296296296296291</v>
      </c>
      <c r="S112" s="39">
        <f t="shared" si="24"/>
        <v>-7.1534391534391375</v>
      </c>
      <c r="T112" s="39">
        <f t="shared" si="25"/>
        <v>-7.1534391534391517</v>
      </c>
      <c r="U112" t="s">
        <v>290</v>
      </c>
      <c r="V112" t="s">
        <v>291</v>
      </c>
      <c r="W112" t="s">
        <v>480</v>
      </c>
      <c r="X112" t="s">
        <v>469</v>
      </c>
      <c r="Y112" s="41"/>
    </row>
    <row r="113" spans="1:25" s="35" customFormat="1" ht="15" x14ac:dyDescent="0.25">
      <c r="A113">
        <v>2.19</v>
      </c>
      <c r="B113">
        <v>1.74</v>
      </c>
      <c r="C113" s="29">
        <f t="shared" si="17"/>
        <v>3.1333648244370904E-2</v>
      </c>
      <c r="D113" s="30">
        <f>IF(OR($A113="",$B113=""),"",A113*'MPTO_working_2-way'!$G112)</f>
        <v>2.2586206896551722</v>
      </c>
      <c r="E113" s="32">
        <f>IF(OR($A113="",$B113=""),"",B113*'MPTO_working_2-way'!$G112)</f>
        <v>1.7945205479452053</v>
      </c>
      <c r="F113" s="30">
        <f>IF(OR($A113="",$B113=""),"",'MPTO_working_2-way'!D112)</f>
        <v>2.2678093197643276</v>
      </c>
      <c r="G113" s="32">
        <f>IF(OR($A113="",$B113=""),"",'MPTO_working_2-way'!E112)</f>
        <v>1.7887621461765948</v>
      </c>
      <c r="H113" s="30">
        <f>IF(OR($A113="",$B113=""),"",'OddsRatio_working_2-way'!M112)</f>
        <v>2.2681120250624973</v>
      </c>
      <c r="I113" s="30">
        <f>IF(OR($A113="",$B113=""),"",'OddsRatio_working_2-way'!N112)</f>
        <v>1.7885738643245783</v>
      </c>
      <c r="J113" s="30">
        <f>IF('Log_working_2-way'!$D112="","",A113^('Log_working_2-way'!$D112))</f>
        <v>2.2723226675973618</v>
      </c>
      <c r="K113" s="32">
        <f>IF('Log_working_2-way'!$D112="","",B113^('Log_working_2-way'!$D112))</f>
        <v>1.7859641468844982</v>
      </c>
      <c r="L113" s="37">
        <f t="shared" si="18"/>
        <v>0.44274809160305351</v>
      </c>
      <c r="M113" s="37">
        <f t="shared" si="19"/>
        <v>0.5572519083969466</v>
      </c>
      <c r="N113" s="38">
        <v>209</v>
      </c>
      <c r="O113" s="38">
        <f t="shared" si="20"/>
        <v>113.5662100456621</v>
      </c>
      <c r="P113" s="38">
        <f t="shared" si="21"/>
        <v>88.885057471264375</v>
      </c>
      <c r="Q113" s="38">
        <f t="shared" si="22"/>
        <v>120.11494252873563</v>
      </c>
      <c r="R113" s="38">
        <f t="shared" si="23"/>
        <v>95.433789954337911</v>
      </c>
      <c r="S113" s="39">
        <f t="shared" si="24"/>
        <v>-6.5487324830735218</v>
      </c>
      <c r="T113" s="39">
        <f t="shared" si="25"/>
        <v>-6.5487324830735361</v>
      </c>
      <c r="U113" t="s">
        <v>292</v>
      </c>
      <c r="V113" t="s">
        <v>293</v>
      </c>
      <c r="W113" t="s">
        <v>480</v>
      </c>
      <c r="X113" t="s">
        <v>469</v>
      </c>
      <c r="Y113" s="41"/>
    </row>
    <row r="114" spans="1:25" ht="15" x14ac:dyDescent="0.25">
      <c r="A114">
        <v>1.73</v>
      </c>
      <c r="B114">
        <v>2.19</v>
      </c>
      <c r="C114" s="29">
        <f t="shared" si="17"/>
        <v>3.4655686647135031E-2</v>
      </c>
      <c r="D114" s="30">
        <f>IF(OR($A114="",$B114=""),"",A114*'MPTO_working_2-way'!$G113)</f>
        <v>1.7899543378995435</v>
      </c>
      <c r="E114" s="32">
        <f>IF(OR($A114="",$B114=""),"",B114*'MPTO_working_2-way'!$G113)</f>
        <v>2.2658959537572256</v>
      </c>
      <c r="F114" s="30">
        <f>IF(OR($A114="",$B114=""),"",'MPTO_working_2-way'!D113)</f>
        <v>1.7834631769717797</v>
      </c>
      <c r="G114" s="32">
        <f>IF(OR($A114="",$B114=""),"",'MPTO_working_2-way'!E113)</f>
        <v>2.2763841740018629</v>
      </c>
      <c r="H114" s="30">
        <f>IF(OR($A114="",$B114=""),"",'OddsRatio_working_2-way'!M113)</f>
        <v>1.7832275391935992</v>
      </c>
      <c r="I114" s="30">
        <f>IF(OR($A114="",$B114=""),"",'OddsRatio_working_2-way'!N113)</f>
        <v>2.2767681803292916</v>
      </c>
      <c r="J114" s="30">
        <f>IF('Log_working_2-way'!$D113="","",A114^('Log_working_2-way'!$D113))</f>
        <v>1.7802790428165938</v>
      </c>
      <c r="K114" s="32">
        <f>IF('Log_working_2-way'!$D113="","",B114^('Log_working_2-way'!$D113))</f>
        <v>2.2815927958159761</v>
      </c>
      <c r="L114" s="37">
        <f t="shared" si="18"/>
        <v>0.55867346938775508</v>
      </c>
      <c r="M114" s="37">
        <f t="shared" si="19"/>
        <v>0.44132653061224486</v>
      </c>
      <c r="N114" s="38">
        <v>210</v>
      </c>
      <c r="O114" s="38">
        <f t="shared" si="20"/>
        <v>88.612716763005793</v>
      </c>
      <c r="P114" s="38">
        <f t="shared" si="21"/>
        <v>114.10958904109589</v>
      </c>
      <c r="Q114" s="38">
        <f t="shared" si="22"/>
        <v>95.890410958904113</v>
      </c>
      <c r="R114" s="38">
        <f t="shared" si="23"/>
        <v>121.38728323699424</v>
      </c>
      <c r="S114" s="39">
        <f t="shared" si="24"/>
        <v>-7.2776941958983201</v>
      </c>
      <c r="T114" s="39">
        <f t="shared" si="25"/>
        <v>-7.2776941958983485</v>
      </c>
      <c r="U114" t="s">
        <v>294</v>
      </c>
      <c r="V114" t="s">
        <v>295</v>
      </c>
      <c r="W114" t="s">
        <v>480</v>
      </c>
      <c r="X114" t="s">
        <v>469</v>
      </c>
      <c r="Y114" s="41"/>
    </row>
    <row r="115" spans="1:25" ht="15" x14ac:dyDescent="0.25">
      <c r="A115">
        <v>1.9</v>
      </c>
      <c r="B115">
        <v>1.99</v>
      </c>
      <c r="C115" s="29">
        <f t="shared" si="17"/>
        <v>2.8828352287754377E-2</v>
      </c>
      <c r="D115" s="30">
        <f>IF(OR($A115="",$B115=""),"",A115*'MPTO_working_2-way'!$G114)</f>
        <v>1.9547738693467331</v>
      </c>
      <c r="E115" s="32">
        <f>IF(OR($A115="",$B115=""),"",B115*'MPTO_working_2-way'!$G114)</f>
        <v>2.0473684210526311</v>
      </c>
      <c r="F115" s="30">
        <f>IF(OR($A115="",$B115=""),"",'MPTO_working_2-way'!D114)</f>
        <v>1.9535003874967702</v>
      </c>
      <c r="G115" s="32">
        <f>IF(OR($A115="",$B115=""),"",'MPTO_working_2-way'!E114)</f>
        <v>2.0487672717420748</v>
      </c>
      <c r="H115" s="30">
        <f>IF(OR($A115="",$B115=""),"",'OddsRatio_working_2-way'!M114)</f>
        <v>1.9534625892455926</v>
      </c>
      <c r="I115" s="30">
        <f>IF(OR($A115="",$B115=""),"",'OddsRatio_working_2-way'!N114)</f>
        <v>2.0488088481701512</v>
      </c>
      <c r="J115" s="30">
        <f>IF('Log_working_2-way'!$D114="","",A115^('Log_working_2-way'!$D114))</f>
        <v>1.9528856855785393</v>
      </c>
      <c r="K115" s="32">
        <f>IF('Log_working_2-way'!$D114="","",B115^('Log_working_2-way'!$D114))</f>
        <v>2.0494438264048878</v>
      </c>
      <c r="L115" s="37">
        <f t="shared" si="18"/>
        <v>0.51156812339331637</v>
      </c>
      <c r="M115" s="37">
        <f t="shared" si="19"/>
        <v>0.48843187660668391</v>
      </c>
      <c r="N115" s="38">
        <v>211</v>
      </c>
      <c r="O115" s="38">
        <f t="shared" si="20"/>
        <v>99.947368421052616</v>
      </c>
      <c r="P115" s="38">
        <f t="shared" si="21"/>
        <v>104.96984924623113</v>
      </c>
      <c r="Q115" s="38">
        <f t="shared" si="22"/>
        <v>106.03015075376884</v>
      </c>
      <c r="R115" s="38">
        <f t="shared" si="23"/>
        <v>111.05263157894736</v>
      </c>
      <c r="S115" s="39">
        <f t="shared" si="24"/>
        <v>-6.0827823327162207</v>
      </c>
      <c r="T115" s="39">
        <f t="shared" si="25"/>
        <v>-6.0827823327162207</v>
      </c>
      <c r="U115" t="s">
        <v>296</v>
      </c>
      <c r="V115" t="s">
        <v>297</v>
      </c>
      <c r="W115" t="s">
        <v>480</v>
      </c>
      <c r="X115" t="s">
        <v>469</v>
      </c>
      <c r="Y115" s="41"/>
    </row>
    <row r="116" spans="1:25" ht="15" x14ac:dyDescent="0.25">
      <c r="A116">
        <v>2.2799999999999998</v>
      </c>
      <c r="B116">
        <v>1.68</v>
      </c>
      <c r="C116" s="29">
        <f t="shared" si="17"/>
        <v>3.383458646616555E-2</v>
      </c>
      <c r="D116" s="30">
        <f>IF(OR($A116="",$B116=""),"",A116*'MPTO_working_2-way'!$G115)</f>
        <v>2.3571428571428572</v>
      </c>
      <c r="E116" s="32">
        <f>IF(OR($A116="",$B116=""),"",B116*'MPTO_working_2-way'!$G115)</f>
        <v>1.736842105263158</v>
      </c>
      <c r="F116" s="30">
        <f>IF(OR($A116="",$B116=""),"",'MPTO_working_2-way'!D115)</f>
        <v>2.3714710252600297</v>
      </c>
      <c r="G116" s="32">
        <f>IF(OR($A116="",$B116=""),"",'MPTO_working_2-way'!E115)</f>
        <v>1.7291440953412784</v>
      </c>
      <c r="H116" s="30">
        <f>IF(OR($A116="",$B116=""),"",'OddsRatio_working_2-way'!M115)</f>
        <v>2.3719886811400706</v>
      </c>
      <c r="I116" s="30">
        <f>IF(OR($A116="",$B116=""),"",'OddsRatio_working_2-way'!N115)</f>
        <v>1.728868986855663</v>
      </c>
      <c r="J116" s="30">
        <f>IF('Log_working_2-way'!$D115="","",A116^('Log_working_2-way'!$D115))</f>
        <v>2.3786002597874161</v>
      </c>
      <c r="K116" s="32">
        <f>IF('Log_working_2-way'!$D115="","",B116^('Log_working_2-way'!$D115))</f>
        <v>1.7253734306956654</v>
      </c>
      <c r="L116" s="37">
        <f t="shared" si="18"/>
        <v>0.42424242424242425</v>
      </c>
      <c r="M116" s="37">
        <f t="shared" si="19"/>
        <v>0.57575757575757569</v>
      </c>
      <c r="N116" s="38">
        <v>212</v>
      </c>
      <c r="O116" s="38">
        <f t="shared" si="20"/>
        <v>119.01754385964911</v>
      </c>
      <c r="P116" s="38">
        <f t="shared" si="21"/>
        <v>85.809523809523796</v>
      </c>
      <c r="Q116" s="38">
        <f t="shared" si="22"/>
        <v>126.19047619047619</v>
      </c>
      <c r="R116" s="38">
        <f t="shared" si="23"/>
        <v>92.982456140350877</v>
      </c>
      <c r="S116" s="39">
        <f t="shared" si="24"/>
        <v>-7.1729323308270807</v>
      </c>
      <c r="T116" s="39">
        <f t="shared" si="25"/>
        <v>-7.1729323308270807</v>
      </c>
      <c r="U116" t="s">
        <v>298</v>
      </c>
      <c r="V116" t="s">
        <v>299</v>
      </c>
      <c r="W116" t="s">
        <v>486</v>
      </c>
      <c r="X116" t="s">
        <v>469</v>
      </c>
      <c r="Y116" s="41"/>
    </row>
    <row r="117" spans="1:25" ht="15" x14ac:dyDescent="0.25">
      <c r="A117">
        <v>2.23</v>
      </c>
      <c r="B117">
        <v>1.71</v>
      </c>
      <c r="C117" s="29">
        <f t="shared" si="17"/>
        <v>3.3225814910969431E-2</v>
      </c>
      <c r="D117" s="30">
        <f>IF(OR($A117="",$B117=""),"",A117*'MPTO_working_2-way'!$G116)</f>
        <v>2.3040935672514617</v>
      </c>
      <c r="E117" s="32">
        <f>IF(OR($A117="",$B117=""),"",B117*'MPTO_working_2-way'!$G116)</f>
        <v>1.7668161434977576</v>
      </c>
      <c r="F117" s="30">
        <f>IF(OR($A117="",$B117=""),"",'MPTO_working_2-way'!D116)</f>
        <v>2.315792669966295</v>
      </c>
      <c r="G117" s="32">
        <f>IF(OR($A117="",$B117=""),"",'MPTO_working_2-way'!E116)</f>
        <v>1.7599981538319522</v>
      </c>
      <c r="H117" s="30">
        <f>IF(OR($A117="",$B117=""),"",'OddsRatio_working_2-way'!M116)</f>
        <v>2.3162045305336028</v>
      </c>
      <c r="I117" s="30">
        <f>IF(OR($A117="",$B117=""),"",'OddsRatio_working_2-way'!N116)</f>
        <v>1.7597603387632996</v>
      </c>
      <c r="J117" s="30">
        <f>IF('Log_working_2-way'!$D116="","",A117^('Log_working_2-way'!$D116))</f>
        <v>2.3215866387713424</v>
      </c>
      <c r="K117" s="32">
        <f>IF('Log_working_2-way'!$D116="","",B117^('Log_working_2-way'!$D116))</f>
        <v>1.7566662454529891</v>
      </c>
      <c r="L117" s="37">
        <f t="shared" si="18"/>
        <v>0.43401015228426398</v>
      </c>
      <c r="M117" s="37">
        <f t="shared" si="19"/>
        <v>0.56598984771573613</v>
      </c>
      <c r="N117" s="38">
        <v>213</v>
      </c>
      <c r="O117" s="38">
        <f t="shared" si="20"/>
        <v>117.48430493273544</v>
      </c>
      <c r="P117" s="38">
        <f t="shared" si="21"/>
        <v>88.438596491228083</v>
      </c>
      <c r="Q117" s="38">
        <f t="shared" si="22"/>
        <v>124.56140350877192</v>
      </c>
      <c r="R117" s="38">
        <f t="shared" si="23"/>
        <v>95.515695067264573</v>
      </c>
      <c r="S117" s="39">
        <f t="shared" si="24"/>
        <v>-7.0770985760364766</v>
      </c>
      <c r="T117" s="39">
        <f t="shared" si="25"/>
        <v>-7.0770985760364908</v>
      </c>
      <c r="U117" t="s">
        <v>300</v>
      </c>
      <c r="V117" t="s">
        <v>301</v>
      </c>
      <c r="W117" t="s">
        <v>486</v>
      </c>
      <c r="X117" t="s">
        <v>469</v>
      </c>
      <c r="Y117" s="41"/>
    </row>
    <row r="118" spans="1:25" ht="15" x14ac:dyDescent="0.25">
      <c r="A118">
        <v>1.46</v>
      </c>
      <c r="B118">
        <v>2.79</v>
      </c>
      <c r="C118" s="29">
        <f t="shared" si="17"/>
        <v>4.335444591741533E-2</v>
      </c>
      <c r="D118" s="30">
        <f>IF(OR($A118="",$B118=""),"",A118*'MPTO_working_2-way'!$G117)</f>
        <v>1.5232974910394264</v>
      </c>
      <c r="E118" s="32">
        <f>IF(OR($A118="",$B118=""),"",B118*'MPTO_working_2-way'!$G117)</f>
        <v>2.9109589041095889</v>
      </c>
      <c r="F118" s="30">
        <f>IF(OR($A118="",$B118=""),"",'MPTO_working_2-way'!D117)</f>
        <v>1.5077173631417253</v>
      </c>
      <c r="G118" s="32">
        <f>IF(OR($A118="",$B118=""),"",'MPTO_working_2-way'!E117)</f>
        <v>2.9695997667128378</v>
      </c>
      <c r="H118" s="30">
        <f>IF(OR($A118="",$B118=""),"",'OddsRatio_working_2-way'!M117)</f>
        <v>1.5069351440011465</v>
      </c>
      <c r="I118" s="30">
        <f>IF(OR($A118="",$B118=""),"",'OddsRatio_working_2-way'!N117)</f>
        <v>2.9726389299175064</v>
      </c>
      <c r="J118" s="30">
        <f>IF('Log_working_2-way'!$D117="","",A118^('Log_working_2-way'!$D117))</f>
        <v>1.4997735996561257</v>
      </c>
      <c r="K118" s="32">
        <f>IF('Log_working_2-way'!$D117="","",B118^('Log_working_2-way'!$D117))</f>
        <v>3.0009060116146968</v>
      </c>
      <c r="L118" s="37">
        <f t="shared" si="18"/>
        <v>0.65647058823529414</v>
      </c>
      <c r="M118" s="37">
        <f t="shared" si="19"/>
        <v>0.34352941176470592</v>
      </c>
      <c r="N118" s="38">
        <v>214</v>
      </c>
      <c r="O118" s="38">
        <f t="shared" si="20"/>
        <v>67.424657534246563</v>
      </c>
      <c r="P118" s="38">
        <f t="shared" si="21"/>
        <v>137.29749103942655</v>
      </c>
      <c r="Q118" s="38">
        <f t="shared" si="22"/>
        <v>76.702508960573482</v>
      </c>
      <c r="R118" s="38">
        <f t="shared" si="23"/>
        <v>146.57534246575341</v>
      </c>
      <c r="S118" s="39">
        <f t="shared" si="24"/>
        <v>-9.2778514263269187</v>
      </c>
      <c r="T118" s="39">
        <f t="shared" si="25"/>
        <v>-9.2778514263268619</v>
      </c>
      <c r="U118" t="s">
        <v>302</v>
      </c>
      <c r="V118" t="s">
        <v>303</v>
      </c>
      <c r="W118" t="s">
        <v>486</v>
      </c>
      <c r="X118" t="s">
        <v>469</v>
      </c>
      <c r="Y118" s="41"/>
    </row>
    <row r="119" spans="1:25" ht="15" x14ac:dyDescent="0.25">
      <c r="A119">
        <v>2.44</v>
      </c>
      <c r="B119">
        <v>1.61</v>
      </c>
      <c r="C119" s="29">
        <f t="shared" si="17"/>
        <v>3.0954077996130813E-2</v>
      </c>
      <c r="D119" s="30">
        <f>IF(OR($A119="",$B119=""),"",A119*'MPTO_working_2-way'!$G118)</f>
        <v>2.5155279503105592</v>
      </c>
      <c r="E119" s="32">
        <f>IF(OR($A119="",$B119=""),"",B119*'MPTO_working_2-way'!$G118)</f>
        <v>1.6598360655737707</v>
      </c>
      <c r="F119" s="30">
        <f>IF(OR($A119="",$B119=""),"",'MPTO_working_2-way'!D118)</f>
        <v>2.5357603924606251</v>
      </c>
      <c r="G119" s="32">
        <f>IF(OR($A119="",$B119=""),"",'MPTO_working_2-way'!E118)</f>
        <v>1.6511432414256895</v>
      </c>
      <c r="H119" s="30">
        <f>IF(OR($A119="",$B119=""),"",'OddsRatio_working_2-way'!M118)</f>
        <v>2.5364425591947519</v>
      </c>
      <c r="I119" s="30">
        <f>IF(OR($A119="",$B119=""),"",'OddsRatio_working_2-way'!N118)</f>
        <v>1.6508541396588881</v>
      </c>
      <c r="J119" s="30">
        <f>IF('Log_working_2-way'!$D118="","",A119^('Log_working_2-way'!$D118))</f>
        <v>2.5458149976190665</v>
      </c>
      <c r="K119" s="32">
        <f>IF('Log_working_2-way'!$D118="","",B119^('Log_working_2-way'!$D118))</f>
        <v>1.6469079427617141</v>
      </c>
      <c r="L119" s="37">
        <f t="shared" si="18"/>
        <v>0.39753086419753081</v>
      </c>
      <c r="M119" s="37">
        <f t="shared" si="19"/>
        <v>0.60246913580246908</v>
      </c>
      <c r="N119" s="38">
        <v>215</v>
      </c>
      <c r="O119" s="38">
        <f t="shared" si="20"/>
        <v>126.88524590163935</v>
      </c>
      <c r="P119" s="38">
        <f t="shared" si="21"/>
        <v>81.459627329192557</v>
      </c>
      <c r="Q119" s="38">
        <f t="shared" si="22"/>
        <v>133.54037267080744</v>
      </c>
      <c r="R119" s="38">
        <f t="shared" si="23"/>
        <v>88.114754098360663</v>
      </c>
      <c r="S119" s="39">
        <f t="shared" si="24"/>
        <v>-6.655126769168092</v>
      </c>
      <c r="T119" s="39">
        <f t="shared" si="25"/>
        <v>-6.6551267691681062</v>
      </c>
      <c r="U119" t="s">
        <v>304</v>
      </c>
      <c r="V119" t="s">
        <v>305</v>
      </c>
      <c r="W119" t="s">
        <v>486</v>
      </c>
      <c r="X119" t="s">
        <v>469</v>
      </c>
      <c r="Y119" s="41"/>
    </row>
    <row r="120" spans="1:25" ht="15" x14ac:dyDescent="0.25">
      <c r="A120">
        <v>2</v>
      </c>
      <c r="B120">
        <v>1.85</v>
      </c>
      <c r="C120" s="29">
        <f t="shared" si="17"/>
        <v>4.0540540540540349E-2</v>
      </c>
      <c r="D120" s="30">
        <f>IF(OR($A120="",$B120=""),"",A120*'MPTO_working_2-way'!$G119)</f>
        <v>2.0810810810810807</v>
      </c>
      <c r="E120" s="32">
        <f>IF(OR($A120="",$B120=""),"",B120*'MPTO_working_2-way'!$G119)</f>
        <v>1.9249999999999998</v>
      </c>
      <c r="F120" s="30">
        <f>IF(OR($A120="",$B120=""),"",'MPTO_working_2-way'!D119)</f>
        <v>2.0845070422535206</v>
      </c>
      <c r="G120" s="32">
        <f>IF(OR($A120="",$B120=""),"",'MPTO_working_2-way'!E119)</f>
        <v>1.9220779220779218</v>
      </c>
      <c r="H120" s="30">
        <f>IF(OR($A120="",$B120=""),"",'OddsRatio_working_2-way'!M119)</f>
        <v>2.0846522890932806</v>
      </c>
      <c r="I120" s="30">
        <f>IF(OR($A120="",$B120=""),"",'OddsRatio_working_2-way'!N119)</f>
        <v>1.9219544457292885</v>
      </c>
      <c r="J120" s="30">
        <f>IF('Log_working_2-way'!$D119="","",A120^('Log_working_2-way'!$D119))</f>
        <v>2.086225702151145</v>
      </c>
      <c r="K120" s="32">
        <f>IF('Log_working_2-way'!$D119="","",B120^('Log_working_2-way'!$D119))</f>
        <v>1.9206189818740487</v>
      </c>
      <c r="L120" s="37">
        <f t="shared" si="18"/>
        <v>0.48051948051948062</v>
      </c>
      <c r="M120" s="37">
        <f t="shared" si="19"/>
        <v>0.51948051948051954</v>
      </c>
      <c r="N120" s="38">
        <v>216</v>
      </c>
      <c r="O120" s="38">
        <f t="shared" si="20"/>
        <v>108</v>
      </c>
      <c r="P120" s="38">
        <f t="shared" si="21"/>
        <v>99.243243243243242</v>
      </c>
      <c r="Q120" s="38">
        <f t="shared" si="22"/>
        <v>116.75675675675674</v>
      </c>
      <c r="R120" s="38">
        <f t="shared" si="23"/>
        <v>108</v>
      </c>
      <c r="S120" s="39">
        <f t="shared" si="24"/>
        <v>-8.7567567567567437</v>
      </c>
      <c r="T120" s="39">
        <f t="shared" si="25"/>
        <v>-8.7567567567567579</v>
      </c>
      <c r="U120" t="s">
        <v>306</v>
      </c>
      <c r="V120" t="s">
        <v>307</v>
      </c>
      <c r="W120" t="s">
        <v>487</v>
      </c>
      <c r="X120" t="s">
        <v>469</v>
      </c>
      <c r="Y120" s="41"/>
    </row>
    <row r="121" spans="1:25" ht="15" x14ac:dyDescent="0.25">
      <c r="A121">
        <v>2.02</v>
      </c>
      <c r="B121">
        <v>1.83</v>
      </c>
      <c r="C121" s="29">
        <f t="shared" si="17"/>
        <v>4.1497592382188975E-2</v>
      </c>
      <c r="D121" s="30">
        <f>IF(OR($A121="",$B121=""),"",A121*'MPTO_working_2-way'!$G120)</f>
        <v>2.1038251366120218</v>
      </c>
      <c r="E121" s="32">
        <f>IF(OR($A121="",$B121=""),"",B121*'MPTO_working_2-way'!$G120)</f>
        <v>1.9059405940594059</v>
      </c>
      <c r="F121" s="30">
        <f>IF(OR($A121="",$B121=""),"",'MPTO_working_2-way'!D120)</f>
        <v>2.1083670792220381</v>
      </c>
      <c r="G121" s="32">
        <f>IF(OR($A121="",$B121=""),"",'MPTO_working_2-way'!E120)</f>
        <v>1.9022281685792208</v>
      </c>
      <c r="H121" s="30">
        <f>IF(OR($A121="",$B121=""),"",'OddsRatio_working_2-way'!M120)</f>
        <v>2.1085646858215363</v>
      </c>
      <c r="I121" s="30">
        <f>IF(OR($A121="",$B121=""),"",'OddsRatio_working_2-way'!N120)</f>
        <v>1.9020673423841918</v>
      </c>
      <c r="J121" s="30">
        <f>IF('Log_working_2-way'!$D120="","",A121^('Log_working_2-way'!$D120))</f>
        <v>2.1106543395875321</v>
      </c>
      <c r="K121" s="32">
        <f>IF('Log_working_2-way'!$D120="","",B121^('Log_working_2-way'!$D120))</f>
        <v>1.9003701370951678</v>
      </c>
      <c r="L121" s="37">
        <f t="shared" si="18"/>
        <v>0.47532467532467537</v>
      </c>
      <c r="M121" s="37">
        <f t="shared" si="19"/>
        <v>0.52467532467532474</v>
      </c>
      <c r="N121" s="38">
        <v>217</v>
      </c>
      <c r="O121" s="38">
        <f t="shared" si="20"/>
        <v>109.57425742574259</v>
      </c>
      <c r="P121" s="38">
        <f t="shared" si="21"/>
        <v>98.420765027322403</v>
      </c>
      <c r="Q121" s="38">
        <f t="shared" si="22"/>
        <v>118.57923497267758</v>
      </c>
      <c r="R121" s="38">
        <f t="shared" si="23"/>
        <v>107.42574257425743</v>
      </c>
      <c r="S121" s="39">
        <f t="shared" si="24"/>
        <v>-9.0049775469349953</v>
      </c>
      <c r="T121" s="39">
        <f t="shared" si="25"/>
        <v>-9.0049775469350237</v>
      </c>
      <c r="U121" t="s">
        <v>308</v>
      </c>
      <c r="V121" t="s">
        <v>309</v>
      </c>
      <c r="W121" t="s">
        <v>487</v>
      </c>
      <c r="X121" t="s">
        <v>469</v>
      </c>
      <c r="Y121" s="41"/>
    </row>
    <row r="122" spans="1:25" ht="15" x14ac:dyDescent="0.25">
      <c r="A122">
        <v>2.31</v>
      </c>
      <c r="B122">
        <v>1.63</v>
      </c>
      <c r="C122" s="29">
        <f t="shared" si="17"/>
        <v>4.6397365415770331E-2</v>
      </c>
      <c r="D122" s="30">
        <f>IF(OR($A122="",$B122=""),"",A122*'MPTO_working_2-way'!$G121)</f>
        <v>2.4171779141104297</v>
      </c>
      <c r="E122" s="32">
        <f>IF(OR($A122="",$B122=""),"",B122*'MPTO_working_2-way'!$G121)</f>
        <v>1.7056277056277056</v>
      </c>
      <c r="F122" s="30">
        <f>IF(OR($A122="",$B122=""),"",'MPTO_working_2-way'!D121)</f>
        <v>2.4407999222117787</v>
      </c>
      <c r="G122" s="32">
        <f>IF(OR($A122="",$B122=""),"",'MPTO_working_2-way'!E121)</f>
        <v>1.6940588936629699</v>
      </c>
      <c r="H122" s="30">
        <f>IF(OR($A122="",$B122=""),"",'OddsRatio_working_2-way'!M121)</f>
        <v>2.442000374259687</v>
      </c>
      <c r="I122" s="30">
        <f>IF(OR($A122="",$B122=""),"",'OddsRatio_working_2-way'!N121)</f>
        <v>1.6934810960180178</v>
      </c>
      <c r="J122" s="30">
        <f>IF('Log_working_2-way'!$D121="","",A122^('Log_working_2-way'!$D121))</f>
        <v>2.4530975525108785</v>
      </c>
      <c r="K122" s="32">
        <f>IF('Log_working_2-way'!$D121="","",B122^('Log_working_2-way'!$D121))</f>
        <v>1.6881850418584505</v>
      </c>
      <c r="L122" s="37">
        <f t="shared" si="18"/>
        <v>0.41370558375634514</v>
      </c>
      <c r="M122" s="37">
        <f t="shared" si="19"/>
        <v>0.58629441624365486</v>
      </c>
      <c r="N122" s="38">
        <v>218</v>
      </c>
      <c r="O122" s="38">
        <f t="shared" si="20"/>
        <v>123.62770562770562</v>
      </c>
      <c r="P122" s="38">
        <f t="shared" si="21"/>
        <v>84.257668711656422</v>
      </c>
      <c r="Q122" s="38">
        <f t="shared" si="22"/>
        <v>133.74233128834356</v>
      </c>
      <c r="R122" s="38">
        <f t="shared" si="23"/>
        <v>94.372294372294377</v>
      </c>
      <c r="S122" s="39">
        <f t="shared" si="24"/>
        <v>-10.114625660637941</v>
      </c>
      <c r="T122" s="39">
        <f t="shared" si="25"/>
        <v>-10.114625660637955</v>
      </c>
      <c r="U122" t="s">
        <v>310</v>
      </c>
      <c r="V122" t="s">
        <v>311</v>
      </c>
      <c r="W122" t="s">
        <v>487</v>
      </c>
      <c r="X122" t="s">
        <v>469</v>
      </c>
      <c r="Y122" s="41"/>
    </row>
    <row r="123" spans="1:25" ht="15" x14ac:dyDescent="0.25">
      <c r="A123">
        <v>1.9</v>
      </c>
      <c r="B123">
        <v>1.93</v>
      </c>
      <c r="C123" s="29">
        <f t="shared" si="17"/>
        <v>4.445050449959087E-2</v>
      </c>
      <c r="D123" s="30">
        <f>IF(OR($A123="",$B123=""),"",A123*'MPTO_working_2-way'!$G122)</f>
        <v>1.9844559585492225</v>
      </c>
      <c r="E123" s="32">
        <f>IF(OR($A123="",$B123=""),"",B123*'MPTO_working_2-way'!$G122)</f>
        <v>2.0157894736842104</v>
      </c>
      <c r="F123" s="30">
        <f>IF(OR($A123="",$B123=""),"",'MPTO_working_2-way'!D122)</f>
        <v>1.9837706248309437</v>
      </c>
      <c r="G123" s="32">
        <f>IF(OR($A123="",$B123=""),"",'MPTO_working_2-way'!E122)</f>
        <v>2.0164971130052241</v>
      </c>
      <c r="H123" s="30">
        <f>IF(OR($A123="",$B123=""),"",'OddsRatio_working_2-way'!M122)</f>
        <v>1.9837387536759294</v>
      </c>
      <c r="I123" s="30">
        <f>IF(OR($A123="",$B123=""),"",'OddsRatio_working_2-way'!N122)</f>
        <v>2.0165300454651267</v>
      </c>
      <c r="J123" s="30">
        <f>IF('Log_working_2-way'!$D122="","",A123^('Log_working_2-way'!$D122))</f>
        <v>1.9834239894126766</v>
      </c>
      <c r="K123" s="32">
        <f>IF('Log_working_2-way'!$D122="","",B123^('Log_working_2-way'!$D122))</f>
        <v>2.0168554059748378</v>
      </c>
      <c r="L123" s="37">
        <f t="shared" si="18"/>
        <v>0.50391644908616195</v>
      </c>
      <c r="M123" s="37">
        <f t="shared" si="19"/>
        <v>0.49608355091383816</v>
      </c>
      <c r="N123" s="38">
        <v>219</v>
      </c>
      <c r="O123" s="38">
        <f t="shared" si="20"/>
        <v>103.73684210526314</v>
      </c>
      <c r="P123" s="38">
        <f t="shared" si="21"/>
        <v>105.52849740932642</v>
      </c>
      <c r="Q123" s="38">
        <f t="shared" si="22"/>
        <v>113.47150259067359</v>
      </c>
      <c r="R123" s="38">
        <f t="shared" si="23"/>
        <v>115.26315789473684</v>
      </c>
      <c r="S123" s="39">
        <f t="shared" si="24"/>
        <v>-9.7346604854104584</v>
      </c>
      <c r="T123" s="39">
        <f t="shared" si="25"/>
        <v>-9.7346604854104157</v>
      </c>
      <c r="U123" t="s">
        <v>312</v>
      </c>
      <c r="V123" t="s">
        <v>313</v>
      </c>
      <c r="W123" t="s">
        <v>487</v>
      </c>
      <c r="X123" t="s">
        <v>469</v>
      </c>
      <c r="Y123" s="41"/>
    </row>
    <row r="124" spans="1:25" ht="15" x14ac:dyDescent="0.25">
      <c r="A124">
        <v>2.0699999999999998</v>
      </c>
      <c r="B124">
        <v>1.77</v>
      </c>
      <c r="C124" s="29">
        <f t="shared" si="17"/>
        <v>4.8063538852042953E-2</v>
      </c>
      <c r="D124" s="30">
        <f>IF(OR($A124="",$B124=""),"",A124*'MPTO_working_2-way'!$G123)</f>
        <v>2.1694915254237288</v>
      </c>
      <c r="E124" s="32">
        <f>IF(OR($A124="",$B124=""),"",B124*'MPTO_working_2-way'!$G123)</f>
        <v>1.855072463768116</v>
      </c>
      <c r="F124" s="30">
        <f>IF(OR($A124="",$B124=""),"",'MPTO_working_2-way'!D123)</f>
        <v>2.1783643984660661</v>
      </c>
      <c r="G124" s="32">
        <f>IF(OR($A124="",$B124=""),"",'MPTO_working_2-way'!E123)</f>
        <v>1.848633921138273</v>
      </c>
      <c r="H124" s="30">
        <f>IF(OR($A124="",$B124=""),"",'OddsRatio_working_2-way'!M123)</f>
        <v>2.1788173690654498</v>
      </c>
      <c r="I124" s="30">
        <f>IF(OR($A124="",$B124=""),"",'OddsRatio_working_2-way'!N123)</f>
        <v>1.8483078263368193</v>
      </c>
      <c r="J124" s="30">
        <f>IF('Log_working_2-way'!$D123="","",A124^('Log_working_2-way'!$D123))</f>
        <v>2.1829380192842547</v>
      </c>
      <c r="K124" s="32">
        <f>IF('Log_working_2-way'!$D123="","",B124^('Log_working_2-way'!$D123))</f>
        <v>1.8453528280410556</v>
      </c>
      <c r="L124" s="37">
        <f t="shared" si="18"/>
        <v>0.4609375</v>
      </c>
      <c r="M124" s="37">
        <f t="shared" si="19"/>
        <v>0.5390625</v>
      </c>
      <c r="N124" s="38">
        <v>220</v>
      </c>
      <c r="O124" s="38">
        <f t="shared" si="20"/>
        <v>113.71980676328502</v>
      </c>
      <c r="P124" s="38">
        <f t="shared" si="21"/>
        <v>95.706214689265522</v>
      </c>
      <c r="Q124" s="38">
        <f t="shared" si="22"/>
        <v>124.29378531073446</v>
      </c>
      <c r="R124" s="38">
        <f t="shared" si="23"/>
        <v>106.28019323671498</v>
      </c>
      <c r="S124" s="39">
        <f t="shared" si="24"/>
        <v>-10.573978547449443</v>
      </c>
      <c r="T124" s="39">
        <f t="shared" si="25"/>
        <v>-10.573978547449457</v>
      </c>
      <c r="U124" t="s">
        <v>314</v>
      </c>
      <c r="V124" t="s">
        <v>315</v>
      </c>
      <c r="W124" t="s">
        <v>487</v>
      </c>
      <c r="X124" t="s">
        <v>469</v>
      </c>
      <c r="Y124" s="41"/>
    </row>
    <row r="125" spans="1:25" ht="15" x14ac:dyDescent="0.25">
      <c r="A125">
        <v>1.65</v>
      </c>
      <c r="B125">
        <v>2.1</v>
      </c>
      <c r="C125" s="29">
        <f t="shared" si="17"/>
        <v>8.2251082251082241E-2</v>
      </c>
      <c r="D125" s="30">
        <f>IF(OR($A125="",$B125=""),"",A125*'MPTO_working_2-way'!$G124)</f>
        <v>1.7857142857142856</v>
      </c>
      <c r="E125" s="32">
        <f>IF(OR($A125="",$B125=""),"",B125*'MPTO_working_2-way'!$G124)</f>
        <v>2.2727272727272729</v>
      </c>
      <c r="F125" s="30">
        <f>IF(OR($A125="",$B125=""),"",'MPTO_working_2-way'!D124)</f>
        <v>1.7701149425287355</v>
      </c>
      <c r="G125" s="32">
        <f>IF(OR($A125="",$B125=""),"",'MPTO_working_2-way'!E124)</f>
        <v>2.2985074626865671</v>
      </c>
      <c r="H125" s="30">
        <f>IF(OR($A125="",$B125=""),"",'OddsRatio_working_2-way'!M124)</f>
        <v>1.7687061147858072</v>
      </c>
      <c r="I125" s="30">
        <f>IF(OR($A125="",$B125=""),"",'OddsRatio_working_2-way'!N124)</f>
        <v>2.300887271175982</v>
      </c>
      <c r="J125" s="30">
        <f>IF('Log_working_2-way'!$D124="","",A125^('Log_working_2-way'!$D124))</f>
        <v>1.7613818280577522</v>
      </c>
      <c r="K125" s="32">
        <f>IF('Log_working_2-way'!$D124="","",B125^('Log_working_2-way'!$D124))</f>
        <v>2.313401453899214</v>
      </c>
      <c r="L125" s="37">
        <f t="shared" si="18"/>
        <v>0.56000000000000005</v>
      </c>
      <c r="M125" s="37">
        <f t="shared" si="19"/>
        <v>0.43999999999999995</v>
      </c>
      <c r="N125" s="38">
        <v>221</v>
      </c>
      <c r="O125" s="38">
        <f t="shared" si="20"/>
        <v>87.060606060606048</v>
      </c>
      <c r="P125" s="38">
        <f t="shared" si="21"/>
        <v>115.76190476190476</v>
      </c>
      <c r="Q125" s="38">
        <f t="shared" si="22"/>
        <v>105.23809523809523</v>
      </c>
      <c r="R125" s="38">
        <f t="shared" si="23"/>
        <v>133.93939393939394</v>
      </c>
      <c r="S125" s="39">
        <f t="shared" si="24"/>
        <v>-18.177489177489178</v>
      </c>
      <c r="T125" s="39">
        <f t="shared" si="25"/>
        <v>-18.177489177489178</v>
      </c>
      <c r="U125" t="s">
        <v>316</v>
      </c>
      <c r="V125" t="s">
        <v>317</v>
      </c>
      <c r="W125" t="s">
        <v>488</v>
      </c>
      <c r="X125" t="s">
        <v>469</v>
      </c>
      <c r="Y125" s="41"/>
    </row>
    <row r="126" spans="1:25" ht="15" x14ac:dyDescent="0.25">
      <c r="A126">
        <v>1.78</v>
      </c>
      <c r="B126">
        <v>2.0299999999999998</v>
      </c>
      <c r="C126" s="29">
        <f t="shared" si="17"/>
        <v>5.4408590247412514E-2</v>
      </c>
      <c r="D126" s="30">
        <f>IF(OR($A126="",$B126=""),"",A126*'MPTO_working_2-way'!$G125)</f>
        <v>1.8768472906403944</v>
      </c>
      <c r="E126" s="32">
        <f>IF(OR($A126="",$B126=""),"",B126*'MPTO_working_2-way'!$G125)</f>
        <v>2.1404494382022472</v>
      </c>
      <c r="F126" s="30">
        <f>IF(OR($A126="",$B126=""),"",'MPTO_working_2-way'!D125)</f>
        <v>1.8705803178547395</v>
      </c>
      <c r="G126" s="32">
        <f>IF(OR($A126="",$B126=""),"",'MPTO_working_2-way'!E125)</f>
        <v>2.1486590949634299</v>
      </c>
      <c r="H126" s="30">
        <f>IF(OR($A126="",$B126=""),"",'OddsRatio_working_2-way'!M125)</f>
        <v>1.8702192559338466</v>
      </c>
      <c r="I126" s="30">
        <f>IF(OR($A126="",$B126=""),"",'OddsRatio_working_2-way'!N125)</f>
        <v>2.149135684117772</v>
      </c>
      <c r="J126" s="30">
        <f>IF('Log_working_2-way'!$D125="","",A126^('Log_working_2-way'!$D125))</f>
        <v>1.8673274535737974</v>
      </c>
      <c r="K126" s="32">
        <f>IF('Log_working_2-way'!$D125="","",B126^('Log_working_2-way'!$D125))</f>
        <v>2.1529670782097097</v>
      </c>
      <c r="L126" s="37">
        <f t="shared" si="18"/>
        <v>0.53280839895013121</v>
      </c>
      <c r="M126" s="37">
        <f t="shared" si="19"/>
        <v>0.46719160104986879</v>
      </c>
      <c r="N126" s="38">
        <v>222</v>
      </c>
      <c r="O126" s="38">
        <f t="shared" si="20"/>
        <v>97.280898876404521</v>
      </c>
      <c r="P126" s="38">
        <f t="shared" si="21"/>
        <v>112.64039408866995</v>
      </c>
      <c r="Q126" s="38">
        <f t="shared" si="22"/>
        <v>109.35960591133006</v>
      </c>
      <c r="R126" s="38">
        <f t="shared" si="23"/>
        <v>124.71910112359552</v>
      </c>
      <c r="S126" s="39">
        <f t="shared" si="24"/>
        <v>-12.078707034925543</v>
      </c>
      <c r="T126" s="39">
        <f t="shared" si="25"/>
        <v>-12.078707034925571</v>
      </c>
      <c r="U126" t="s">
        <v>318</v>
      </c>
      <c r="V126" t="s">
        <v>319</v>
      </c>
      <c r="W126" t="s">
        <v>488</v>
      </c>
      <c r="X126" t="s">
        <v>469</v>
      </c>
      <c r="Y126" s="41"/>
    </row>
    <row r="127" spans="1:25" ht="15" x14ac:dyDescent="0.25">
      <c r="A127">
        <v>1.87</v>
      </c>
      <c r="B127">
        <v>1.95</v>
      </c>
      <c r="C127" s="29">
        <f t="shared" si="17"/>
        <v>4.7579871109282745E-2</v>
      </c>
      <c r="D127" s="30">
        <f>IF(OR($A127="",$B127=""),"",A127*'MPTO_working_2-way'!$G126)</f>
        <v>1.9589743589743589</v>
      </c>
      <c r="E127" s="32">
        <f>IF(OR($A127="",$B127=""),"",B127*'MPTO_working_2-way'!$G126)</f>
        <v>2.0427807486631013</v>
      </c>
      <c r="F127" s="30">
        <f>IF(OR($A127="",$B127=""),"",'MPTO_working_2-way'!D126)</f>
        <v>1.9570642694217093</v>
      </c>
      <c r="G127" s="32">
        <f>IF(OR($A127="",$B127=""),"",'MPTO_working_2-way'!E126)</f>
        <v>2.0448619094350202</v>
      </c>
      <c r="H127" s="30">
        <f>IF(OR($A127="",$B127=""),"",'OddsRatio_working_2-way'!M126)</f>
        <v>1.9569688990161649</v>
      </c>
      <c r="I127" s="30">
        <f>IF(OR($A127="",$B127=""),"",'OddsRatio_working_2-way'!N126)</f>
        <v>2.0449660391555815</v>
      </c>
      <c r="J127" s="30">
        <f>IF('Log_working_2-way'!$D126="","",A127^('Log_working_2-way'!$D126))</f>
        <v>1.9560900444564779</v>
      </c>
      <c r="K127" s="32">
        <f>IF('Log_working_2-way'!$D126="","",B127^('Log_working_2-way'!$D126))</f>
        <v>2.0459265900711681</v>
      </c>
      <c r="L127" s="37">
        <f t="shared" si="18"/>
        <v>0.51047120418848169</v>
      </c>
      <c r="M127" s="37">
        <f t="shared" si="19"/>
        <v>0.48952879581151837</v>
      </c>
      <c r="N127" s="38">
        <v>223</v>
      </c>
      <c r="O127" s="38">
        <f t="shared" si="20"/>
        <v>103.74866310160429</v>
      </c>
      <c r="P127" s="38">
        <f t="shared" si="21"/>
        <v>108.64102564102564</v>
      </c>
      <c r="Q127" s="38">
        <f t="shared" si="22"/>
        <v>114.35897435897438</v>
      </c>
      <c r="R127" s="38">
        <f t="shared" si="23"/>
        <v>119.25133689839571</v>
      </c>
      <c r="S127" s="39">
        <f t="shared" si="24"/>
        <v>-10.610311257370086</v>
      </c>
      <c r="T127" s="39">
        <f t="shared" si="25"/>
        <v>-10.610311257370071</v>
      </c>
      <c r="U127" t="s">
        <v>320</v>
      </c>
      <c r="V127" t="s">
        <v>321</v>
      </c>
      <c r="W127" t="s">
        <v>488</v>
      </c>
      <c r="X127" t="s">
        <v>469</v>
      </c>
      <c r="Y127" s="41"/>
    </row>
    <row r="128" spans="1:25" ht="15" x14ac:dyDescent="0.25">
      <c r="A128">
        <v>1.74</v>
      </c>
      <c r="B128">
        <v>2.0699999999999998</v>
      </c>
      <c r="C128" s="29">
        <f t="shared" si="17"/>
        <v>5.7804431117774335E-2</v>
      </c>
      <c r="D128" s="30">
        <f>IF(OR($A128="",$B128=""),"",A128*'MPTO_working_2-way'!$G127)</f>
        <v>1.8405797101449273</v>
      </c>
      <c r="E128" s="32">
        <f>IF(OR($A128="",$B128=""),"",B128*'MPTO_working_2-way'!$G127)</f>
        <v>2.1896551724137927</v>
      </c>
      <c r="F128" s="30">
        <f>IF(OR($A128="",$B128=""),"",'MPTO_working_2-way'!D127)</f>
        <v>1.8321379520830152</v>
      </c>
      <c r="G128" s="32">
        <f>IF(OR($A128="",$B128=""),"",'MPTO_working_2-way'!E127)</f>
        <v>2.2017238217494954</v>
      </c>
      <c r="H128" s="30">
        <f>IF(OR($A128="",$B128=""),"",'OddsRatio_working_2-way'!M127)</f>
        <v>1.8316181726289591</v>
      </c>
      <c r="I128" s="30">
        <f>IF(OR($A128="",$B128=""),"",'OddsRatio_working_2-way'!N127)</f>
        <v>2.2024749252878184</v>
      </c>
      <c r="J128" s="30">
        <f>IF('Log_working_2-way'!$D127="","",A128^('Log_working_2-way'!$D127))</f>
        <v>1.8277169498181729</v>
      </c>
      <c r="K128" s="32">
        <f>IF('Log_working_2-way'!$D127="","",B128^('Log_working_2-way'!$D127))</f>
        <v>2.2081424697372372</v>
      </c>
      <c r="L128" s="37">
        <f t="shared" si="18"/>
        <v>0.54330708661417326</v>
      </c>
      <c r="M128" s="37">
        <f t="shared" si="19"/>
        <v>0.45669291338582685</v>
      </c>
      <c r="N128" s="38">
        <v>224</v>
      </c>
      <c r="O128" s="38">
        <f t="shared" si="20"/>
        <v>95.264367816091948</v>
      </c>
      <c r="P128" s="38">
        <f t="shared" si="21"/>
        <v>115.78743961352656</v>
      </c>
      <c r="Q128" s="38">
        <f t="shared" si="22"/>
        <v>108.21256038647344</v>
      </c>
      <c r="R128" s="38">
        <f t="shared" si="23"/>
        <v>128.73563218390802</v>
      </c>
      <c r="S128" s="39">
        <f t="shared" si="24"/>
        <v>-12.948192570381494</v>
      </c>
      <c r="T128" s="39">
        <f t="shared" si="25"/>
        <v>-12.948192570381465</v>
      </c>
      <c r="U128" t="s">
        <v>322</v>
      </c>
      <c r="V128" t="s">
        <v>323</v>
      </c>
      <c r="W128" t="s">
        <v>488</v>
      </c>
      <c r="X128" t="s">
        <v>469</v>
      </c>
      <c r="Y128" s="41"/>
    </row>
    <row r="129" spans="1:25" s="35" customFormat="1" ht="15" x14ac:dyDescent="0.25">
      <c r="A129">
        <v>1.74</v>
      </c>
      <c r="B129">
        <v>2.09</v>
      </c>
      <c r="C129" s="29">
        <f t="shared" si="17"/>
        <v>5.3181543199692038E-2</v>
      </c>
      <c r="D129" s="30">
        <f>IF(OR($A129="",$B129=""),"",A129*'MPTO_working_2-way'!$G128)</f>
        <v>1.8325358851674642</v>
      </c>
      <c r="E129" s="32">
        <f>IF(OR($A129="",$B129=""),"",B129*'MPTO_working_2-way'!$G128)</f>
        <v>2.201149425287356</v>
      </c>
      <c r="F129" s="30">
        <f>IF(OR($A129="",$B129=""),"",'MPTO_working_2-way'!D128)</f>
        <v>1.8244117794611951</v>
      </c>
      <c r="G129" s="32">
        <f>IF(OR($A129="",$B129=""),"",'MPTO_working_2-way'!E128)</f>
        <v>2.2129860646260573</v>
      </c>
      <c r="H129" s="30">
        <f>IF(OR($A129="",$B129=""),"",'OddsRatio_working_2-way'!M128)</f>
        <v>1.823953325479549</v>
      </c>
      <c r="I129" s="30">
        <f>IF(OR($A129="",$B129=""),"",'OddsRatio_working_2-way'!N128)</f>
        <v>2.213660979422579</v>
      </c>
      <c r="J129" s="30">
        <f>IF('Log_working_2-way'!$D128="","",A129^('Log_working_2-way'!$D128))</f>
        <v>1.8202124704786022</v>
      </c>
      <c r="K129" s="32">
        <f>IF('Log_working_2-way'!$D128="","",B129^('Log_working_2-way'!$D128))</f>
        <v>2.2191962887551955</v>
      </c>
      <c r="L129" s="37">
        <f t="shared" si="18"/>
        <v>0.54569190600522188</v>
      </c>
      <c r="M129" s="37">
        <f t="shared" si="19"/>
        <v>0.45430809399477812</v>
      </c>
      <c r="N129" s="38">
        <v>225</v>
      </c>
      <c r="O129" s="38">
        <f t="shared" si="20"/>
        <v>95.689655172413794</v>
      </c>
      <c r="P129" s="38">
        <f t="shared" si="21"/>
        <v>117.34449760765548</v>
      </c>
      <c r="Q129" s="38">
        <f t="shared" si="22"/>
        <v>107.65550239234452</v>
      </c>
      <c r="R129" s="38">
        <f t="shared" si="23"/>
        <v>129.31034482758619</v>
      </c>
      <c r="S129" s="39">
        <f t="shared" si="24"/>
        <v>-11.965847219930723</v>
      </c>
      <c r="T129" s="39">
        <f t="shared" si="25"/>
        <v>-11.965847219930708</v>
      </c>
      <c r="U129" t="s">
        <v>324</v>
      </c>
      <c r="V129" t="s">
        <v>325</v>
      </c>
      <c r="W129" t="s">
        <v>488</v>
      </c>
      <c r="X129" t="s">
        <v>469</v>
      </c>
      <c r="Y129" s="41"/>
    </row>
    <row r="130" spans="1:25" ht="15" x14ac:dyDescent="0.25">
      <c r="A130">
        <v>1.98</v>
      </c>
      <c r="B130">
        <v>1.84</v>
      </c>
      <c r="C130" s="29">
        <f t="shared" si="17"/>
        <v>4.852876592007016E-2</v>
      </c>
      <c r="D130" s="30">
        <f>IF(OR($A130="",$B130=""),"",A130*'MPTO_working_2-way'!$G129)</f>
        <v>2.0760869565217388</v>
      </c>
      <c r="E130" s="32">
        <f>IF(OR($A130="",$B130=""),"",B130*'MPTO_working_2-way'!$G129)</f>
        <v>1.9292929292929293</v>
      </c>
      <c r="F130" s="30">
        <f>IF(OR($A130="",$B130=""),"",'MPTO_working_2-way'!D129)</f>
        <v>2.0799269239552407</v>
      </c>
      <c r="G130" s="32">
        <f>IF(OR($A130="",$B130=""),"",'MPTO_working_2-way'!E129)</f>
        <v>1.925988581095369</v>
      </c>
      <c r="H130" s="30">
        <f>IF(OR($A130="",$B130=""),"",'OddsRatio_working_2-way'!M129)</f>
        <v>2.0801234497346428</v>
      </c>
      <c r="I130" s="30">
        <f>IF(OR($A130="",$B130=""),"",'OddsRatio_working_2-way'!N129)</f>
        <v>1.9258200997725512</v>
      </c>
      <c r="J130" s="30">
        <f>IF('Log_working_2-way'!$D129="","",A130^('Log_working_2-way'!$D129))</f>
        <v>2.0818998184591693</v>
      </c>
      <c r="K130" s="32">
        <f>IF('Log_working_2-way'!$D129="","",B130^('Log_working_2-way'!$D129))</f>
        <v>1.9242999979641608</v>
      </c>
      <c r="L130" s="37">
        <f t="shared" si="18"/>
        <v>0.48167539267015713</v>
      </c>
      <c r="M130" s="37">
        <f t="shared" si="19"/>
        <v>0.51832460732984298</v>
      </c>
      <c r="N130" s="38">
        <v>226</v>
      </c>
      <c r="O130" s="38">
        <f t="shared" si="20"/>
        <v>111.85858585858587</v>
      </c>
      <c r="P130" s="38">
        <f t="shared" si="21"/>
        <v>103.17391304347828</v>
      </c>
      <c r="Q130" s="38">
        <f t="shared" si="22"/>
        <v>122.82608695652173</v>
      </c>
      <c r="R130" s="38">
        <f t="shared" si="23"/>
        <v>114.14141414141415</v>
      </c>
      <c r="S130" s="39">
        <f t="shared" si="24"/>
        <v>-10.967501097935866</v>
      </c>
      <c r="T130" s="39">
        <f t="shared" si="25"/>
        <v>-10.967501097935866</v>
      </c>
      <c r="U130" t="s">
        <v>326</v>
      </c>
      <c r="V130" t="s">
        <v>327</v>
      </c>
      <c r="W130" t="s">
        <v>489</v>
      </c>
      <c r="X130" t="s">
        <v>469</v>
      </c>
      <c r="Y130" s="41"/>
    </row>
    <row r="131" spans="1:25" s="35" customFormat="1" ht="15" x14ac:dyDescent="0.25">
      <c r="A131">
        <v>1.78</v>
      </c>
      <c r="B131">
        <v>2.02</v>
      </c>
      <c r="C131" s="29">
        <f t="shared" ref="C131:C194" si="26">IF(OR($A131="",$B131=""),"",(1/A131)+(1/B131)-1)</f>
        <v>5.6847257759483849E-2</v>
      </c>
      <c r="D131" s="30">
        <f>IF(OR($A131="",$B131=""),"",A131*'MPTO_working_2-way'!$G130)</f>
        <v>1.8811881188118813</v>
      </c>
      <c r="E131" s="32">
        <f>IF(OR($A131="",$B131=""),"",B131*'MPTO_working_2-way'!$G130)</f>
        <v>2.1348314606741572</v>
      </c>
      <c r="F131" s="30">
        <f>IF(OR($A131="",$B131=""),"",'MPTO_working_2-way'!D130)</f>
        <v>1.8748566065283139</v>
      </c>
      <c r="G131" s="32">
        <f>IF(OR($A131="",$B131=""),"",'MPTO_working_2-way'!E130)</f>
        <v>2.1430444629872452</v>
      </c>
      <c r="H131" s="30">
        <f>IF(OR($A131="",$B131=""),"",'OddsRatio_working_2-way'!M130)</f>
        <v>1.8744746321952062</v>
      </c>
      <c r="I131" s="30">
        <f>IF(OR($A131="",$B131=""),"",'OddsRatio_working_2-way'!N130)</f>
        <v>2.1435437497937313</v>
      </c>
      <c r="J131" s="30">
        <f>IF('Log_working_2-way'!$D130="","",A131^('Log_working_2-way'!$D130))</f>
        <v>1.8715471181062422</v>
      </c>
      <c r="K131" s="32">
        <f>IF('Log_working_2-way'!$D130="","",B131^('Log_working_2-way'!$D130))</f>
        <v>2.1473848966079383</v>
      </c>
      <c r="L131" s="37">
        <f t="shared" si="18"/>
        <v>0.53157894736842104</v>
      </c>
      <c r="M131" s="37">
        <f t="shared" si="19"/>
        <v>0.46842105263157896</v>
      </c>
      <c r="N131" s="38">
        <v>227</v>
      </c>
      <c r="O131" s="38">
        <f t="shared" si="20"/>
        <v>99.471910112359552</v>
      </c>
      <c r="P131" s="38">
        <f t="shared" si="21"/>
        <v>114.62376237623764</v>
      </c>
      <c r="Q131" s="38">
        <f t="shared" si="22"/>
        <v>112.37623762376238</v>
      </c>
      <c r="R131" s="38">
        <f t="shared" si="23"/>
        <v>127.52808988764046</v>
      </c>
      <c r="S131" s="39">
        <f t="shared" si="24"/>
        <v>-12.904327511402826</v>
      </c>
      <c r="T131" s="39">
        <f t="shared" si="25"/>
        <v>-12.904327511402826</v>
      </c>
      <c r="U131" t="s">
        <v>328</v>
      </c>
      <c r="V131" t="s">
        <v>329</v>
      </c>
      <c r="W131" t="s">
        <v>489</v>
      </c>
      <c r="X131" t="s">
        <v>469</v>
      </c>
      <c r="Y131" s="41"/>
    </row>
    <row r="132" spans="1:25" ht="15" x14ac:dyDescent="0.25">
      <c r="A132">
        <v>1.81</v>
      </c>
      <c r="B132">
        <v>2.02</v>
      </c>
      <c r="C132" s="29">
        <f t="shared" si="26"/>
        <v>4.7535692795798834E-2</v>
      </c>
      <c r="D132" s="30">
        <f>IF(OR($A132="",$B132=""),"",A132*'MPTO_working_2-way'!$G131)</f>
        <v>1.8960396039603959</v>
      </c>
      <c r="E132" s="32">
        <f>IF(OR($A132="",$B132=""),"",B132*'MPTO_working_2-way'!$G131)</f>
        <v>2.1160220994475138</v>
      </c>
      <c r="F132" s="30">
        <f>IF(OR($A132="",$B132=""),"",'MPTO_working_2-way'!D131)</f>
        <v>1.8913661993688893</v>
      </c>
      <c r="G132" s="32">
        <f>IF(OR($A132="",$B132=""),"",'MPTO_working_2-way'!E131)</f>
        <v>2.1218733677673955</v>
      </c>
      <c r="H132" s="30">
        <f>IF(OR($A132="",$B132=""),"",'OddsRatio_working_2-way'!M131)</f>
        <v>1.8911327886790064</v>
      </c>
      <c r="I132" s="30">
        <f>IF(OR($A132="",$B132=""),"",'OddsRatio_working_2-way'!N131)</f>
        <v>2.1221672153735645</v>
      </c>
      <c r="J132" s="30">
        <f>IF('Log_working_2-way'!$D131="","",A132^('Log_working_2-way'!$D131))</f>
        <v>1.8889866417645398</v>
      </c>
      <c r="K132" s="32">
        <f>IF('Log_working_2-way'!$D131="","",B132^('Log_working_2-way'!$D131))</f>
        <v>2.1248762951200719</v>
      </c>
      <c r="L132" s="37">
        <f t="shared" si="18"/>
        <v>0.52741514360313313</v>
      </c>
      <c r="M132" s="37">
        <f t="shared" si="19"/>
        <v>0.47258485639686681</v>
      </c>
      <c r="N132" s="38">
        <v>228</v>
      </c>
      <c r="O132" s="38">
        <f t="shared" si="20"/>
        <v>102.03314917127072</v>
      </c>
      <c r="P132" s="38">
        <f t="shared" si="21"/>
        <v>115.12871287128714</v>
      </c>
      <c r="Q132" s="38">
        <f t="shared" si="22"/>
        <v>112.87128712871286</v>
      </c>
      <c r="R132" s="38">
        <f t="shared" si="23"/>
        <v>125.96685082872929</v>
      </c>
      <c r="S132" s="39">
        <f t="shared" si="24"/>
        <v>-10.838137957442143</v>
      </c>
      <c r="T132" s="39">
        <f t="shared" si="25"/>
        <v>-10.838137957442157</v>
      </c>
      <c r="U132" t="s">
        <v>330</v>
      </c>
      <c r="V132" t="s">
        <v>331</v>
      </c>
      <c r="W132" t="s">
        <v>489</v>
      </c>
      <c r="X132" t="s">
        <v>469</v>
      </c>
      <c r="Y132" s="41"/>
    </row>
    <row r="133" spans="1:25" ht="15" x14ac:dyDescent="0.25">
      <c r="A133">
        <v>1.81</v>
      </c>
      <c r="B133">
        <v>2.02</v>
      </c>
      <c r="C133" s="29">
        <f t="shared" si="26"/>
        <v>4.7535692795798834E-2</v>
      </c>
      <c r="D133" s="30">
        <f>IF(OR($A133="",$B133=""),"",A133*'MPTO_working_2-way'!$G132)</f>
        <v>1.8960396039603959</v>
      </c>
      <c r="E133" s="32">
        <f>IF(OR($A133="",$B133=""),"",B133*'MPTO_working_2-way'!$G132)</f>
        <v>2.1160220994475138</v>
      </c>
      <c r="F133" s="30">
        <f>IF(OR($A133="",$B133=""),"",'MPTO_working_2-way'!D132)</f>
        <v>1.8913661993688893</v>
      </c>
      <c r="G133" s="32">
        <f>IF(OR($A133="",$B133=""),"",'MPTO_working_2-way'!E132)</f>
        <v>2.1218733677673955</v>
      </c>
      <c r="H133" s="30">
        <f>IF(OR($A133="",$B133=""),"",'OddsRatio_working_2-way'!M132)</f>
        <v>1.8911327886790064</v>
      </c>
      <c r="I133" s="30">
        <f>IF(OR($A133="",$B133=""),"",'OddsRatio_working_2-way'!N132)</f>
        <v>2.1221672153735645</v>
      </c>
      <c r="J133" s="30">
        <f>IF('Log_working_2-way'!$D132="","",A133^('Log_working_2-way'!$D132))</f>
        <v>1.8889866417645398</v>
      </c>
      <c r="K133" s="32">
        <f>IF('Log_working_2-way'!$D132="","",B133^('Log_working_2-way'!$D132))</f>
        <v>2.1248762951200719</v>
      </c>
      <c r="L133" s="37">
        <f t="shared" ref="L133:L196" si="27">(1/D133)</f>
        <v>0.52741514360313313</v>
      </c>
      <c r="M133" s="37">
        <f t="shared" ref="M133:M196" si="28">(1/E133)</f>
        <v>0.47258485639686681</v>
      </c>
      <c r="N133" s="38">
        <v>229</v>
      </c>
      <c r="O133" s="38">
        <f t="shared" ref="O133:O196" si="29">(1/A133)*((N133*A133)-N133)</f>
        <v>102.48066298342543</v>
      </c>
      <c r="P133" s="38">
        <f t="shared" ref="P133:P196" si="30">(1/B133)*((N133*B133)-N133)</f>
        <v>115.63366336633662</v>
      </c>
      <c r="Q133" s="38">
        <f t="shared" ref="Q133:Q196" si="31">(1/B133)*N133</f>
        <v>113.36633663366337</v>
      </c>
      <c r="R133" s="38">
        <f t="shared" ref="R133:R196" si="32">(1/A133)*N133</f>
        <v>126.5193370165746</v>
      </c>
      <c r="S133" s="39">
        <f t="shared" ref="S133:S196" si="33">O133-Q133</f>
        <v>-10.885673650237933</v>
      </c>
      <c r="T133" s="39">
        <f t="shared" ref="T133:T196" si="34">P133-R133</f>
        <v>-10.885673650237976</v>
      </c>
      <c r="U133" t="s">
        <v>332</v>
      </c>
      <c r="V133" t="s">
        <v>333</v>
      </c>
      <c r="W133" t="s">
        <v>489</v>
      </c>
      <c r="X133" t="s">
        <v>469</v>
      </c>
      <c r="Y133" s="41"/>
    </row>
    <row r="134" spans="1:25" s="35" customFormat="1" ht="15" x14ac:dyDescent="0.25">
      <c r="A134">
        <v>1.79</v>
      </c>
      <c r="B134">
        <v>2.0099999999999998</v>
      </c>
      <c r="C134" s="29">
        <f t="shared" si="26"/>
        <v>5.6171655688040278E-2</v>
      </c>
      <c r="D134" s="30">
        <f>IF(OR($A134="",$B134=""),"",A134*'MPTO_working_2-way'!$G133)</f>
        <v>1.8905472636815921</v>
      </c>
      <c r="E134" s="32">
        <f>IF(OR($A134="",$B134=""),"",B134*'MPTO_working_2-way'!$G133)</f>
        <v>2.1229050279329607</v>
      </c>
      <c r="F134" s="30">
        <f>IF(OR($A134="",$B134=""),"",'MPTO_working_2-way'!D133)</f>
        <v>1.8847533984651248</v>
      </c>
      <c r="G134" s="32">
        <f>IF(OR($A134="",$B134=""),"",'MPTO_working_2-way'!E133)</f>
        <v>2.1302584445957544</v>
      </c>
      <c r="H134" s="30">
        <f>IF(OR($A134="",$B134=""),"",'OddsRatio_working_2-way'!M133)</f>
        <v>1.884408399904582</v>
      </c>
      <c r="I134" s="30">
        <f>IF(OR($A134="",$B134=""),"",'OddsRatio_working_2-way'!N133)</f>
        <v>2.1306993467134521</v>
      </c>
      <c r="J134" s="30">
        <f>IF('Log_working_2-way'!$D133="","",A134^('Log_working_2-way'!$D133))</f>
        <v>1.8817300657088789</v>
      </c>
      <c r="K134" s="32">
        <f>IF('Log_working_2-way'!$D133="","",B134^('Log_working_2-way'!$D133))</f>
        <v>2.1341339474384169</v>
      </c>
      <c r="L134" s="37">
        <f t="shared" si="27"/>
        <v>0.52894736842105261</v>
      </c>
      <c r="M134" s="37">
        <f t="shared" si="28"/>
        <v>0.47105263157894744</v>
      </c>
      <c r="N134" s="38">
        <v>230</v>
      </c>
      <c r="O134" s="38">
        <f t="shared" si="29"/>
        <v>101.50837988826814</v>
      </c>
      <c r="P134" s="38">
        <f t="shared" si="30"/>
        <v>115.57213930348259</v>
      </c>
      <c r="Q134" s="38">
        <f t="shared" si="31"/>
        <v>114.42786069651743</v>
      </c>
      <c r="R134" s="38">
        <f t="shared" si="32"/>
        <v>128.49162011173183</v>
      </c>
      <c r="S134" s="39">
        <f t="shared" si="33"/>
        <v>-12.91948080824929</v>
      </c>
      <c r="T134" s="39">
        <f t="shared" si="34"/>
        <v>-12.919480808249247</v>
      </c>
      <c r="U134" t="s">
        <v>334</v>
      </c>
      <c r="V134" t="s">
        <v>335</v>
      </c>
      <c r="W134" t="s">
        <v>489</v>
      </c>
      <c r="X134" t="s">
        <v>469</v>
      </c>
      <c r="Y134" s="41"/>
    </row>
    <row r="135" spans="1:25" s="35" customFormat="1" ht="15" x14ac:dyDescent="0.25">
      <c r="A135">
        <v>2.3199999999999998</v>
      </c>
      <c r="B135">
        <v>1.67</v>
      </c>
      <c r="C135" s="29">
        <f t="shared" si="26"/>
        <v>2.9836877968201669E-2</v>
      </c>
      <c r="D135" s="30">
        <f>IF(OR($A135="",$B135=""),"",A135*'MPTO_working_2-way'!$G134)</f>
        <v>2.3892215568862278</v>
      </c>
      <c r="E135" s="32">
        <f>IF(OR($A135="",$B135=""),"",B135*'MPTO_working_2-way'!$G134)</f>
        <v>1.7198275862068968</v>
      </c>
      <c r="F135" s="30">
        <f>IF(OR($A135="",$B135=""),"",'MPTO_working_2-way'!D134)</f>
        <v>2.4031757846421042</v>
      </c>
      <c r="G135" s="32">
        <f>IF(OR($A135="",$B135=""),"",'MPTO_working_2-way'!E134)</f>
        <v>1.7126690831933518</v>
      </c>
      <c r="H135" s="30">
        <f>IF(OR($A135="",$B135=""),"",'OddsRatio_working_2-way'!M134)</f>
        <v>2.4036200531950747</v>
      </c>
      <c r="I135" s="30">
        <f>IF(OR($A135="",$B135=""),"",'OddsRatio_working_2-way'!N134)</f>
        <v>1.7124435118490151</v>
      </c>
      <c r="J135" s="30">
        <f>IF('Log_working_2-way'!$D134="","",A135^('Log_working_2-way'!$D134))</f>
        <v>2.4100386743042619</v>
      </c>
      <c r="K135" s="32">
        <f>IF('Log_working_2-way'!$D134="","",B135^('Log_working_2-way'!$D134))</f>
        <v>1.7092004057926933</v>
      </c>
      <c r="L135" s="37">
        <f t="shared" si="27"/>
        <v>0.41854636591478689</v>
      </c>
      <c r="M135" s="37">
        <f t="shared" si="28"/>
        <v>0.581453634085213</v>
      </c>
      <c r="N135" s="38">
        <v>231</v>
      </c>
      <c r="O135" s="38">
        <f t="shared" si="29"/>
        <v>131.43103448275861</v>
      </c>
      <c r="P135" s="38">
        <f t="shared" si="30"/>
        <v>92.676646706586823</v>
      </c>
      <c r="Q135" s="38">
        <f t="shared" si="31"/>
        <v>138.32335329341319</v>
      </c>
      <c r="R135" s="38">
        <f t="shared" si="32"/>
        <v>99.568965517241381</v>
      </c>
      <c r="S135" s="39">
        <f t="shared" si="33"/>
        <v>-6.8923188106545865</v>
      </c>
      <c r="T135" s="39">
        <f t="shared" si="34"/>
        <v>-6.8923188106545581</v>
      </c>
      <c r="U135" t="s">
        <v>336</v>
      </c>
      <c r="V135" t="s">
        <v>337</v>
      </c>
      <c r="W135" t="s">
        <v>481</v>
      </c>
      <c r="X135" t="s">
        <v>469</v>
      </c>
      <c r="Y135" s="41"/>
    </row>
    <row r="136" spans="1:25" ht="15" x14ac:dyDescent="0.25">
      <c r="A136">
        <v>1.34</v>
      </c>
      <c r="B136">
        <v>3.45</v>
      </c>
      <c r="C136" s="29">
        <f t="shared" si="26"/>
        <v>3.6123729180185915E-2</v>
      </c>
      <c r="D136" s="30">
        <f>IF(OR($A136="",$B136=""),"",A136*'MPTO_working_2-way'!$G135)</f>
        <v>1.3884057971014492</v>
      </c>
      <c r="E136" s="32">
        <f>IF(OR($A136="",$B136=""),"",B136*'MPTO_working_2-way'!$G135)</f>
        <v>3.5746268656716418</v>
      </c>
      <c r="F136" s="30">
        <f>IF(OR($A136="",$B136=""),"",'MPTO_working_2-way'!D135)</f>
        <v>1.3732362988266746</v>
      </c>
      <c r="G136" s="32">
        <f>IF(OR($A136="",$B136=""),"",'MPTO_working_2-way'!E135)</f>
        <v>3.6792678074015117</v>
      </c>
      <c r="H136" s="30">
        <f>IF(OR($A136="",$B136=""),"",'OddsRatio_working_2-way'!M135)</f>
        <v>1.3725258517258654</v>
      </c>
      <c r="I136" s="30">
        <f>IF(OR($A136="",$B136=""),"",'OddsRatio_working_2-way'!N135)</f>
        <v>3.684377460965794</v>
      </c>
      <c r="J136" s="30">
        <f>IF('Log_working_2-way'!$D135="","",A136^('Log_working_2-way'!$D135))</f>
        <v>1.3654747001837058</v>
      </c>
      <c r="K136" s="32">
        <f>IF('Log_working_2-way'!$D135="","",B136^('Log_working_2-way'!$D135))</f>
        <v>3.7361675089823532</v>
      </c>
      <c r="L136" s="37">
        <f t="shared" si="27"/>
        <v>0.72025052192066807</v>
      </c>
      <c r="M136" s="37">
        <f t="shared" si="28"/>
        <v>0.27974947807933193</v>
      </c>
      <c r="N136" s="38">
        <v>232</v>
      </c>
      <c r="O136" s="38">
        <f t="shared" si="29"/>
        <v>58.865671641791039</v>
      </c>
      <c r="P136" s="38">
        <f t="shared" si="30"/>
        <v>164.75362318840584</v>
      </c>
      <c r="Q136" s="38">
        <f t="shared" si="31"/>
        <v>67.246376811594203</v>
      </c>
      <c r="R136" s="38">
        <f t="shared" si="32"/>
        <v>173.13432835820893</v>
      </c>
      <c r="S136" s="39">
        <f t="shared" si="33"/>
        <v>-8.3807051698031643</v>
      </c>
      <c r="T136" s="39">
        <f t="shared" si="34"/>
        <v>-8.3807051698030932</v>
      </c>
      <c r="U136" t="s">
        <v>338</v>
      </c>
      <c r="V136" t="s">
        <v>339</v>
      </c>
      <c r="W136" t="s">
        <v>481</v>
      </c>
      <c r="X136" t="s">
        <v>469</v>
      </c>
      <c r="Y136" s="41"/>
    </row>
    <row r="137" spans="1:25" s="35" customFormat="1" ht="15" x14ac:dyDescent="0.25">
      <c r="A137">
        <v>2.23</v>
      </c>
      <c r="B137">
        <v>1.72</v>
      </c>
      <c r="C137" s="29">
        <f t="shared" si="26"/>
        <v>2.982584211075201E-2</v>
      </c>
      <c r="D137" s="30">
        <f>IF(OR($A137="",$B137=""),"",A137*'MPTO_working_2-way'!$G136)</f>
        <v>2.2965116279069768</v>
      </c>
      <c r="E137" s="32">
        <f>IF(OR($A137="",$B137=""),"",B137*'MPTO_working_2-way'!$G136)</f>
        <v>1.7713004484304935</v>
      </c>
      <c r="F137" s="30">
        <f>IF(OR($A137="",$B137=""),"",'MPTO_working_2-way'!D136)</f>
        <v>2.3067115708443593</v>
      </c>
      <c r="G137" s="32">
        <f>IF(OR($A137="",$B137=""),"",'MPTO_working_2-way'!E136)</f>
        <v>1.7652798232695142</v>
      </c>
      <c r="H137" s="30">
        <f>IF(OR($A137="",$B137=""),"",'OddsRatio_working_2-way'!M136)</f>
        <v>2.3070322617798436</v>
      </c>
      <c r="I137" s="30">
        <f>IF(OR($A137="",$B137=""),"",'OddsRatio_working_2-way'!N136)</f>
        <v>1.7650920556760061</v>
      </c>
      <c r="J137" s="30">
        <f>IF('Log_working_2-way'!$D136="","",A137^('Log_working_2-way'!$D136))</f>
        <v>2.3117058576345526</v>
      </c>
      <c r="K137" s="32">
        <f>IF('Log_working_2-way'!$D136="","",B137^('Log_working_2-way'!$D136))</f>
        <v>1.7623660397486636</v>
      </c>
      <c r="L137" s="37">
        <f t="shared" si="27"/>
        <v>0.43544303797468353</v>
      </c>
      <c r="M137" s="37">
        <f t="shared" si="28"/>
        <v>0.56455696202531636</v>
      </c>
      <c r="N137" s="38">
        <v>233</v>
      </c>
      <c r="O137" s="38">
        <f t="shared" si="29"/>
        <v>128.5156950672646</v>
      </c>
      <c r="P137" s="38">
        <f t="shared" si="30"/>
        <v>97.534883720930239</v>
      </c>
      <c r="Q137" s="38">
        <f t="shared" si="31"/>
        <v>135.46511627906978</v>
      </c>
      <c r="R137" s="38">
        <f t="shared" si="32"/>
        <v>104.48430493273543</v>
      </c>
      <c r="S137" s="39">
        <f t="shared" si="33"/>
        <v>-6.9494212118051735</v>
      </c>
      <c r="T137" s="39">
        <f t="shared" si="34"/>
        <v>-6.9494212118051877</v>
      </c>
      <c r="U137" t="s">
        <v>340</v>
      </c>
      <c r="V137" t="s">
        <v>341</v>
      </c>
      <c r="W137" t="s">
        <v>481</v>
      </c>
      <c r="X137" t="s">
        <v>469</v>
      </c>
      <c r="Y137" s="41"/>
    </row>
    <row r="138" spans="1:25" ht="15" x14ac:dyDescent="0.25">
      <c r="A138">
        <v>2.0499999999999998</v>
      </c>
      <c r="B138">
        <v>1.86</v>
      </c>
      <c r="C138" s="29">
        <f t="shared" si="26"/>
        <v>2.5439286650930981E-2</v>
      </c>
      <c r="D138" s="30">
        <f>IF(OR($A138="",$B138=""),"",A138*'MPTO_working_2-way'!$G137)</f>
        <v>2.1021505376344085</v>
      </c>
      <c r="E138" s="32">
        <f>IF(OR($A138="",$B138=""),"",B138*'MPTO_working_2-way'!$G137)</f>
        <v>1.9073170731707316</v>
      </c>
      <c r="F138" s="30">
        <f>IF(OR($A138="",$B138=""),"",'MPTO_working_2-way'!D137)</f>
        <v>2.1048854540436102</v>
      </c>
      <c r="G138" s="32">
        <f>IF(OR($A138="",$B138=""),"",'MPTO_working_2-way'!E137)</f>
        <v>1.905071196602548</v>
      </c>
      <c r="H138" s="30">
        <f>IF(OR($A138="",$B138=""),"",'OddsRatio_working_2-way'!M137)</f>
        <v>2.1049571179725204</v>
      </c>
      <c r="I138" s="30">
        <f>IF(OR($A138="",$B138=""),"",'OddsRatio_working_2-way'!N137)</f>
        <v>1.9050124966251125</v>
      </c>
      <c r="J138" s="30">
        <f>IF('Log_working_2-way'!$D137="","",A138^('Log_working_2-way'!$D137))</f>
        <v>2.1061965618695773</v>
      </c>
      <c r="K138" s="32">
        <f>IF('Log_working_2-way'!$D137="","",B138^('Log_working_2-way'!$D137))</f>
        <v>1.9039984704977753</v>
      </c>
      <c r="L138" s="37">
        <f t="shared" si="27"/>
        <v>0.47570332480818417</v>
      </c>
      <c r="M138" s="37">
        <f t="shared" si="28"/>
        <v>0.52429667519181589</v>
      </c>
      <c r="N138" s="38">
        <v>234</v>
      </c>
      <c r="O138" s="38">
        <f t="shared" si="29"/>
        <v>119.85365853658534</v>
      </c>
      <c r="P138" s="38">
        <f t="shared" si="30"/>
        <v>108.19354838709677</v>
      </c>
      <c r="Q138" s="38">
        <f t="shared" si="31"/>
        <v>125.80645161290322</v>
      </c>
      <c r="R138" s="38">
        <f t="shared" si="32"/>
        <v>114.14634146341464</v>
      </c>
      <c r="S138" s="39">
        <f t="shared" si="33"/>
        <v>-5.9527930763178745</v>
      </c>
      <c r="T138" s="39">
        <f t="shared" si="34"/>
        <v>-5.9527930763178745</v>
      </c>
      <c r="U138" t="s">
        <v>342</v>
      </c>
      <c r="V138" t="s">
        <v>343</v>
      </c>
      <c r="W138" t="s">
        <v>481</v>
      </c>
      <c r="X138" t="s">
        <v>469</v>
      </c>
      <c r="Y138" s="41"/>
    </row>
    <row r="139" spans="1:25" ht="15" x14ac:dyDescent="0.25">
      <c r="A139">
        <v>2.12</v>
      </c>
      <c r="B139">
        <v>1.78</v>
      </c>
      <c r="C139" s="29">
        <f t="shared" si="26"/>
        <v>3.3495866016535869E-2</v>
      </c>
      <c r="D139" s="30">
        <f>IF(OR($A139="",$B139=""),"",A139*'MPTO_working_2-way'!$G138)</f>
        <v>2.191011235955056</v>
      </c>
      <c r="E139" s="32">
        <f>IF(OR($A139="",$B139=""),"",B139*'MPTO_working_2-way'!$G138)</f>
        <v>1.8396226415094339</v>
      </c>
      <c r="F139" s="30">
        <f>IF(OR($A139="",$B139=""),"",'MPTO_working_2-way'!D138)</f>
        <v>2.1980428704566637</v>
      </c>
      <c r="G139" s="32">
        <f>IF(OR($A139="",$B139=""),"",'MPTO_working_2-way'!E138)</f>
        <v>1.8346946713341112</v>
      </c>
      <c r="H139" s="30">
        <f>IF(OR($A139="",$B139=""),"",'OddsRatio_working_2-way'!M138)</f>
        <v>2.1982893790305562</v>
      </c>
      <c r="I139" s="30">
        <f>IF(OR($A139="",$B139=""),"",'OddsRatio_working_2-way'!N138)</f>
        <v>1.83452296039628</v>
      </c>
      <c r="J139" s="30">
        <f>IF('Log_working_2-way'!$D138="","",A139^('Log_working_2-way'!$D138))</f>
        <v>2.2015102621380289</v>
      </c>
      <c r="K139" s="32">
        <f>IF('Log_working_2-way'!$D138="","",B139^('Log_working_2-way'!$D138))</f>
        <v>1.8322858584832242</v>
      </c>
      <c r="L139" s="37">
        <f t="shared" si="27"/>
        <v>0.45641025641025645</v>
      </c>
      <c r="M139" s="37">
        <f t="shared" si="28"/>
        <v>0.54358974358974366</v>
      </c>
      <c r="N139" s="38">
        <v>235</v>
      </c>
      <c r="O139" s="38">
        <f t="shared" si="29"/>
        <v>124.15094339622642</v>
      </c>
      <c r="P139" s="38">
        <f t="shared" si="30"/>
        <v>102.97752808988766</v>
      </c>
      <c r="Q139" s="38">
        <f t="shared" si="31"/>
        <v>132.02247191011236</v>
      </c>
      <c r="R139" s="38">
        <f t="shared" si="32"/>
        <v>110.84905660377358</v>
      </c>
      <c r="S139" s="39">
        <f t="shared" si="33"/>
        <v>-7.8715285138859343</v>
      </c>
      <c r="T139" s="39">
        <f t="shared" si="34"/>
        <v>-7.8715285138859201</v>
      </c>
      <c r="U139" t="s">
        <v>344</v>
      </c>
      <c r="V139" t="s">
        <v>345</v>
      </c>
      <c r="W139" t="s">
        <v>482</v>
      </c>
      <c r="X139" t="s">
        <v>469</v>
      </c>
      <c r="Y139" s="41"/>
    </row>
    <row r="140" spans="1:25" ht="15" x14ac:dyDescent="0.25">
      <c r="A140">
        <v>2.42</v>
      </c>
      <c r="B140">
        <v>1.61</v>
      </c>
      <c r="C140" s="29">
        <f t="shared" si="26"/>
        <v>3.4341152918228035E-2</v>
      </c>
      <c r="D140" s="30">
        <f>IF(OR($A140="",$B140=""),"",A140*'MPTO_working_2-way'!$G139)</f>
        <v>2.5031055900621118</v>
      </c>
      <c r="E140" s="32">
        <f>IF(OR($A140="",$B140=""),"",B140*'MPTO_working_2-way'!$G139)</f>
        <v>1.6652892561983472</v>
      </c>
      <c r="F140" s="30">
        <f>IF(OR($A140="",$B140=""),"",'MPTO_working_2-way'!D139)</f>
        <v>2.5249173741170372</v>
      </c>
      <c r="G140" s="32">
        <f>IF(OR($A140="",$B140=""),"",'MPTO_working_2-way'!E139)</f>
        <v>1.655773235306617</v>
      </c>
      <c r="H140" s="30">
        <f>IF(OR($A140="",$B140=""),"",'OddsRatio_working_2-way'!M139)</f>
        <v>2.5257355119610394</v>
      </c>
      <c r="I140" s="30">
        <f>IF(OR($A140="",$B140=""),"",'OddsRatio_working_2-way'!N139)</f>
        <v>1.6554215931663621</v>
      </c>
      <c r="J140" s="30">
        <f>IF('Log_working_2-way'!$D139="","",A140^('Log_working_2-way'!$D139))</f>
        <v>2.5358767096666233</v>
      </c>
      <c r="K140" s="32">
        <f>IF('Log_working_2-way'!$D139="","",B140^('Log_working_2-way'!$D139))</f>
        <v>1.6510939281167687</v>
      </c>
      <c r="L140" s="37">
        <f t="shared" si="27"/>
        <v>0.39950372208436724</v>
      </c>
      <c r="M140" s="37">
        <f t="shared" si="28"/>
        <v>0.60049627791563276</v>
      </c>
      <c r="N140" s="38">
        <v>236</v>
      </c>
      <c r="O140" s="38">
        <f t="shared" si="29"/>
        <v>138.47933884297521</v>
      </c>
      <c r="P140" s="38">
        <f t="shared" si="30"/>
        <v>89.416149068322994</v>
      </c>
      <c r="Q140" s="38">
        <f t="shared" si="31"/>
        <v>146.58385093167701</v>
      </c>
      <c r="R140" s="38">
        <f t="shared" si="32"/>
        <v>97.52066115702479</v>
      </c>
      <c r="S140" s="39">
        <f t="shared" si="33"/>
        <v>-8.1045120887017958</v>
      </c>
      <c r="T140" s="39">
        <f t="shared" si="34"/>
        <v>-8.1045120887017958</v>
      </c>
      <c r="U140" t="s">
        <v>346</v>
      </c>
      <c r="V140" t="s">
        <v>347</v>
      </c>
      <c r="W140" t="s">
        <v>482</v>
      </c>
      <c r="X140" t="s">
        <v>469</v>
      </c>
      <c r="Y140" s="41"/>
    </row>
    <row r="141" spans="1:25" ht="15" x14ac:dyDescent="0.25">
      <c r="A141">
        <v>2.36</v>
      </c>
      <c r="B141">
        <v>1.64</v>
      </c>
      <c r="C141" s="29">
        <f t="shared" si="26"/>
        <v>3.3484911120297722E-2</v>
      </c>
      <c r="D141" s="30">
        <f>IF(OR($A141="",$B141=""),"",A141*'MPTO_working_2-way'!$G140)</f>
        <v>2.4390243902439024</v>
      </c>
      <c r="E141" s="32">
        <f>IF(OR($A141="",$B141=""),"",B141*'MPTO_working_2-way'!$G140)</f>
        <v>1.6949152542372881</v>
      </c>
      <c r="F141" s="30">
        <f>IF(OR($A141="",$B141=""),"",'MPTO_working_2-way'!D140)</f>
        <v>2.4570848146267141</v>
      </c>
      <c r="G141" s="32">
        <f>IF(OR($A141="",$B141=""),"",'MPTO_working_2-way'!E140)</f>
        <v>1.6863018473335656</v>
      </c>
      <c r="H141" s="30">
        <f>IF(OR($A141="",$B141=""),"",'OddsRatio_working_2-way'!M140)</f>
        <v>2.4577379737113252</v>
      </c>
      <c r="I141" s="30">
        <f>IF(OR($A141="",$B141=""),"",'OddsRatio_working_2-way'!N140)</f>
        <v>1.6859943405700353</v>
      </c>
      <c r="J141" s="30">
        <f>IF('Log_working_2-way'!$D140="","",A141^('Log_working_2-way'!$D140))</f>
        <v>2.4661000827478752</v>
      </c>
      <c r="K141" s="32">
        <f>IF('Log_working_2-way'!$D140="","",B141^('Log_working_2-way'!$D140))</f>
        <v>1.6820816748919711</v>
      </c>
      <c r="L141" s="37">
        <f t="shared" si="27"/>
        <v>0.41000000000000003</v>
      </c>
      <c r="M141" s="37">
        <f t="shared" si="28"/>
        <v>0.59000000000000008</v>
      </c>
      <c r="N141" s="38">
        <v>237</v>
      </c>
      <c r="O141" s="38">
        <f t="shared" si="29"/>
        <v>136.57627118644066</v>
      </c>
      <c r="P141" s="38">
        <f t="shared" si="30"/>
        <v>92.487804878048749</v>
      </c>
      <c r="Q141" s="38">
        <f t="shared" si="31"/>
        <v>144.51219512195121</v>
      </c>
      <c r="R141" s="38">
        <f t="shared" si="32"/>
        <v>100.42372881355934</v>
      </c>
      <c r="S141" s="39">
        <f t="shared" si="33"/>
        <v>-7.9359239355105444</v>
      </c>
      <c r="T141" s="39">
        <f t="shared" si="34"/>
        <v>-7.9359239355105871</v>
      </c>
      <c r="U141" t="s">
        <v>348</v>
      </c>
      <c r="V141" t="s">
        <v>349</v>
      </c>
      <c r="W141" t="s">
        <v>482</v>
      </c>
      <c r="X141" t="s">
        <v>469</v>
      </c>
      <c r="Y141" s="41"/>
    </row>
    <row r="142" spans="1:25" ht="15" x14ac:dyDescent="0.25">
      <c r="A142">
        <v>1.84</v>
      </c>
      <c r="B142">
        <v>2.06</v>
      </c>
      <c r="C142" s="29">
        <f t="shared" si="26"/>
        <v>2.891515407344869E-2</v>
      </c>
      <c r="D142" s="30">
        <f>IF(OR($A142="",$B142=""),"",A142*'MPTO_working_2-way'!$G141)</f>
        <v>1.8932038834951457</v>
      </c>
      <c r="E142" s="32">
        <f>IF(OR($A142="",$B142=""),"",B142*'MPTO_working_2-way'!$G141)</f>
        <v>2.1195652173913042</v>
      </c>
      <c r="F142" s="30">
        <f>IF(OR($A142="",$B142=""),"",'MPTO_working_2-way'!D141)</f>
        <v>1.8902852583283463</v>
      </c>
      <c r="G142" s="32">
        <f>IF(OR($A142="",$B142=""),"",'MPTO_working_2-way'!E141)</f>
        <v>2.1232354918216445</v>
      </c>
      <c r="H142" s="30">
        <f>IF(OR($A142="",$B142=""),"",'OddsRatio_working_2-way'!M141)</f>
        <v>1.8901981971385247</v>
      </c>
      <c r="I142" s="30">
        <f>IF(OR($A142="",$B142=""),"",'OddsRatio_working_2-way'!N141)</f>
        <v>2.123345344008138</v>
      </c>
      <c r="J142" s="30">
        <f>IF('Log_working_2-way'!$D141="","",A142^('Log_working_2-way'!$D141))</f>
        <v>1.8888770989238437</v>
      </c>
      <c r="K142" s="32">
        <f>IF('Log_working_2-way'!$D141="","",B142^('Log_working_2-way'!$D141))</f>
        <v>2.1250149218724146</v>
      </c>
      <c r="L142" s="37">
        <f t="shared" si="27"/>
        <v>0.52820512820512822</v>
      </c>
      <c r="M142" s="37">
        <f t="shared" si="28"/>
        <v>0.47179487179487184</v>
      </c>
      <c r="N142" s="38">
        <v>238</v>
      </c>
      <c r="O142" s="38">
        <f t="shared" si="29"/>
        <v>108.65217391304348</v>
      </c>
      <c r="P142" s="38">
        <f t="shared" si="30"/>
        <v>122.46601941747575</v>
      </c>
      <c r="Q142" s="38">
        <f t="shared" si="31"/>
        <v>115.53398058252428</v>
      </c>
      <c r="R142" s="38">
        <f t="shared" si="32"/>
        <v>129.3478260869565</v>
      </c>
      <c r="S142" s="39">
        <f t="shared" si="33"/>
        <v>-6.8818066694807953</v>
      </c>
      <c r="T142" s="39">
        <f t="shared" si="34"/>
        <v>-6.8818066694807527</v>
      </c>
      <c r="U142" t="s">
        <v>350</v>
      </c>
      <c r="V142" t="s">
        <v>351</v>
      </c>
      <c r="W142" t="s">
        <v>482</v>
      </c>
      <c r="X142" t="s">
        <v>469</v>
      </c>
      <c r="Y142" s="41"/>
    </row>
    <row r="143" spans="1:25" ht="15" x14ac:dyDescent="0.25">
      <c r="A143">
        <v>2.5299999999999998</v>
      </c>
      <c r="B143">
        <v>1.54</v>
      </c>
      <c r="C143" s="29">
        <f t="shared" si="26"/>
        <v>4.4607566346696714E-2</v>
      </c>
      <c r="D143" s="30">
        <f>IF(OR($A143="",$B143=""),"",A143*'MPTO_working_2-way'!$G142)</f>
        <v>2.6428571428571423</v>
      </c>
      <c r="E143" s="32">
        <f>IF(OR($A143="",$B143=""),"",B143*'MPTO_working_2-way'!$G142)</f>
        <v>1.6086956521739131</v>
      </c>
      <c r="F143" s="30">
        <f>IF(OR($A143="",$B143=""),"",'MPTO_working_2-way'!D142)</f>
        <v>2.6813020439061312</v>
      </c>
      <c r="G143" s="32">
        <f>IF(OR($A143="",$B143=""),"",'MPTO_working_2-way'!E142)</f>
        <v>1.594777127420081</v>
      </c>
      <c r="H143" s="30">
        <f>IF(OR($A143="",$B143=""),"",'OddsRatio_working_2-way'!M142)</f>
        <v>2.6832508230603458</v>
      </c>
      <c r="I143" s="30">
        <f>IF(OR($A143="",$B143=""),"",'OddsRatio_working_2-way'!N142)</f>
        <v>1.5940885257860045</v>
      </c>
      <c r="J143" s="30">
        <f>IF('Log_working_2-way'!$D142="","",A143^('Log_working_2-way'!$D142))</f>
        <v>2.7015124337025407</v>
      </c>
      <c r="K143" s="32">
        <f>IF('Log_working_2-way'!$D142="","",B143^('Log_working_2-way'!$D142))</f>
        <v>1.5877124258345114</v>
      </c>
      <c r="L143" s="37">
        <f t="shared" si="27"/>
        <v>0.37837837837837845</v>
      </c>
      <c r="M143" s="37">
        <f t="shared" si="28"/>
        <v>0.6216216216216216</v>
      </c>
      <c r="N143" s="38">
        <v>239</v>
      </c>
      <c r="O143" s="38">
        <f t="shared" si="29"/>
        <v>144.53359683794466</v>
      </c>
      <c r="P143" s="38">
        <f t="shared" si="30"/>
        <v>83.805194805194802</v>
      </c>
      <c r="Q143" s="38">
        <f t="shared" si="31"/>
        <v>155.19480519480518</v>
      </c>
      <c r="R143" s="38">
        <f t="shared" si="32"/>
        <v>94.466403162055343</v>
      </c>
      <c r="S143" s="39">
        <f t="shared" si="33"/>
        <v>-10.661208356860527</v>
      </c>
      <c r="T143" s="39">
        <f t="shared" si="34"/>
        <v>-10.661208356860541</v>
      </c>
      <c r="U143" t="s">
        <v>352</v>
      </c>
      <c r="V143" t="s">
        <v>353</v>
      </c>
      <c r="W143" t="s">
        <v>482</v>
      </c>
      <c r="X143" t="s">
        <v>469</v>
      </c>
      <c r="Y143" s="41"/>
    </row>
    <row r="144" spans="1:25" ht="15" x14ac:dyDescent="0.25">
      <c r="A144">
        <v>1.82</v>
      </c>
      <c r="B144">
        <v>2.06</v>
      </c>
      <c r="C144" s="29">
        <f t="shared" si="26"/>
        <v>3.4887442654432999E-2</v>
      </c>
      <c r="D144" s="30">
        <f>IF(OR($A144="",$B144=""),"",A144*'MPTO_working_2-way'!$G143)</f>
        <v>1.883495145631068</v>
      </c>
      <c r="E144" s="32">
        <f>IF(OR($A144="",$B144=""),"",B144*'MPTO_working_2-way'!$G143)</f>
        <v>2.1318681318681318</v>
      </c>
      <c r="F144" s="30">
        <f>IF(OR($A144="",$B144=""),"",'MPTO_working_2-way'!D143)</f>
        <v>1.8796751228316457</v>
      </c>
      <c r="G144" s="32">
        <f>IF(OR($A144="",$B144=""),"",'MPTO_working_2-way'!E143)</f>
        <v>2.1367833124358828</v>
      </c>
      <c r="H144" s="30">
        <f>IF(OR($A144="",$B144=""),"",'OddsRatio_working_2-way'!M143)</f>
        <v>1.8795367562872962</v>
      </c>
      <c r="I144" s="30">
        <f>IF(OR($A144="",$B144=""),"",'OddsRatio_working_2-way'!N143)</f>
        <v>2.1369621483713819</v>
      </c>
      <c r="J144" s="30">
        <f>IF('Log_working_2-way'!$D143="","",A144^('Log_working_2-way'!$D143))</f>
        <v>1.8777999804454721</v>
      </c>
      <c r="K144" s="32">
        <f>IF('Log_working_2-way'!$D143="","",B144^('Log_working_2-way'!$D143))</f>
        <v>2.139211690905316</v>
      </c>
      <c r="L144" s="37">
        <f t="shared" si="27"/>
        <v>0.53092783505154639</v>
      </c>
      <c r="M144" s="37">
        <f t="shared" si="28"/>
        <v>0.46907216494845361</v>
      </c>
      <c r="N144" s="38">
        <v>240</v>
      </c>
      <c r="O144" s="38">
        <f t="shared" si="29"/>
        <v>108.13186813186813</v>
      </c>
      <c r="P144" s="38">
        <f t="shared" si="30"/>
        <v>123.49514563106798</v>
      </c>
      <c r="Q144" s="38">
        <f t="shared" si="31"/>
        <v>116.50485436893204</v>
      </c>
      <c r="R144" s="38">
        <f t="shared" si="32"/>
        <v>131.86813186813185</v>
      </c>
      <c r="S144" s="39">
        <f t="shared" si="33"/>
        <v>-8.3729862370639125</v>
      </c>
      <c r="T144" s="39">
        <f t="shared" si="34"/>
        <v>-8.3729862370638699</v>
      </c>
      <c r="U144" t="s">
        <v>354</v>
      </c>
      <c r="V144" t="s">
        <v>355</v>
      </c>
      <c r="W144" t="s">
        <v>483</v>
      </c>
      <c r="X144" t="s">
        <v>469</v>
      </c>
      <c r="Y144" s="41"/>
    </row>
    <row r="145" spans="1:25" ht="15" x14ac:dyDescent="0.25">
      <c r="A145">
        <v>1.8</v>
      </c>
      <c r="B145">
        <v>2.09</v>
      </c>
      <c r="C145" s="29">
        <f t="shared" si="26"/>
        <v>3.4024455077086735E-2</v>
      </c>
      <c r="D145" s="30">
        <f>IF(OR($A145="",$B145=""),"",A145*'MPTO_working_2-way'!$G144)</f>
        <v>1.8612440191387563</v>
      </c>
      <c r="E145" s="32">
        <f>IF(OR($A145="",$B145=""),"",B145*'MPTO_working_2-way'!$G144)</f>
        <v>2.161111111111111</v>
      </c>
      <c r="F145" s="30">
        <f>IF(OR($A145="",$B145=""),"",'MPTO_working_2-way'!D144)</f>
        <v>1.8568608094768018</v>
      </c>
      <c r="G145" s="32">
        <f>IF(OR($A145="",$B145=""),"",'MPTO_working_2-way'!E144)</f>
        <v>2.1670506912442398</v>
      </c>
      <c r="H145" s="30">
        <f>IF(OR($A145="",$B145=""),"",'OddsRatio_working_2-way'!M144)</f>
        <v>1.8567058737562385</v>
      </c>
      <c r="I145" s="30">
        <f>IF(OR($A145="",$B145=""),"",'OddsRatio_working_2-way'!N144)</f>
        <v>2.1672617529928755</v>
      </c>
      <c r="J145" s="30">
        <f>IF('Log_working_2-way'!$D144="","",A145^('Log_working_2-way'!$D144))</f>
        <v>1.8547149010332622</v>
      </c>
      <c r="K145" s="32">
        <f>IF('Log_working_2-way'!$D144="","",B145^('Log_working_2-way'!$D144))</f>
        <v>2.1699807722915003</v>
      </c>
      <c r="L145" s="37">
        <f t="shared" si="27"/>
        <v>0.53727506426735205</v>
      </c>
      <c r="M145" s="37">
        <f t="shared" si="28"/>
        <v>0.46272493573264784</v>
      </c>
      <c r="N145" s="38">
        <v>241</v>
      </c>
      <c r="O145" s="38">
        <f t="shared" si="29"/>
        <v>107.11111111111113</v>
      </c>
      <c r="P145" s="38">
        <f t="shared" si="30"/>
        <v>125.688995215311</v>
      </c>
      <c r="Q145" s="38">
        <f t="shared" si="31"/>
        <v>115.311004784689</v>
      </c>
      <c r="R145" s="38">
        <f t="shared" si="32"/>
        <v>133.88888888888889</v>
      </c>
      <c r="S145" s="39">
        <f t="shared" si="33"/>
        <v>-8.1998936735778756</v>
      </c>
      <c r="T145" s="39">
        <f t="shared" si="34"/>
        <v>-8.1998936735778898</v>
      </c>
      <c r="U145" t="s">
        <v>356</v>
      </c>
      <c r="V145" t="s">
        <v>357</v>
      </c>
      <c r="W145" t="s">
        <v>483</v>
      </c>
      <c r="X145" t="s">
        <v>469</v>
      </c>
      <c r="Y145" s="41"/>
    </row>
    <row r="146" spans="1:25" s="35" customFormat="1" ht="15" x14ac:dyDescent="0.25">
      <c r="A146">
        <v>1.66</v>
      </c>
      <c r="B146">
        <v>2.3199999999999998</v>
      </c>
      <c r="C146" s="29">
        <f t="shared" si="26"/>
        <v>3.3444121312837582E-2</v>
      </c>
      <c r="D146" s="30">
        <f>IF(OR($A146="",$B146=""),"",A146*'MPTO_working_2-way'!$G145)</f>
        <v>1.7155172413793103</v>
      </c>
      <c r="E146" s="32">
        <f>IF(OR($A146="",$B146=""),"",B146*'MPTO_working_2-way'!$G145)</f>
        <v>2.3975903614457832</v>
      </c>
      <c r="F146" s="30">
        <f>IF(OR($A146="",$B146=""),"",'MPTO_working_2-way'!D145)</f>
        <v>1.707394928178755</v>
      </c>
      <c r="G146" s="32">
        <f>IF(OR($A146="",$B146=""),"",'MPTO_working_2-way'!E145)</f>
        <v>2.4136375031336175</v>
      </c>
      <c r="H146" s="30">
        <f>IF(OR($A146="",$B146=""),"",'OddsRatio_working_2-way'!M145)</f>
        <v>1.7071067811865479</v>
      </c>
      <c r="I146" s="30">
        <f>IF(OR($A146="",$B146=""),"",'OddsRatio_working_2-way'!N145)</f>
        <v>2.4142135623730954</v>
      </c>
      <c r="J146" s="30">
        <f>IF('Log_working_2-way'!$D145="","",A146^('Log_working_2-way'!$D145))</f>
        <v>1.7034185347793582</v>
      </c>
      <c r="K146" s="32">
        <f>IF('Log_working_2-way'!$D145="","",B146^('Log_working_2-way'!$D145))</f>
        <v>2.4216287324780335</v>
      </c>
      <c r="L146" s="37">
        <f t="shared" si="27"/>
        <v>0.58291457286432158</v>
      </c>
      <c r="M146" s="37">
        <f t="shared" si="28"/>
        <v>0.41708542713567837</v>
      </c>
      <c r="N146" s="38">
        <v>242</v>
      </c>
      <c r="O146" s="38">
        <f t="shared" si="29"/>
        <v>96.216867469879503</v>
      </c>
      <c r="P146" s="38">
        <f t="shared" si="30"/>
        <v>137.68965517241378</v>
      </c>
      <c r="Q146" s="38">
        <f t="shared" si="31"/>
        <v>104.31034482758622</v>
      </c>
      <c r="R146" s="38">
        <f t="shared" si="32"/>
        <v>145.7831325301205</v>
      </c>
      <c r="S146" s="39">
        <f t="shared" si="33"/>
        <v>-8.0934773577067176</v>
      </c>
      <c r="T146" s="39">
        <f t="shared" si="34"/>
        <v>-8.0934773577067176</v>
      </c>
      <c r="U146" t="s">
        <v>358</v>
      </c>
      <c r="V146" t="s">
        <v>359</v>
      </c>
      <c r="W146" t="s">
        <v>483</v>
      </c>
      <c r="X146" t="s">
        <v>469</v>
      </c>
      <c r="Y146" s="41"/>
    </row>
    <row r="147" spans="1:25" ht="15" x14ac:dyDescent="0.25">
      <c r="A147">
        <v>1.71</v>
      </c>
      <c r="B147">
        <v>2.15</v>
      </c>
      <c r="C147" s="29">
        <f t="shared" si="26"/>
        <v>4.9911600707194248E-2</v>
      </c>
      <c r="D147" s="30">
        <f>IF(OR($A147="",$B147=""),"",A147*'MPTO_working_2-way'!$G146)</f>
        <v>1.7953488372093021</v>
      </c>
      <c r="E147" s="32">
        <f>IF(OR($A147="",$B147=""),"",B147*'MPTO_working_2-way'!$G146)</f>
        <v>2.2573099415204676</v>
      </c>
      <c r="F147" s="30">
        <f>IF(OR($A147="",$B147=""),"",'MPTO_working_2-way'!D146)</f>
        <v>1.7862261630025504</v>
      </c>
      <c r="G147" s="32">
        <f>IF(OR($A147="",$B147=""),"",'MPTO_working_2-way'!E146)</f>
        <v>2.2718986559555074</v>
      </c>
      <c r="H147" s="30">
        <f>IF(OR($A147="",$B147=""),"",'OddsRatio_working_2-way'!M146)</f>
        <v>1.7857425178439978</v>
      </c>
      <c r="I147" s="30">
        <f>IF(OR($A147="",$B147=""),"",'OddsRatio_working_2-way'!N146)</f>
        <v>2.2726815429867573</v>
      </c>
      <c r="J147" s="30">
        <f>IF('Log_working_2-way'!$D146="","",A147^('Log_working_2-way'!$D146))</f>
        <v>1.7815546379563396</v>
      </c>
      <c r="K147" s="32">
        <f>IF('Log_working_2-way'!$D146="","",B147^('Log_working_2-way'!$D146))</f>
        <v>2.2795010757196681</v>
      </c>
      <c r="L147" s="37">
        <f t="shared" si="27"/>
        <v>0.55699481865284983</v>
      </c>
      <c r="M147" s="37">
        <f t="shared" si="28"/>
        <v>0.44300518134715028</v>
      </c>
      <c r="N147" s="38">
        <v>243</v>
      </c>
      <c r="O147" s="38">
        <f t="shared" si="29"/>
        <v>100.89473684210525</v>
      </c>
      <c r="P147" s="38">
        <f t="shared" si="30"/>
        <v>129.97674418604649</v>
      </c>
      <c r="Q147" s="38">
        <f t="shared" si="31"/>
        <v>113.02325581395348</v>
      </c>
      <c r="R147" s="38">
        <f t="shared" si="32"/>
        <v>142.10526315789474</v>
      </c>
      <c r="S147" s="39">
        <f t="shared" si="33"/>
        <v>-12.128518971848237</v>
      </c>
      <c r="T147" s="39">
        <f t="shared" si="34"/>
        <v>-12.128518971848251</v>
      </c>
      <c r="U147" t="s">
        <v>360</v>
      </c>
      <c r="V147" t="s">
        <v>361</v>
      </c>
      <c r="W147" t="s">
        <v>472</v>
      </c>
      <c r="X147" t="s">
        <v>470</v>
      </c>
      <c r="Y147" s="41"/>
    </row>
    <row r="148" spans="1:25" ht="15" x14ac:dyDescent="0.25">
      <c r="A148">
        <v>1.76</v>
      </c>
      <c r="B148">
        <v>2.08</v>
      </c>
      <c r="C148" s="29">
        <f t="shared" si="26"/>
        <v>4.8951048951048959E-2</v>
      </c>
      <c r="D148" s="30">
        <f>IF(OR($A148="",$B148=""),"",A148*'MPTO_working_2-way'!$G147)</f>
        <v>1.8461538461538463</v>
      </c>
      <c r="E148" s="32">
        <f>IF(OR($A148="",$B148=""),"",B148*'MPTO_working_2-way'!$G147)</f>
        <v>2.1818181818181821</v>
      </c>
      <c r="F148" s="30">
        <f>IF(OR($A148="",$B148=""),"",'MPTO_working_2-way'!D147)</f>
        <v>1.8392282958199357</v>
      </c>
      <c r="G148" s="32">
        <f>IF(OR($A148="",$B148=""),"",'MPTO_working_2-way'!E147)</f>
        <v>2.1915708812260539</v>
      </c>
      <c r="H148" s="30">
        <f>IF(OR($A148="",$B148=""),"",'OddsRatio_working_2-way'!M147)</f>
        <v>1.838870492807861</v>
      </c>
      <c r="I148" s="30">
        <f>IF(OR($A148="",$B148=""),"",'OddsRatio_working_2-way'!N147)</f>
        <v>2.1920791213585393</v>
      </c>
      <c r="J148" s="30">
        <f>IF('Log_working_2-way'!$D147="","",A148^('Log_working_2-way'!$D147))</f>
        <v>1.835690492831995</v>
      </c>
      <c r="K148" s="32">
        <f>IF('Log_working_2-way'!$D147="","",B148^('Log_working_2-way'!$D147))</f>
        <v>2.196615264354977</v>
      </c>
      <c r="L148" s="37">
        <f t="shared" si="27"/>
        <v>0.54166666666666663</v>
      </c>
      <c r="M148" s="37">
        <f t="shared" si="28"/>
        <v>0.45833333333333326</v>
      </c>
      <c r="N148" s="38">
        <v>244</v>
      </c>
      <c r="O148" s="38">
        <f t="shared" si="29"/>
        <v>105.36363636363637</v>
      </c>
      <c r="P148" s="38">
        <f t="shared" si="30"/>
        <v>126.69230769230769</v>
      </c>
      <c r="Q148" s="38">
        <f t="shared" si="31"/>
        <v>117.30769230769229</v>
      </c>
      <c r="R148" s="38">
        <f t="shared" si="32"/>
        <v>138.63636363636365</v>
      </c>
      <c r="S148" s="39">
        <f t="shared" si="33"/>
        <v>-11.944055944055918</v>
      </c>
      <c r="T148" s="39">
        <f t="shared" si="34"/>
        <v>-11.944055944055961</v>
      </c>
      <c r="U148" t="s">
        <v>362</v>
      </c>
      <c r="V148" t="s">
        <v>363</v>
      </c>
      <c r="W148" t="s">
        <v>472</v>
      </c>
      <c r="X148" t="s">
        <v>470</v>
      </c>
      <c r="Y148" s="41"/>
    </row>
    <row r="149" spans="1:25" ht="15" x14ac:dyDescent="0.25">
      <c r="A149">
        <v>1.66</v>
      </c>
      <c r="B149">
        <v>2.25</v>
      </c>
      <c r="C149" s="29">
        <f t="shared" si="26"/>
        <v>4.685408299866145E-2</v>
      </c>
      <c r="D149" s="30">
        <f>IF(OR($A149="",$B149=""),"",A149*'MPTO_working_2-way'!$G148)</f>
        <v>1.7377777777777779</v>
      </c>
      <c r="E149" s="32">
        <f>IF(OR($A149="",$B149=""),"",B149*'MPTO_working_2-way'!$G148)</f>
        <v>2.3554216867469884</v>
      </c>
      <c r="F149" s="30">
        <f>IF(OR($A149="",$B149=""),"",'MPTO_working_2-way'!D148)</f>
        <v>1.7271676300578036</v>
      </c>
      <c r="G149" s="32">
        <f>IF(OR($A149="",$B149=""),"",'MPTO_working_2-way'!E148)</f>
        <v>2.375198728139905</v>
      </c>
      <c r="H149" s="30">
        <f>IF(OR($A149="",$B149=""),"",'OddsRatio_working_2-way'!M148)</f>
        <v>1.7266360849833982</v>
      </c>
      <c r="I149" s="30">
        <f>IF(OR($A149="",$B149=""),"",'OddsRatio_working_2-way'!N148)</f>
        <v>2.3762047064079508</v>
      </c>
      <c r="J149" s="30">
        <f>IF('Log_working_2-way'!$D148="","",A149^('Log_working_2-way'!$D148))</f>
        <v>1.7217777333058093</v>
      </c>
      <c r="K149" s="32">
        <f>IF('Log_working_2-way'!$D148="","",B149^('Log_working_2-way'!$D148))</f>
        <v>2.3854680656592984</v>
      </c>
      <c r="L149" s="37">
        <f t="shared" si="27"/>
        <v>0.57544757033248084</v>
      </c>
      <c r="M149" s="37">
        <f t="shared" si="28"/>
        <v>0.4245524296675191</v>
      </c>
      <c r="N149" s="38">
        <v>245</v>
      </c>
      <c r="O149" s="38">
        <f t="shared" si="29"/>
        <v>97.409638554216869</v>
      </c>
      <c r="P149" s="38">
        <f t="shared" si="30"/>
        <v>136.11111111111111</v>
      </c>
      <c r="Q149" s="38">
        <f t="shared" si="31"/>
        <v>108.88888888888889</v>
      </c>
      <c r="R149" s="38">
        <f t="shared" si="32"/>
        <v>147.59036144578315</v>
      </c>
      <c r="S149" s="39">
        <f t="shared" si="33"/>
        <v>-11.479250334672017</v>
      </c>
      <c r="T149" s="39">
        <f t="shared" si="34"/>
        <v>-11.479250334672031</v>
      </c>
      <c r="U149" t="s">
        <v>364</v>
      </c>
      <c r="V149" t="s">
        <v>365</v>
      </c>
      <c r="W149" t="s">
        <v>472</v>
      </c>
      <c r="X149" t="s">
        <v>470</v>
      </c>
      <c r="Y149" s="41"/>
    </row>
    <row r="150" spans="1:25" ht="15" x14ac:dyDescent="0.25">
      <c r="A150">
        <v>1.61</v>
      </c>
      <c r="B150">
        <v>2.36</v>
      </c>
      <c r="C150" s="29">
        <f t="shared" si="26"/>
        <v>4.4846825981682326E-2</v>
      </c>
      <c r="D150" s="30">
        <f>IF(OR($A150="",$B150=""),"",A150*'MPTO_working_2-way'!$G149)</f>
        <v>1.6822033898305087</v>
      </c>
      <c r="E150" s="32">
        <f>IF(OR($A150="",$B150=""),"",B150*'MPTO_working_2-way'!$G149)</f>
        <v>2.4658385093167703</v>
      </c>
      <c r="F150" s="30">
        <f>IF(OR($A150="",$B150=""),"",'MPTO_working_2-way'!D149)</f>
        <v>1.6703006857745737</v>
      </c>
      <c r="G150" s="32">
        <f>IF(OR($A150="",$B150=""),"",'MPTO_working_2-way'!E149)</f>
        <v>2.4918677859391396</v>
      </c>
      <c r="H150" s="30">
        <f>IF(OR($A150="",$B150=""),"",'OddsRatio_working_2-way'!M149)</f>
        <v>1.6697233845138648</v>
      </c>
      <c r="I150" s="30">
        <f>IF(OR($A150="",$B150=""),"",'OddsRatio_working_2-way'!N149)</f>
        <v>2.4931537753095996</v>
      </c>
      <c r="J150" s="30">
        <f>IF('Log_working_2-way'!$D149="","",A150^('Log_working_2-way'!$D149))</f>
        <v>1.6642785352461773</v>
      </c>
      <c r="K150" s="32">
        <f>IF('Log_working_2-way'!$D149="","",B150^('Log_working_2-way'!$D149))</f>
        <v>2.5053926130981345</v>
      </c>
      <c r="L150" s="37">
        <f t="shared" si="27"/>
        <v>0.59445843828715361</v>
      </c>
      <c r="M150" s="37">
        <f t="shared" si="28"/>
        <v>0.40554156171284633</v>
      </c>
      <c r="N150" s="38">
        <v>246</v>
      </c>
      <c r="O150" s="38">
        <f t="shared" si="29"/>
        <v>93.204968944099377</v>
      </c>
      <c r="P150" s="38">
        <f t="shared" si="30"/>
        <v>141.76271186440678</v>
      </c>
      <c r="Q150" s="38">
        <f t="shared" si="31"/>
        <v>104.23728813559323</v>
      </c>
      <c r="R150" s="38">
        <f t="shared" si="32"/>
        <v>152.79503105590061</v>
      </c>
      <c r="S150" s="39">
        <f t="shared" si="33"/>
        <v>-11.032319191493855</v>
      </c>
      <c r="T150" s="39">
        <f t="shared" si="34"/>
        <v>-11.032319191493826</v>
      </c>
      <c r="U150" t="s">
        <v>366</v>
      </c>
      <c r="V150" t="s">
        <v>367</v>
      </c>
      <c r="W150" t="s">
        <v>472</v>
      </c>
      <c r="X150" t="s">
        <v>470</v>
      </c>
      <c r="Y150" s="41"/>
    </row>
    <row r="151" spans="1:25" ht="15" x14ac:dyDescent="0.25">
      <c r="A151">
        <v>2.06</v>
      </c>
      <c r="B151">
        <v>1.85</v>
      </c>
      <c r="C151" s="29">
        <f t="shared" si="26"/>
        <v>2.5977433744424072E-2</v>
      </c>
      <c r="D151" s="30">
        <f>IF(OR($A151="",$B151=""),"",A151*'MPTO_working_2-way'!$G150)</f>
        <v>2.1135135135135137</v>
      </c>
      <c r="E151" s="32">
        <f>IF(OR($A151="",$B151=""),"",B151*'MPTO_working_2-way'!$G150)</f>
        <v>1.8980582524271847</v>
      </c>
      <c r="F151" s="30">
        <f>IF(OR($A151="",$B151=""),"",'MPTO_working_2-way'!D150)</f>
        <v>2.1166342682588173</v>
      </c>
      <c r="G151" s="32">
        <f>IF(OR($A151="",$B151=""),"",'MPTO_working_2-way'!E150)</f>
        <v>1.8955483710519774</v>
      </c>
      <c r="H151" s="30">
        <f>IF(OR($A151="",$B151=""),"",'OddsRatio_working_2-way'!M150)</f>
        <v>2.1167178800079327</v>
      </c>
      <c r="I151" s="30">
        <f>IF(OR($A151="",$B151=""),"",'OddsRatio_working_2-way'!N150)</f>
        <v>1.8954813188742858</v>
      </c>
      <c r="J151" s="30">
        <f>IF('Log_working_2-way'!$D150="","",A151^('Log_working_2-way'!$D150))</f>
        <v>2.1181333306010104</v>
      </c>
      <c r="K151" s="32">
        <f>IF('Log_working_2-way'!$D150="","",B151^('Log_working_2-way'!$D150))</f>
        <v>1.8943477245799318</v>
      </c>
      <c r="L151" s="37">
        <f t="shared" si="27"/>
        <v>0.47314578005115088</v>
      </c>
      <c r="M151" s="37">
        <f t="shared" si="28"/>
        <v>0.52685421994884907</v>
      </c>
      <c r="N151" s="38">
        <v>247</v>
      </c>
      <c r="O151" s="38">
        <f t="shared" si="29"/>
        <v>127.09708737864078</v>
      </c>
      <c r="P151" s="38">
        <f t="shared" si="30"/>
        <v>113.4864864864865</v>
      </c>
      <c r="Q151" s="38">
        <f t="shared" si="31"/>
        <v>133.51351351351349</v>
      </c>
      <c r="R151" s="38">
        <f t="shared" si="32"/>
        <v>119.90291262135922</v>
      </c>
      <c r="S151" s="39">
        <f t="shared" si="33"/>
        <v>-6.4164261348727081</v>
      </c>
      <c r="T151" s="39">
        <f t="shared" si="34"/>
        <v>-6.4164261348727223</v>
      </c>
      <c r="U151" t="s">
        <v>368</v>
      </c>
      <c r="V151" t="s">
        <v>369</v>
      </c>
      <c r="W151" t="s">
        <v>473</v>
      </c>
      <c r="X151" t="s">
        <v>470</v>
      </c>
      <c r="Y151" s="41"/>
    </row>
    <row r="152" spans="1:25" ht="15" x14ac:dyDescent="0.25">
      <c r="A152">
        <v>1.75</v>
      </c>
      <c r="B152">
        <v>2.19</v>
      </c>
      <c r="C152" s="29">
        <f t="shared" si="26"/>
        <v>2.8049575994781417E-2</v>
      </c>
      <c r="D152" s="30">
        <f>IF(OR($A152="",$B152=""),"",A152*'MPTO_working_2-way'!$G151)</f>
        <v>1.7990867579908674</v>
      </c>
      <c r="E152" s="32">
        <f>IF(OR($A152="",$B152=""),"",B152*'MPTO_working_2-way'!$G151)</f>
        <v>2.2514285714285713</v>
      </c>
      <c r="F152" s="30">
        <f>IF(OR($A152="",$B152=""),"",'MPTO_working_2-way'!D151)</f>
        <v>1.7940315974253949</v>
      </c>
      <c r="G152" s="32">
        <f>IF(OR($A152="",$B152=""),"",'MPTO_working_2-way'!E151)</f>
        <v>2.2593957258658803</v>
      </c>
      <c r="H152" s="30">
        <f>IF(OR($A152="",$B152=""),"",'OddsRatio_working_2-way'!M151)</f>
        <v>1.7938841860374448</v>
      </c>
      <c r="I152" s="30">
        <f>IF(OR($A152="",$B152=""),"",'OddsRatio_working_2-way'!N151)</f>
        <v>2.2596295751794115</v>
      </c>
      <c r="J152" s="30">
        <f>IF('Log_working_2-way'!$D151="","",A152^('Log_working_2-way'!$D151))</f>
        <v>1.7915983497890287</v>
      </c>
      <c r="K152" s="32">
        <f>IF('Log_working_2-way'!$D151="","",B152^('Log_working_2-way'!$D151))</f>
        <v>2.2632669083588914</v>
      </c>
      <c r="L152" s="37">
        <f t="shared" si="27"/>
        <v>0.55583756345177671</v>
      </c>
      <c r="M152" s="37">
        <f t="shared" si="28"/>
        <v>0.44416243654822335</v>
      </c>
      <c r="N152" s="38">
        <v>248</v>
      </c>
      <c r="O152" s="38">
        <f t="shared" si="29"/>
        <v>106.28571428571428</v>
      </c>
      <c r="P152" s="38">
        <f t="shared" si="30"/>
        <v>134.75799086757991</v>
      </c>
      <c r="Q152" s="38">
        <f t="shared" si="31"/>
        <v>113.24200913242009</v>
      </c>
      <c r="R152" s="38">
        <f t="shared" si="32"/>
        <v>141.71428571428569</v>
      </c>
      <c r="S152" s="39">
        <f t="shared" si="33"/>
        <v>-6.9562948467058163</v>
      </c>
      <c r="T152" s="39">
        <f t="shared" si="34"/>
        <v>-6.9562948467057879</v>
      </c>
      <c r="U152" t="s">
        <v>370</v>
      </c>
      <c r="V152" t="s">
        <v>371</v>
      </c>
      <c r="W152" t="s">
        <v>473</v>
      </c>
      <c r="X152" t="s">
        <v>470</v>
      </c>
      <c r="Y152" s="41"/>
    </row>
    <row r="153" spans="1:25" ht="15" x14ac:dyDescent="0.25">
      <c r="A153">
        <v>1.63</v>
      </c>
      <c r="B153">
        <v>2.41</v>
      </c>
      <c r="C153" s="29">
        <f t="shared" si="26"/>
        <v>2.8434691851436877E-2</v>
      </c>
      <c r="D153" s="30">
        <f>IF(OR($A153="",$B153=""),"",A153*'MPTO_working_2-way'!$G152)</f>
        <v>1.6763485477178419</v>
      </c>
      <c r="E153" s="32">
        <f>IF(OR($A153="",$B153=""),"",B153*'MPTO_working_2-way'!$G152)</f>
        <v>2.4785276073619631</v>
      </c>
      <c r="F153" s="30">
        <f>IF(OR($A153="",$B153=""),"",'MPTO_working_2-way'!D152)</f>
        <v>1.6686702206741284</v>
      </c>
      <c r="G153" s="32">
        <f>IF(OR($A153="",$B153=""),"",'MPTO_working_2-way'!E152)</f>
        <v>2.4955055109106499</v>
      </c>
      <c r="H153" s="30">
        <f>IF(OR($A153="",$B153=""),"",'OddsRatio_working_2-way'!M152)</f>
        <v>1.6684373647831916</v>
      </c>
      <c r="I153" s="30">
        <f>IF(OR($A153="",$B153=""),"",'OddsRatio_working_2-way'!N152)</f>
        <v>2.4960264830861911</v>
      </c>
      <c r="J153" s="30">
        <f>IF('Log_working_2-way'!$D152="","",A153^('Log_working_2-way'!$D152))</f>
        <v>1.6649584147953032</v>
      </c>
      <c r="K153" s="32">
        <f>IF('Log_working_2-way'!$D152="","",B153^('Log_working_2-way'!$D152))</f>
        <v>2.5038534406814188</v>
      </c>
      <c r="L153" s="37">
        <f t="shared" si="27"/>
        <v>0.59653465346534673</v>
      </c>
      <c r="M153" s="37">
        <f t="shared" si="28"/>
        <v>0.40346534653465349</v>
      </c>
      <c r="N153" s="38">
        <v>249</v>
      </c>
      <c r="O153" s="38">
        <f t="shared" si="29"/>
        <v>96.239263803680956</v>
      </c>
      <c r="P153" s="38">
        <f t="shared" si="30"/>
        <v>145.68049792531122</v>
      </c>
      <c r="Q153" s="38">
        <f t="shared" si="31"/>
        <v>103.31950207468878</v>
      </c>
      <c r="R153" s="38">
        <f t="shared" si="32"/>
        <v>152.76073619631902</v>
      </c>
      <c r="S153" s="39">
        <f t="shared" si="33"/>
        <v>-7.0802382710078291</v>
      </c>
      <c r="T153" s="39">
        <f t="shared" si="34"/>
        <v>-7.0802382710078007</v>
      </c>
      <c r="U153" t="s">
        <v>372</v>
      </c>
      <c r="V153" t="s">
        <v>373</v>
      </c>
      <c r="W153" t="s">
        <v>473</v>
      </c>
      <c r="X153" t="s">
        <v>470</v>
      </c>
      <c r="Y153" s="41"/>
    </row>
    <row r="154" spans="1:25" s="35" customFormat="1" ht="15" x14ac:dyDescent="0.25">
      <c r="A154">
        <v>1.5</v>
      </c>
      <c r="B154">
        <v>2.69</v>
      </c>
      <c r="C154" s="29">
        <f t="shared" si="26"/>
        <v>3.8413878562577386E-2</v>
      </c>
      <c r="D154" s="30">
        <f>IF(OR($A154="",$B154=""),"",A154*'MPTO_working_2-way'!$G153)</f>
        <v>1.557620817843866</v>
      </c>
      <c r="E154" s="32">
        <f>IF(OR($A154="",$B154=""),"",B154*'MPTO_working_2-way'!$G153)</f>
        <v>2.793333333333333</v>
      </c>
      <c r="F154" s="30">
        <f>IF(OR($A154="",$B154=""),"",'MPTO_working_2-way'!D153)</f>
        <v>1.5444976076555021</v>
      </c>
      <c r="G154" s="32">
        <f>IF(OR($A154="",$B154=""),"",'MPTO_working_2-way'!E153)</f>
        <v>2.8365553602811948</v>
      </c>
      <c r="H154" s="30">
        <f>IF(OR($A154="",$B154=""),"",'OddsRatio_working_2-way'!M153)</f>
        <v>1.5439282932204215</v>
      </c>
      <c r="I154" s="30">
        <f>IF(OR($A154="",$B154=""),"",'OddsRatio_working_2-way'!N153)</f>
        <v>2.838477631085023</v>
      </c>
      <c r="J154" s="30">
        <f>IF('Log_working_2-way'!$D153="","",A154^('Log_working_2-way'!$D153))</f>
        <v>1.5379221335225206</v>
      </c>
      <c r="K154" s="32">
        <f>IF('Log_working_2-way'!$D153="","",B154^('Log_working_2-way'!$D153))</f>
        <v>2.8590051192932453</v>
      </c>
      <c r="L154" s="37">
        <f t="shared" si="27"/>
        <v>0.64200477326968985</v>
      </c>
      <c r="M154" s="37">
        <f t="shared" si="28"/>
        <v>0.35799522673031031</v>
      </c>
      <c r="N154" s="38">
        <v>250</v>
      </c>
      <c r="O154" s="38">
        <f t="shared" si="29"/>
        <v>83.333333333333329</v>
      </c>
      <c r="P154" s="38">
        <f t="shared" si="30"/>
        <v>157.06319702602232</v>
      </c>
      <c r="Q154" s="38">
        <f t="shared" si="31"/>
        <v>92.936802973977706</v>
      </c>
      <c r="R154" s="38">
        <f t="shared" si="32"/>
        <v>166.66666666666666</v>
      </c>
      <c r="S154" s="39">
        <f t="shared" si="33"/>
        <v>-9.6034696406443771</v>
      </c>
      <c r="T154" s="39">
        <f t="shared" si="34"/>
        <v>-9.6034696406443345</v>
      </c>
      <c r="U154" t="s">
        <v>374</v>
      </c>
      <c r="V154" t="s">
        <v>375</v>
      </c>
      <c r="W154" t="s">
        <v>474</v>
      </c>
      <c r="X154" t="s">
        <v>470</v>
      </c>
      <c r="Y154" s="41"/>
    </row>
    <row r="155" spans="1:25" ht="15" x14ac:dyDescent="0.25">
      <c r="A155">
        <v>1.87</v>
      </c>
      <c r="B155">
        <v>2.02</v>
      </c>
      <c r="C155" s="29">
        <f t="shared" si="26"/>
        <v>2.9808863239265015E-2</v>
      </c>
      <c r="D155" s="30">
        <f>IF(OR($A155="",$B155=""),"",A155*'MPTO_working_2-way'!$G154)</f>
        <v>1.9257425742574257</v>
      </c>
      <c r="E155" s="32">
        <f>IF(OR($A155="",$B155=""),"",B155*'MPTO_working_2-way'!$G154)</f>
        <v>2.0802139037433154</v>
      </c>
      <c r="F155" s="30">
        <f>IF(OR($A155="",$B155=""),"",'MPTO_working_2-way'!D154)</f>
        <v>1.9236135865967305</v>
      </c>
      <c r="G155" s="32">
        <f>IF(OR($A155="",$B155=""),"",'MPTO_working_2-way'!E154)</f>
        <v>2.082703865027292</v>
      </c>
      <c r="H155" s="30">
        <f>IF(OR($A155="",$B155=""),"",'OddsRatio_working_2-way'!M154)</f>
        <v>1.9235481451827992</v>
      </c>
      <c r="I155" s="30">
        <f>IF(OR($A155="",$B155=""),"",'OddsRatio_working_2-way'!N154)</f>
        <v>2.0827805840074194</v>
      </c>
      <c r="J155" s="30">
        <f>IF('Log_working_2-way'!$D154="","",A155^('Log_working_2-way'!$D154))</f>
        <v>1.9225833907877643</v>
      </c>
      <c r="K155" s="32">
        <f>IF('Log_working_2-way'!$D154="","",B155^('Log_working_2-way'!$D154))</f>
        <v>2.0839128581602959</v>
      </c>
      <c r="L155" s="37">
        <f t="shared" si="27"/>
        <v>0.51928020565552702</v>
      </c>
      <c r="M155" s="37">
        <f t="shared" si="28"/>
        <v>0.48071979434447304</v>
      </c>
      <c r="N155" s="38">
        <v>251</v>
      </c>
      <c r="O155" s="38">
        <f t="shared" si="29"/>
        <v>116.77540106951871</v>
      </c>
      <c r="P155" s="38">
        <f t="shared" si="30"/>
        <v>126.74257425742573</v>
      </c>
      <c r="Q155" s="38">
        <f t="shared" si="31"/>
        <v>124.25742574257426</v>
      </c>
      <c r="R155" s="38">
        <f t="shared" si="32"/>
        <v>134.22459893048125</v>
      </c>
      <c r="S155" s="39">
        <f t="shared" si="33"/>
        <v>-7.4820246730555482</v>
      </c>
      <c r="T155" s="39">
        <f t="shared" si="34"/>
        <v>-7.4820246730555198</v>
      </c>
      <c r="U155" t="s">
        <v>376</v>
      </c>
      <c r="V155" t="s">
        <v>377</v>
      </c>
      <c r="W155" t="s">
        <v>474</v>
      </c>
      <c r="X155" t="s">
        <v>470</v>
      </c>
      <c r="Y155" s="41"/>
    </row>
    <row r="156" spans="1:25" ht="15" x14ac:dyDescent="0.25">
      <c r="A156">
        <v>1.72</v>
      </c>
      <c r="B156">
        <v>2.2200000000000002</v>
      </c>
      <c r="C156" s="29">
        <f t="shared" si="26"/>
        <v>3.1845799287659737E-2</v>
      </c>
      <c r="D156" s="30">
        <f>IF(OR($A156="",$B156=""),"",A156*'MPTO_working_2-way'!$G155)</f>
        <v>1.7747747747747746</v>
      </c>
      <c r="E156" s="32">
        <f>IF(OR($A156="",$B156=""),"",B156*'MPTO_working_2-way'!$G155)</f>
        <v>2.2906976744186047</v>
      </c>
      <c r="F156" s="30">
        <f>IF(OR($A156="",$B156=""),"",'MPTO_working_2-way'!D155)</f>
        <v>1.7684327528714336</v>
      </c>
      <c r="G156" s="32">
        <f>IF(OR($A156="",$B156=""),"",'MPTO_working_2-way'!E155)</f>
        <v>2.3013500482160079</v>
      </c>
      <c r="H156" s="30">
        <f>IF(OR($A156="",$B156=""),"",'OddsRatio_working_2-way'!M155)</f>
        <v>1.768221279597376</v>
      </c>
      <c r="I156" s="30">
        <f>IF(OR($A156="",$B156=""),"",'OddsRatio_working_2-way'!N155)</f>
        <v>2.3017082793177757</v>
      </c>
      <c r="J156" s="30">
        <f>IF('Log_working_2-way'!$D155="","",A156^('Log_working_2-way'!$D155))</f>
        <v>1.7653459246637417</v>
      </c>
      <c r="K156" s="32">
        <f>IF('Log_working_2-way'!$D155="","",B156^('Log_working_2-way'!$D155))</f>
        <v>2.3065987127837881</v>
      </c>
      <c r="L156" s="37">
        <f t="shared" si="27"/>
        <v>0.56345177664974622</v>
      </c>
      <c r="M156" s="37">
        <f t="shared" si="28"/>
        <v>0.43654822335025378</v>
      </c>
      <c r="N156" s="38">
        <v>252</v>
      </c>
      <c r="O156" s="38">
        <f t="shared" si="29"/>
        <v>105.48837209302326</v>
      </c>
      <c r="P156" s="38">
        <f t="shared" si="30"/>
        <v>138.48648648648648</v>
      </c>
      <c r="Q156" s="38">
        <f t="shared" si="31"/>
        <v>113.5135135135135</v>
      </c>
      <c r="R156" s="38">
        <f t="shared" si="32"/>
        <v>146.51162790697674</v>
      </c>
      <c r="S156" s="39">
        <f t="shared" si="33"/>
        <v>-8.0251414204902431</v>
      </c>
      <c r="T156" s="39">
        <f t="shared" si="34"/>
        <v>-8.0251414204902574</v>
      </c>
      <c r="U156" t="s">
        <v>378</v>
      </c>
      <c r="V156" t="s">
        <v>379</v>
      </c>
      <c r="W156" t="s">
        <v>474</v>
      </c>
      <c r="X156" t="s">
        <v>470</v>
      </c>
      <c r="Y156" s="41"/>
    </row>
    <row r="157" spans="1:25" ht="15" x14ac:dyDescent="0.25">
      <c r="A157">
        <v>1.72</v>
      </c>
      <c r="B157">
        <v>2.2400000000000002</v>
      </c>
      <c r="C157" s="29">
        <f t="shared" si="26"/>
        <v>2.7823920265780622E-2</v>
      </c>
      <c r="D157" s="30">
        <f>IF(OR($A157="",$B157=""),"",A157*'MPTO_working_2-way'!$G156)</f>
        <v>1.7678571428571426</v>
      </c>
      <c r="E157" s="32">
        <f>IF(OR($A157="",$B157=""),"",B157*'MPTO_working_2-way'!$G156)</f>
        <v>2.3023255813953489</v>
      </c>
      <c r="F157" s="30">
        <f>IF(OR($A157="",$B157=""),"",'MPTO_working_2-way'!D156)</f>
        <v>1.762166117819246</v>
      </c>
      <c r="G157" s="32">
        <f>IF(OR($A157="",$B157=""),"",'MPTO_working_2-way'!E156)</f>
        <v>2.3120499279884781</v>
      </c>
      <c r="H157" s="30">
        <f>IF(OR($A157="",$B157=""),"",'OddsRatio_working_2-way'!M156)</f>
        <v>1.7620007620011424</v>
      </c>
      <c r="I157" s="30">
        <f>IF(OR($A157="",$B157=""),"",'OddsRatio_working_2-way'!N156)</f>
        <v>2.3123346456686344</v>
      </c>
      <c r="J157" s="30">
        <f>IF('Log_working_2-way'!$D156="","",A157^('Log_working_2-way'!$D156))</f>
        <v>1.7594273311587105</v>
      </c>
      <c r="K157" s="32">
        <f>IF('Log_working_2-way'!$D156="","",B157^('Log_working_2-way'!$D156))</f>
        <v>2.3167816840015738</v>
      </c>
      <c r="L157" s="37">
        <f t="shared" si="27"/>
        <v>0.56565656565656575</v>
      </c>
      <c r="M157" s="37">
        <f t="shared" si="28"/>
        <v>0.43434343434343431</v>
      </c>
      <c r="N157" s="38">
        <v>253</v>
      </c>
      <c r="O157" s="38">
        <f t="shared" si="29"/>
        <v>105.90697674418604</v>
      </c>
      <c r="P157" s="38">
        <f t="shared" si="30"/>
        <v>140.05357142857144</v>
      </c>
      <c r="Q157" s="38">
        <f t="shared" si="31"/>
        <v>112.94642857142857</v>
      </c>
      <c r="R157" s="38">
        <f t="shared" si="32"/>
        <v>147.09302325581396</v>
      </c>
      <c r="S157" s="39">
        <f t="shared" si="33"/>
        <v>-7.0394518272425302</v>
      </c>
      <c r="T157" s="39">
        <f t="shared" si="34"/>
        <v>-7.0394518272425159</v>
      </c>
      <c r="U157" t="s">
        <v>380</v>
      </c>
      <c r="V157" t="s">
        <v>381</v>
      </c>
      <c r="W157" t="s">
        <v>475</v>
      </c>
      <c r="X157" t="s">
        <v>470</v>
      </c>
      <c r="Y157" s="41"/>
    </row>
    <row r="158" spans="1:25" ht="15" x14ac:dyDescent="0.25">
      <c r="A158">
        <v>2.08</v>
      </c>
      <c r="B158">
        <v>1.84</v>
      </c>
      <c r="C158" s="29">
        <f t="shared" si="26"/>
        <v>2.4247491638795804E-2</v>
      </c>
      <c r="D158" s="30">
        <f>IF(OR($A158="",$B158=""),"",A158*'MPTO_working_2-way'!$G157)</f>
        <v>2.1304347826086953</v>
      </c>
      <c r="E158" s="32">
        <f>IF(OR($A158="",$B158=""),"",B158*'MPTO_working_2-way'!$G157)</f>
        <v>1.8846153846153844</v>
      </c>
      <c r="F158" s="30">
        <f>IF(OR($A158="",$B158=""),"",'MPTO_working_2-way'!D157)</f>
        <v>2.1338090990187331</v>
      </c>
      <c r="G158" s="32">
        <f>IF(OR($A158="",$B158=""),"",'MPTO_working_2-way'!E157)</f>
        <v>1.8819826907946497</v>
      </c>
      <c r="H158" s="30">
        <f>IF(OR($A158="",$B158=""),"",'OddsRatio_working_2-way'!M157)</f>
        <v>2.1338934190276815</v>
      </c>
      <c r="I158" s="30">
        <f>IF(OR($A158="",$B158=""),"",'OddsRatio_working_2-way'!N157)</f>
        <v>1.8819171036881968</v>
      </c>
      <c r="J158" s="30">
        <f>IF('Log_working_2-way'!$D157="","",A158^('Log_working_2-way'!$D157))</f>
        <v>2.1354221138982008</v>
      </c>
      <c r="K158" s="32">
        <f>IF('Log_working_2-way'!$D157="","",B158^('Log_working_2-way'!$D157))</f>
        <v>1.8807297195989381</v>
      </c>
      <c r="L158" s="37">
        <f t="shared" si="27"/>
        <v>0.46938775510204089</v>
      </c>
      <c r="M158" s="37">
        <f t="shared" si="28"/>
        <v>0.53061224489795922</v>
      </c>
      <c r="N158" s="38">
        <v>254</v>
      </c>
      <c r="O158" s="38">
        <f t="shared" si="29"/>
        <v>131.88461538461539</v>
      </c>
      <c r="P158" s="38">
        <f t="shared" si="30"/>
        <v>115.95652173913044</v>
      </c>
      <c r="Q158" s="38">
        <f t="shared" si="31"/>
        <v>138.04347826086956</v>
      </c>
      <c r="R158" s="38">
        <f t="shared" si="32"/>
        <v>122.1153846153846</v>
      </c>
      <c r="S158" s="39">
        <f t="shared" si="33"/>
        <v>-6.1588628762541759</v>
      </c>
      <c r="T158" s="39">
        <f t="shared" si="34"/>
        <v>-6.1588628762541617</v>
      </c>
      <c r="U158" t="s">
        <v>382</v>
      </c>
      <c r="V158" t="s">
        <v>383</v>
      </c>
      <c r="W158" t="s">
        <v>475</v>
      </c>
      <c r="X158" t="s">
        <v>470</v>
      </c>
      <c r="Y158" s="41"/>
    </row>
    <row r="159" spans="1:25" ht="15" x14ac:dyDescent="0.25">
      <c r="A159">
        <v>1.75</v>
      </c>
      <c r="B159">
        <v>2.1800000000000002</v>
      </c>
      <c r="C159" s="29">
        <f t="shared" si="26"/>
        <v>3.0144167758846541E-2</v>
      </c>
      <c r="D159" s="30">
        <f>IF(OR($A159="",$B159=""),"",A159*'MPTO_working_2-way'!$G158)</f>
        <v>1.8027522935779814</v>
      </c>
      <c r="E159" s="32">
        <f>IF(OR($A159="",$B159=""),"",B159*'MPTO_working_2-way'!$G158)</f>
        <v>2.2457142857142856</v>
      </c>
      <c r="F159" s="30">
        <f>IF(OR($A159="",$B159=""),"",'MPTO_working_2-way'!D158)</f>
        <v>1.797408716136631</v>
      </c>
      <c r="G159" s="32">
        <f>IF(OR($A159="",$B159=""),"",'MPTO_working_2-way'!E158)</f>
        <v>2.2540620384047267</v>
      </c>
      <c r="H159" s="30">
        <f>IF(OR($A159="",$B159=""),"",'OddsRatio_working_2-way'!M158)</f>
        <v>1.797241005179101</v>
      </c>
      <c r="I159" s="30">
        <f>IF(OR($A159="",$B159=""),"",'OddsRatio_working_2-way'!N158)</f>
        <v>2.2543258481484516</v>
      </c>
      <c r="J159" s="30">
        <f>IF('Log_working_2-way'!$D158="","",A159^('Log_working_2-way'!$D158))</f>
        <v>1.7948212842092994</v>
      </c>
      <c r="K159" s="32">
        <f>IF('Log_working_2-way'!$D158="","",B159^('Log_working_2-way'!$D158))</f>
        <v>2.2581444657647705</v>
      </c>
      <c r="L159" s="37">
        <f t="shared" si="27"/>
        <v>0.55470737913486012</v>
      </c>
      <c r="M159" s="37">
        <f t="shared" si="28"/>
        <v>0.44529262086513999</v>
      </c>
      <c r="N159" s="38">
        <v>255</v>
      </c>
      <c r="O159" s="38">
        <f t="shared" si="29"/>
        <v>109.28571428571428</v>
      </c>
      <c r="P159" s="38">
        <f t="shared" si="30"/>
        <v>138.02752293577984</v>
      </c>
      <c r="Q159" s="38">
        <f t="shared" si="31"/>
        <v>116.97247706422017</v>
      </c>
      <c r="R159" s="38">
        <f t="shared" si="32"/>
        <v>145.71428571428569</v>
      </c>
      <c r="S159" s="39">
        <f t="shared" si="33"/>
        <v>-7.6867627785058943</v>
      </c>
      <c r="T159" s="39">
        <f t="shared" si="34"/>
        <v>-7.6867627785058517</v>
      </c>
      <c r="U159" t="s">
        <v>384</v>
      </c>
      <c r="V159" t="s">
        <v>385</v>
      </c>
      <c r="W159" t="s">
        <v>476</v>
      </c>
      <c r="X159" t="s">
        <v>470</v>
      </c>
      <c r="Y159" s="41"/>
    </row>
    <row r="160" spans="1:25" ht="15" x14ac:dyDescent="0.25">
      <c r="A160">
        <v>2.37</v>
      </c>
      <c r="B160">
        <v>1.65</v>
      </c>
      <c r="C160" s="29">
        <f t="shared" si="26"/>
        <v>2.8001534330648337E-2</v>
      </c>
      <c r="D160" s="30">
        <f>IF(OR($A160="",$B160=""),"",A160*'MPTO_working_2-way'!$G159)</f>
        <v>2.4363636363636365</v>
      </c>
      <c r="E160" s="32">
        <f>IF(OR($A160="",$B160=""),"",B160*'MPTO_working_2-way'!$G159)</f>
        <v>1.6962025316455696</v>
      </c>
      <c r="F160" s="30">
        <f>IF(OR($A160="",$B160=""),"",'MPTO_working_2-way'!D159)</f>
        <v>2.4513399153737665</v>
      </c>
      <c r="G160" s="32">
        <f>IF(OR($A160="",$B160=""),"",'MPTO_working_2-way'!E159)</f>
        <v>1.6890184645286688</v>
      </c>
      <c r="H160" s="30">
        <f>IF(OR($A160="",$B160=""),"",'OddsRatio_working_2-way'!M159)</f>
        <v>2.4517893468724408</v>
      </c>
      <c r="I160" s="30">
        <f>IF(OR($A160="",$B160=""),"",'OddsRatio_working_2-way'!N159)</f>
        <v>1.6888051645745159</v>
      </c>
      <c r="J160" s="30">
        <f>IF('Log_working_2-way'!$D159="","",A160^('Log_working_2-way'!$D159))</f>
        <v>2.4586772337716281</v>
      </c>
      <c r="K160" s="32">
        <f>IF('Log_working_2-way'!$D159="","",B160^('Log_working_2-way'!$D159))</f>
        <v>1.685552620448002</v>
      </c>
      <c r="L160" s="37">
        <f t="shared" si="27"/>
        <v>0.41044776119402981</v>
      </c>
      <c r="M160" s="37">
        <f t="shared" si="28"/>
        <v>0.58955223880597019</v>
      </c>
      <c r="N160" s="38">
        <v>256</v>
      </c>
      <c r="O160" s="38">
        <f t="shared" si="29"/>
        <v>147.98312236286918</v>
      </c>
      <c r="P160" s="38">
        <f t="shared" si="30"/>
        <v>100.84848484848484</v>
      </c>
      <c r="Q160" s="38">
        <f t="shared" si="31"/>
        <v>155.15151515151516</v>
      </c>
      <c r="R160" s="38">
        <f t="shared" si="32"/>
        <v>108.01687763713079</v>
      </c>
      <c r="S160" s="39">
        <f t="shared" si="33"/>
        <v>-7.1683927886459742</v>
      </c>
      <c r="T160" s="39">
        <f t="shared" si="34"/>
        <v>-7.1683927886459458</v>
      </c>
      <c r="U160" t="s">
        <v>386</v>
      </c>
      <c r="V160" t="s">
        <v>387</v>
      </c>
      <c r="W160" t="s">
        <v>476</v>
      </c>
      <c r="X160" t="s">
        <v>470</v>
      </c>
      <c r="Y160" s="41"/>
    </row>
    <row r="161" spans="1:25" ht="15" x14ac:dyDescent="0.25">
      <c r="A161">
        <v>1.98</v>
      </c>
      <c r="B161">
        <v>1.93</v>
      </c>
      <c r="C161" s="29">
        <f t="shared" si="26"/>
        <v>2.3185220076411994E-2</v>
      </c>
      <c r="D161" s="30">
        <f>IF(OR($A161="",$B161=""),"",A161*'MPTO_working_2-way'!$G160)</f>
        <v>2.0259067357512959</v>
      </c>
      <c r="E161" s="32">
        <f>IF(OR($A161="",$B161=""),"",B161*'MPTO_working_2-way'!$G160)</f>
        <v>1.9747474747474751</v>
      </c>
      <c r="F161" s="30">
        <f>IF(OR($A161="",$B161=""),"",'MPTO_working_2-way'!D160)</f>
        <v>2.0265153523890338</v>
      </c>
      <c r="G161" s="32">
        <f>IF(OR($A161="",$B161=""),"",'MPTO_working_2-way'!E160)</f>
        <v>1.974169551066798</v>
      </c>
      <c r="H161" s="30">
        <f>IF(OR($A161="",$B161=""),"",'OddsRatio_working_2-way'!M160)</f>
        <v>2.0265298051494733</v>
      </c>
      <c r="I161" s="30">
        <f>IF(OR($A161="",$B161=""),"",'OddsRatio_working_2-way'!N160)</f>
        <v>1.9741558354989901</v>
      </c>
      <c r="J161" s="30">
        <f>IF('Log_working_2-way'!$D160="","",A161^('Log_working_2-way'!$D160))</f>
        <v>2.0268045830085555</v>
      </c>
      <c r="K161" s="32">
        <f>IF('Log_working_2-way'!$D160="","",B161^('Log_working_2-way'!$D160))</f>
        <v>1.9738951466986834</v>
      </c>
      <c r="L161" s="37">
        <f t="shared" si="27"/>
        <v>0.49360613810741677</v>
      </c>
      <c r="M161" s="37">
        <f t="shared" si="28"/>
        <v>0.50639386189258306</v>
      </c>
      <c r="N161" s="38">
        <v>257</v>
      </c>
      <c r="O161" s="38">
        <f t="shared" si="29"/>
        <v>127.20202020202022</v>
      </c>
      <c r="P161" s="38">
        <f t="shared" si="30"/>
        <v>123.83937823834198</v>
      </c>
      <c r="Q161" s="38">
        <f t="shared" si="31"/>
        <v>133.16062176165804</v>
      </c>
      <c r="R161" s="38">
        <f t="shared" si="32"/>
        <v>129.79797979797979</v>
      </c>
      <c r="S161" s="39">
        <f t="shared" si="33"/>
        <v>-5.9586015596378132</v>
      </c>
      <c r="T161" s="39">
        <f t="shared" si="34"/>
        <v>-5.9586015596378132</v>
      </c>
      <c r="U161" t="s">
        <v>388</v>
      </c>
      <c r="V161" t="s">
        <v>389</v>
      </c>
      <c r="W161" t="s">
        <v>476</v>
      </c>
      <c r="X161" t="s">
        <v>470</v>
      </c>
      <c r="Y161" s="41"/>
    </row>
    <row r="162" spans="1:25" ht="15" x14ac:dyDescent="0.25">
      <c r="A162">
        <v>1.82</v>
      </c>
      <c r="B162">
        <v>2.09</v>
      </c>
      <c r="C162" s="29">
        <f t="shared" si="26"/>
        <v>2.7919448972080652E-2</v>
      </c>
      <c r="D162" s="30">
        <f>IF(OR($A162="",$B162=""),"",A162*'MPTO_working_2-way'!$G161)</f>
        <v>1.8708133971291869</v>
      </c>
      <c r="E162" s="32">
        <f>IF(OR($A162="",$B162=""),"",B162*'MPTO_working_2-way'!$G161)</f>
        <v>2.1483516483516483</v>
      </c>
      <c r="F162" s="30">
        <f>IF(OR($A162="",$B162=""),"",'MPTO_working_2-way'!D161)</f>
        <v>1.8674456281604401</v>
      </c>
      <c r="G162" s="32">
        <f>IF(OR($A162="",$B162=""),"",'MPTO_working_2-way'!E161)</f>
        <v>2.152810006225593</v>
      </c>
      <c r="H162" s="30">
        <f>IF(OR($A162="",$B162=""),"",'OddsRatio_working_2-way'!M161)</f>
        <v>1.8673485908108987</v>
      </c>
      <c r="I162" s="30">
        <f>IF(OR($A162="",$B162=""),"",'OddsRatio_working_2-way'!N161)</f>
        <v>2.1529389804681456</v>
      </c>
      <c r="J162" s="30">
        <f>IF('Log_working_2-way'!$D161="","",A162^('Log_working_2-way'!$D161))</f>
        <v>1.8658256434588982</v>
      </c>
      <c r="K162" s="32">
        <f>IF('Log_working_2-way'!$D161="","",B162^('Log_working_2-way'!$D161))</f>
        <v>2.1549669469306498</v>
      </c>
      <c r="L162" s="37">
        <f t="shared" si="27"/>
        <v>0.53452685421994872</v>
      </c>
      <c r="M162" s="37">
        <f t="shared" si="28"/>
        <v>0.46547314578005117</v>
      </c>
      <c r="N162" s="38">
        <v>258</v>
      </c>
      <c r="O162" s="38">
        <f t="shared" si="29"/>
        <v>116.24175824175823</v>
      </c>
      <c r="P162" s="38">
        <f t="shared" si="30"/>
        <v>134.55502392344496</v>
      </c>
      <c r="Q162" s="38">
        <f t="shared" si="31"/>
        <v>123.44497607655504</v>
      </c>
      <c r="R162" s="38">
        <f t="shared" si="32"/>
        <v>141.75824175824175</v>
      </c>
      <c r="S162" s="39">
        <f t="shared" si="33"/>
        <v>-7.2032178347968028</v>
      </c>
      <c r="T162" s="39">
        <f t="shared" si="34"/>
        <v>-7.2032178347967886</v>
      </c>
      <c r="U162" t="s">
        <v>390</v>
      </c>
      <c r="V162" t="s">
        <v>391</v>
      </c>
      <c r="W162" t="s">
        <v>476</v>
      </c>
      <c r="X162" t="s">
        <v>470</v>
      </c>
      <c r="Y162" s="41"/>
    </row>
    <row r="163" spans="1:25" ht="15" x14ac:dyDescent="0.25">
      <c r="A163">
        <v>1.91</v>
      </c>
      <c r="B163">
        <v>2</v>
      </c>
      <c r="C163" s="29">
        <f t="shared" si="26"/>
        <v>2.3560209424083656E-2</v>
      </c>
      <c r="D163" s="30">
        <f>IF(OR($A163="",$B163=""),"",A163*'MPTO_working_2-way'!$G162)</f>
        <v>1.9549999999999996</v>
      </c>
      <c r="E163" s="32">
        <f>IF(OR($A163="",$B163=""),"",B163*'MPTO_working_2-way'!$G162)</f>
        <v>2.0471204188481673</v>
      </c>
      <c r="F163" s="30">
        <f>IF(OR($A163="",$B163=""),"",'MPTO_working_2-way'!D162)</f>
        <v>1.9539641943734012</v>
      </c>
      <c r="G163" s="32">
        <f>IF(OR($A163="",$B163=""),"",'MPTO_working_2-way'!E162)</f>
        <v>2.0482573726541551</v>
      </c>
      <c r="H163" s="30">
        <f>IF(OR($A163="",$B163=""),"",'OddsRatio_working_2-way'!M162)</f>
        <v>1.9539392014169454</v>
      </c>
      <c r="I163" s="30">
        <f>IF(OR($A163="",$B163=""),"",'OddsRatio_working_2-way'!N162)</f>
        <v>2.0482848367219182</v>
      </c>
      <c r="J163" s="30">
        <f>IF('Log_working_2-way'!$D162="","",A163^('Log_working_2-way'!$D162))</f>
        <v>1.95347196121136</v>
      </c>
      <c r="K163" s="32">
        <f>IF('Log_working_2-way'!$D162="","",B163^('Log_working_2-way'!$D162))</f>
        <v>2.0487985391091357</v>
      </c>
      <c r="L163" s="37">
        <f t="shared" si="27"/>
        <v>0.51150895140664976</v>
      </c>
      <c r="M163" s="37">
        <f t="shared" si="28"/>
        <v>0.48849104859335046</v>
      </c>
      <c r="N163" s="38">
        <v>259</v>
      </c>
      <c r="O163" s="38">
        <f t="shared" si="29"/>
        <v>123.3979057591623</v>
      </c>
      <c r="P163" s="38">
        <f t="shared" si="30"/>
        <v>129.5</v>
      </c>
      <c r="Q163" s="38">
        <f t="shared" si="31"/>
        <v>129.5</v>
      </c>
      <c r="R163" s="38">
        <f t="shared" si="32"/>
        <v>135.60209424083769</v>
      </c>
      <c r="S163" s="39">
        <f t="shared" si="33"/>
        <v>-6.102094240837701</v>
      </c>
      <c r="T163" s="39">
        <f t="shared" si="34"/>
        <v>-6.1020942408376868</v>
      </c>
      <c r="U163" t="s">
        <v>392</v>
      </c>
      <c r="V163" t="s">
        <v>393</v>
      </c>
      <c r="W163" t="s">
        <v>476</v>
      </c>
      <c r="X163" t="s">
        <v>470</v>
      </c>
      <c r="Y163" s="41"/>
    </row>
    <row r="164" spans="1:25" ht="15" x14ac:dyDescent="0.25">
      <c r="A164">
        <v>1.83</v>
      </c>
      <c r="B164">
        <v>2.0699999999999998</v>
      </c>
      <c r="C164" s="29">
        <f t="shared" si="26"/>
        <v>2.9539874871307603E-2</v>
      </c>
      <c r="D164" s="30">
        <f>IF(OR($A164="",$B164=""),"",A164*'MPTO_working_2-way'!$G163)</f>
        <v>1.8840579710144929</v>
      </c>
      <c r="E164" s="32">
        <f>IF(OR($A164="",$B164=""),"",B164*'MPTO_working_2-way'!$G163)</f>
        <v>2.1311475409836067</v>
      </c>
      <c r="F164" s="30">
        <f>IF(OR($A164="",$B164=""),"",'MPTO_working_2-way'!D163)</f>
        <v>1.8808371192373576</v>
      </c>
      <c r="G164" s="32">
        <f>IF(OR($A164="",$B164=""),"",'MPTO_working_2-way'!E163)</f>
        <v>2.1352836729517204</v>
      </c>
      <c r="H164" s="30">
        <f>IF(OR($A164="",$B164=""),"",'OddsRatio_working_2-way'!M163)</f>
        <v>1.8807388571985679</v>
      </c>
      <c r="I164" s="30">
        <f>IF(OR($A164="",$B164=""),"",'OddsRatio_working_2-way'!N163)</f>
        <v>2.1354103339788768</v>
      </c>
      <c r="J164" s="30">
        <f>IF('Log_working_2-way'!$D163="","",A164^('Log_working_2-way'!$D163))</f>
        <v>1.8792804075818812</v>
      </c>
      <c r="K164" s="32">
        <f>IF('Log_working_2-way'!$D163="","",B164^('Log_working_2-way'!$D163))</f>
        <v>2.137293622577233</v>
      </c>
      <c r="L164" s="37">
        <f t="shared" si="27"/>
        <v>0.53076923076923077</v>
      </c>
      <c r="M164" s="37">
        <f t="shared" si="28"/>
        <v>0.46923076923076917</v>
      </c>
      <c r="N164" s="38">
        <v>260</v>
      </c>
      <c r="O164" s="38">
        <f t="shared" si="29"/>
        <v>117.92349726775956</v>
      </c>
      <c r="P164" s="38">
        <f t="shared" si="30"/>
        <v>134.39613526570045</v>
      </c>
      <c r="Q164" s="38">
        <f t="shared" si="31"/>
        <v>125.60386473429952</v>
      </c>
      <c r="R164" s="38">
        <f t="shared" si="32"/>
        <v>142.07650273224041</v>
      </c>
      <c r="S164" s="39">
        <f t="shared" si="33"/>
        <v>-7.6803674665399626</v>
      </c>
      <c r="T164" s="39">
        <f t="shared" si="34"/>
        <v>-7.6803674665399626</v>
      </c>
      <c r="U164" t="s">
        <v>394</v>
      </c>
      <c r="V164" t="s">
        <v>395</v>
      </c>
      <c r="W164" t="s">
        <v>476</v>
      </c>
      <c r="X164" t="s">
        <v>470</v>
      </c>
      <c r="Y164" s="41"/>
    </row>
    <row r="165" spans="1:25" ht="15" x14ac:dyDescent="0.25">
      <c r="A165">
        <v>1.42</v>
      </c>
      <c r="B165">
        <v>3.03</v>
      </c>
      <c r="C165" s="29">
        <f t="shared" si="26"/>
        <v>3.4258355413006036E-2</v>
      </c>
      <c r="D165" s="30">
        <f>IF(OR($A165="",$B165=""),"",A165*'MPTO_working_2-way'!$G164)</f>
        <v>1.4686468646864685</v>
      </c>
      <c r="E165" s="32">
        <f>IF(OR($A165="",$B165=""),"",B165*'MPTO_working_2-way'!$G164)</f>
        <v>3.1338028169014081</v>
      </c>
      <c r="F165" s="30">
        <f>IF(OR($A165="",$B165=""),"",'MPTO_working_2-way'!D164)</f>
        <v>1.4554003314954502</v>
      </c>
      <c r="G165" s="32">
        <f>IF(OR($A165="",$B165=""),"",'MPTO_working_2-way'!E164)</f>
        <v>3.1958701626680526</v>
      </c>
      <c r="H165" s="30">
        <f>IF(OR($A165="",$B165=""),"",'OddsRatio_working_2-way'!M164)</f>
        <v>1.4548588261473416</v>
      </c>
      <c r="I165" s="30">
        <f>IF(OR($A165="",$B165=""),"",'OddsRatio_working_2-way'!N164)</f>
        <v>3.1984843263788196</v>
      </c>
      <c r="J165" s="30">
        <f>IF('Log_working_2-way'!$D164="","",A165^('Log_working_2-way'!$D164))</f>
        <v>1.4487661794042752</v>
      </c>
      <c r="K165" s="32">
        <f>IF('Log_working_2-way'!$D164="","",B165^('Log_working_2-way'!$D164))</f>
        <v>3.228331915134508</v>
      </c>
      <c r="L165" s="37">
        <f t="shared" si="27"/>
        <v>0.68089887640449442</v>
      </c>
      <c r="M165" s="37">
        <f t="shared" si="28"/>
        <v>0.31910112359550563</v>
      </c>
      <c r="N165" s="38">
        <v>261</v>
      </c>
      <c r="O165" s="38">
        <f t="shared" si="29"/>
        <v>77.197183098591566</v>
      </c>
      <c r="P165" s="38">
        <f t="shared" si="30"/>
        <v>174.86138613861382</v>
      </c>
      <c r="Q165" s="38">
        <f t="shared" si="31"/>
        <v>86.138613861386133</v>
      </c>
      <c r="R165" s="38">
        <f t="shared" si="32"/>
        <v>183.80281690140848</v>
      </c>
      <c r="S165" s="39">
        <f t="shared" si="33"/>
        <v>-8.9414307627945675</v>
      </c>
      <c r="T165" s="39">
        <f t="shared" si="34"/>
        <v>-8.9414307627946528</v>
      </c>
      <c r="U165" t="s">
        <v>396</v>
      </c>
      <c r="V165" t="s">
        <v>397</v>
      </c>
      <c r="W165" t="s">
        <v>476</v>
      </c>
      <c r="X165" t="s">
        <v>470</v>
      </c>
      <c r="Y165" s="41"/>
    </row>
    <row r="166" spans="1:25" ht="15" x14ac:dyDescent="0.25">
      <c r="A166">
        <v>2.42</v>
      </c>
      <c r="B166">
        <v>1.56</v>
      </c>
      <c r="C166" s="29">
        <f t="shared" si="26"/>
        <v>5.4248781521508693E-2</v>
      </c>
      <c r="D166" s="30">
        <f>IF(OR($A166="",$B166=""),"",A166*'MPTO_working_2-way'!$G165)</f>
        <v>2.5512820512820511</v>
      </c>
      <c r="E166" s="32">
        <f>IF(OR($A166="",$B166=""),"",B166*'MPTO_working_2-way'!$G165)</f>
        <v>1.6446280991735536</v>
      </c>
      <c r="F166" s="30">
        <f>IF(OR($A166="",$B166=""),"",'MPTO_working_2-way'!D165)</f>
        <v>2.5900109769484079</v>
      </c>
      <c r="G166" s="32">
        <f>IF(OR($A166="",$B166=""),"",'MPTO_working_2-way'!E165)</f>
        <v>1.6289264756644803</v>
      </c>
      <c r="H166" s="30">
        <f>IF(OR($A166="",$B166=""),"",'OddsRatio_working_2-way'!M165)</f>
        <v>2.5923926292577102</v>
      </c>
      <c r="I166" s="30">
        <f>IF(OR($A166="",$B166=""),"",'OddsRatio_working_2-way'!N165)</f>
        <v>1.6279858256227591</v>
      </c>
      <c r="J166" s="30">
        <f>IF('Log_working_2-way'!$D165="","",A166^('Log_working_2-way'!$D165))</f>
        <v>2.6109271347718477</v>
      </c>
      <c r="K166" s="32">
        <f>IF('Log_working_2-way'!$D165="","",B166^('Log_working_2-way'!$D165))</f>
        <v>1.6207605411883137</v>
      </c>
      <c r="L166" s="37">
        <f t="shared" si="27"/>
        <v>0.39195979899497491</v>
      </c>
      <c r="M166" s="37">
        <f t="shared" si="28"/>
        <v>0.6080402010050252</v>
      </c>
      <c r="N166" s="38">
        <v>262</v>
      </c>
      <c r="O166" s="38">
        <f t="shared" si="29"/>
        <v>153.73553719008262</v>
      </c>
      <c r="P166" s="38">
        <f t="shared" si="30"/>
        <v>94.051282051282058</v>
      </c>
      <c r="Q166" s="38">
        <f t="shared" si="31"/>
        <v>167.94871794871793</v>
      </c>
      <c r="R166" s="38">
        <f t="shared" si="32"/>
        <v>108.26446280991736</v>
      </c>
      <c r="S166" s="39">
        <f t="shared" si="33"/>
        <v>-14.213180758635303</v>
      </c>
      <c r="T166" s="39">
        <f t="shared" si="34"/>
        <v>-14.213180758635303</v>
      </c>
      <c r="U166" t="s">
        <v>398</v>
      </c>
      <c r="V166" t="s">
        <v>399</v>
      </c>
      <c r="W166" t="s">
        <v>485</v>
      </c>
      <c r="X166" t="s">
        <v>470</v>
      </c>
      <c r="Y166" s="41"/>
    </row>
    <row r="167" spans="1:25" s="35" customFormat="1" ht="15" x14ac:dyDescent="0.25">
      <c r="A167">
        <v>2.13</v>
      </c>
      <c r="B167">
        <v>1.7</v>
      </c>
      <c r="C167" s="29">
        <f t="shared" si="26"/>
        <v>5.7718862192764453E-2</v>
      </c>
      <c r="D167" s="30">
        <f>IF(OR($A167="",$B167=""),"",A167*'MPTO_working_2-way'!$G166)</f>
        <v>2.2529411764705882</v>
      </c>
      <c r="E167" s="32">
        <f>IF(OR($A167="",$B167=""),"",B167*'MPTO_working_2-way'!$G166)</f>
        <v>1.7981220657276995</v>
      </c>
      <c r="F167" s="30">
        <f>IF(OR($A167="",$B167=""),"",'MPTO_working_2-way'!D166)</f>
        <v>2.2695079912253213</v>
      </c>
      <c r="G167" s="32">
        <f>IF(OR($A167="",$B167=""),"",'MPTO_working_2-way'!E166)</f>
        <v>1.7877067390767711</v>
      </c>
      <c r="H167" s="30">
        <f>IF(OR($A167="",$B167=""),"",'OddsRatio_working_2-way'!M166)</f>
        <v>2.2705454396776665</v>
      </c>
      <c r="I167" s="30">
        <f>IF(OR($A167="",$B167=""),"",'OddsRatio_working_2-way'!N166)</f>
        <v>1.7870635467029794</v>
      </c>
      <c r="J167" s="30">
        <f>IF('Log_working_2-way'!$D166="","",A167^('Log_working_2-way'!$D166))</f>
        <v>2.2783543345010226</v>
      </c>
      <c r="K167" s="32">
        <f>IF('Log_working_2-way'!$D166="","",B167^('Log_working_2-way'!$D166))</f>
        <v>1.782255727545798</v>
      </c>
      <c r="L167" s="37">
        <f t="shared" si="27"/>
        <v>0.44386422976501305</v>
      </c>
      <c r="M167" s="37">
        <f t="shared" si="28"/>
        <v>0.55613577023498695</v>
      </c>
      <c r="N167" s="38">
        <v>263</v>
      </c>
      <c r="O167" s="38">
        <f t="shared" si="29"/>
        <v>139.5258215962441</v>
      </c>
      <c r="P167" s="38">
        <f t="shared" si="30"/>
        <v>108.29411764705881</v>
      </c>
      <c r="Q167" s="38">
        <f t="shared" si="31"/>
        <v>154.70588235294119</v>
      </c>
      <c r="R167" s="38">
        <f t="shared" si="32"/>
        <v>123.47417840375587</v>
      </c>
      <c r="S167" s="39">
        <f t="shared" si="33"/>
        <v>-15.180060756697088</v>
      </c>
      <c r="T167" s="39">
        <f t="shared" si="34"/>
        <v>-15.18006075669706</v>
      </c>
      <c r="U167" t="s">
        <v>400</v>
      </c>
      <c r="V167" t="s">
        <v>401</v>
      </c>
      <c r="W167" t="s">
        <v>485</v>
      </c>
      <c r="X167" t="s">
        <v>470</v>
      </c>
      <c r="Y167" s="41"/>
    </row>
    <row r="168" spans="1:25" ht="15" x14ac:dyDescent="0.25">
      <c r="A168">
        <v>2.2400000000000002</v>
      </c>
      <c r="B168">
        <v>1.64</v>
      </c>
      <c r="C168" s="29">
        <f t="shared" si="26"/>
        <v>5.6184668989546882E-2</v>
      </c>
      <c r="D168" s="30">
        <f>IF(OR($A168="",$B168=""),"",A168*'MPTO_working_2-way'!$G167)</f>
        <v>2.3658536585365852</v>
      </c>
      <c r="E168" s="32">
        <f>IF(OR($A168="",$B168=""),"",B168*'MPTO_working_2-way'!$G167)</f>
        <v>1.7321428571428568</v>
      </c>
      <c r="F168" s="30">
        <f>IF(OR($A168="",$B168=""),"",'MPTO_working_2-way'!D167)</f>
        <v>2.3904216553878186</v>
      </c>
      <c r="G168" s="32">
        <f>IF(OR($A168="",$B168=""),"",'MPTO_working_2-way'!E167)</f>
        <v>1.7192062897791085</v>
      </c>
      <c r="H168" s="30">
        <f>IF(OR($A168="",$B168=""),"",'OddsRatio_working_2-way'!M167)</f>
        <v>2.3919410907075047</v>
      </c>
      <c r="I168" s="30">
        <f>IF(OR($A168="",$B168=""),"",'OddsRatio_working_2-way'!N167)</f>
        <v>1.7184212081070993</v>
      </c>
      <c r="J168" s="30">
        <f>IF('Log_working_2-way'!$D167="","",A168^('Log_working_2-way'!$D167))</f>
        <v>2.4035837279292371</v>
      </c>
      <c r="K168" s="32">
        <f>IF('Log_working_2-way'!$D167="","",B168^('Log_working_2-way'!$D167))</f>
        <v>1.7124619501479812</v>
      </c>
      <c r="L168" s="37">
        <f t="shared" si="27"/>
        <v>0.42268041237113402</v>
      </c>
      <c r="M168" s="37">
        <f t="shared" si="28"/>
        <v>0.57731958762886615</v>
      </c>
      <c r="N168" s="38">
        <v>264</v>
      </c>
      <c r="O168" s="38">
        <f t="shared" si="29"/>
        <v>146.14285714285714</v>
      </c>
      <c r="P168" s="38">
        <f t="shared" si="30"/>
        <v>103.02439024390243</v>
      </c>
      <c r="Q168" s="38">
        <f t="shared" si="31"/>
        <v>160.97560975609755</v>
      </c>
      <c r="R168" s="38">
        <f t="shared" si="32"/>
        <v>117.85714285714285</v>
      </c>
      <c r="S168" s="39">
        <f t="shared" si="33"/>
        <v>-14.832752613240416</v>
      </c>
      <c r="T168" s="39">
        <f t="shared" si="34"/>
        <v>-14.832752613240416</v>
      </c>
      <c r="U168" t="s">
        <v>402</v>
      </c>
      <c r="V168" t="s">
        <v>403</v>
      </c>
      <c r="W168" t="s">
        <v>485</v>
      </c>
      <c r="X168" t="s">
        <v>470</v>
      </c>
      <c r="Y168" s="41"/>
    </row>
    <row r="169" spans="1:25" ht="15" x14ac:dyDescent="0.25">
      <c r="A169">
        <v>2</v>
      </c>
      <c r="B169">
        <v>1.81</v>
      </c>
      <c r="C169" s="29">
        <f t="shared" si="26"/>
        <v>5.2486187845303789E-2</v>
      </c>
      <c r="D169" s="30">
        <f>IF(OR($A169="",$B169=""),"",A169*'MPTO_working_2-way'!$G168)</f>
        <v>2.1049723756906076</v>
      </c>
      <c r="E169" s="32">
        <f>IF(OR($A169="",$B169=""),"",B169*'MPTO_working_2-way'!$G168)</f>
        <v>1.9049999999999998</v>
      </c>
      <c r="F169" s="30">
        <f>IF(OR($A169="",$B169=""),"",'MPTO_working_2-way'!D168)</f>
        <v>2.1107871720116615</v>
      </c>
      <c r="G169" s="32">
        <f>IF(OR($A169="",$B169=""),"",'MPTO_working_2-way'!E168)</f>
        <v>1.9002624671916009</v>
      </c>
      <c r="H169" s="30">
        <f>IF(OR($A169="",$B169=""),"",'OddsRatio_working_2-way'!M168)</f>
        <v>2.1111111111111112</v>
      </c>
      <c r="I169" s="30">
        <f>IF(OR($A169="",$B169=""),"",'OddsRatio_working_2-way'!N168)</f>
        <v>1.8999999999999992</v>
      </c>
      <c r="J169" s="30">
        <f>IF('Log_working_2-way'!$D168="","",A169^('Log_working_2-way'!$D168))</f>
        <v>2.1138148090273745</v>
      </c>
      <c r="K169" s="32">
        <f>IF('Log_working_2-way'!$D168="","",B169^('Log_working_2-way'!$D168))</f>
        <v>1.8978153207280555</v>
      </c>
      <c r="L169" s="37">
        <f t="shared" si="27"/>
        <v>0.47506561679790033</v>
      </c>
      <c r="M169" s="37">
        <f t="shared" si="28"/>
        <v>0.52493438320209984</v>
      </c>
      <c r="N169" s="38">
        <v>265</v>
      </c>
      <c r="O169" s="38">
        <f t="shared" si="29"/>
        <v>132.5</v>
      </c>
      <c r="P169" s="38">
        <f t="shared" si="30"/>
        <v>118.5911602209945</v>
      </c>
      <c r="Q169" s="38">
        <f t="shared" si="31"/>
        <v>146.40883977900555</v>
      </c>
      <c r="R169" s="38">
        <f t="shared" si="32"/>
        <v>132.5</v>
      </c>
      <c r="S169" s="39">
        <f t="shared" si="33"/>
        <v>-13.908839779005547</v>
      </c>
      <c r="T169" s="39">
        <f t="shared" si="34"/>
        <v>-13.908839779005504</v>
      </c>
      <c r="U169" t="s">
        <v>404</v>
      </c>
      <c r="V169" t="s">
        <v>405</v>
      </c>
      <c r="W169" t="s">
        <v>485</v>
      </c>
      <c r="X169" t="s">
        <v>470</v>
      </c>
      <c r="Y169" s="41"/>
    </row>
    <row r="170" spans="1:25" ht="15" x14ac:dyDescent="0.25">
      <c r="A170">
        <v>1.75</v>
      </c>
      <c r="B170">
        <v>2.19</v>
      </c>
      <c r="C170" s="29">
        <f t="shared" si="26"/>
        <v>2.8049575994781417E-2</v>
      </c>
      <c r="D170" s="30">
        <f>IF(OR($A170="",$B170=""),"",A170*'MPTO_working_2-way'!$G169)</f>
        <v>1.7990867579908674</v>
      </c>
      <c r="E170" s="32">
        <f>IF(OR($A170="",$B170=""),"",B170*'MPTO_working_2-way'!$G169)</f>
        <v>2.2514285714285713</v>
      </c>
      <c r="F170" s="30">
        <f>IF(OR($A170="",$B170=""),"",'MPTO_working_2-way'!D169)</f>
        <v>1.7940315974253949</v>
      </c>
      <c r="G170" s="32">
        <f>IF(OR($A170="",$B170=""),"",'MPTO_working_2-way'!E169)</f>
        <v>2.2593957258658803</v>
      </c>
      <c r="H170" s="30">
        <f>IF(OR($A170="",$B170=""),"",'OddsRatio_working_2-way'!M169)</f>
        <v>1.7938841860374448</v>
      </c>
      <c r="I170" s="30">
        <f>IF(OR($A170="",$B170=""),"",'OddsRatio_working_2-way'!N169)</f>
        <v>2.2596295751794115</v>
      </c>
      <c r="J170" s="30">
        <f>IF('Log_working_2-way'!$D169="","",A170^('Log_working_2-way'!$D169))</f>
        <v>1.7915983497890287</v>
      </c>
      <c r="K170" s="32">
        <f>IF('Log_working_2-way'!$D169="","",B170^('Log_working_2-way'!$D169))</f>
        <v>2.2632669083588914</v>
      </c>
      <c r="L170" s="37">
        <f t="shared" si="27"/>
        <v>0.55583756345177671</v>
      </c>
      <c r="M170" s="37">
        <f t="shared" si="28"/>
        <v>0.44416243654822335</v>
      </c>
      <c r="N170" s="38">
        <v>266</v>
      </c>
      <c r="O170" s="38">
        <f t="shared" si="29"/>
        <v>114</v>
      </c>
      <c r="P170" s="38">
        <f t="shared" si="30"/>
        <v>144.53881278538813</v>
      </c>
      <c r="Q170" s="38">
        <f t="shared" si="31"/>
        <v>121.46118721461188</v>
      </c>
      <c r="R170" s="38">
        <f t="shared" si="32"/>
        <v>152</v>
      </c>
      <c r="S170" s="39">
        <f t="shared" si="33"/>
        <v>-7.4611872146118827</v>
      </c>
      <c r="T170" s="39">
        <f t="shared" si="34"/>
        <v>-7.4611872146118685</v>
      </c>
      <c r="U170" t="s">
        <v>406</v>
      </c>
      <c r="V170" t="s">
        <v>407</v>
      </c>
      <c r="W170" t="s">
        <v>477</v>
      </c>
      <c r="X170" t="s">
        <v>470</v>
      </c>
      <c r="Y170" s="41"/>
    </row>
    <row r="171" spans="1:25" ht="15" x14ac:dyDescent="0.25">
      <c r="A171">
        <v>1.75</v>
      </c>
      <c r="B171">
        <v>2.1800000000000002</v>
      </c>
      <c r="C171" s="29">
        <f t="shared" si="26"/>
        <v>3.0144167758846541E-2</v>
      </c>
      <c r="D171" s="30">
        <f>IF(OR($A171="",$B171=""),"",A171*'MPTO_working_2-way'!$G170)</f>
        <v>1.8027522935779814</v>
      </c>
      <c r="E171" s="32">
        <f>IF(OR($A171="",$B171=""),"",B171*'MPTO_working_2-way'!$G170)</f>
        <v>2.2457142857142856</v>
      </c>
      <c r="F171" s="30">
        <f>IF(OR($A171="",$B171=""),"",'MPTO_working_2-way'!D170)</f>
        <v>1.797408716136631</v>
      </c>
      <c r="G171" s="32">
        <f>IF(OR($A171="",$B171=""),"",'MPTO_working_2-way'!E170)</f>
        <v>2.2540620384047267</v>
      </c>
      <c r="H171" s="30">
        <f>IF(OR($A171="",$B171=""),"",'OddsRatio_working_2-way'!M170)</f>
        <v>1.797241005179101</v>
      </c>
      <c r="I171" s="30">
        <f>IF(OR($A171="",$B171=""),"",'OddsRatio_working_2-way'!N170)</f>
        <v>2.2543258481484516</v>
      </c>
      <c r="J171" s="30">
        <f>IF('Log_working_2-way'!$D170="","",A171^('Log_working_2-way'!$D170))</f>
        <v>1.7948212842092994</v>
      </c>
      <c r="K171" s="32">
        <f>IF('Log_working_2-way'!$D170="","",B171^('Log_working_2-way'!$D170))</f>
        <v>2.2581444657647705</v>
      </c>
      <c r="L171" s="37">
        <f t="shared" si="27"/>
        <v>0.55470737913486012</v>
      </c>
      <c r="M171" s="37">
        <f t="shared" si="28"/>
        <v>0.44529262086513999</v>
      </c>
      <c r="N171" s="38">
        <v>267</v>
      </c>
      <c r="O171" s="38">
        <f t="shared" si="29"/>
        <v>114.42857142857142</v>
      </c>
      <c r="P171" s="38">
        <f t="shared" si="30"/>
        <v>144.52293577981652</v>
      </c>
      <c r="Q171" s="38">
        <f t="shared" si="31"/>
        <v>122.47706422018348</v>
      </c>
      <c r="R171" s="38">
        <f t="shared" si="32"/>
        <v>152.57142857142856</v>
      </c>
      <c r="S171" s="39">
        <f t="shared" si="33"/>
        <v>-8.0484927916120625</v>
      </c>
      <c r="T171" s="39">
        <f t="shared" si="34"/>
        <v>-8.0484927916120341</v>
      </c>
      <c r="U171" t="s">
        <v>408</v>
      </c>
      <c r="V171" t="s">
        <v>409</v>
      </c>
      <c r="W171" t="s">
        <v>477</v>
      </c>
      <c r="X171" t="s">
        <v>470</v>
      </c>
      <c r="Y171" s="41"/>
    </row>
    <row r="172" spans="1:25" ht="15" x14ac:dyDescent="0.25">
      <c r="A172">
        <v>1.82</v>
      </c>
      <c r="B172">
        <v>2.08</v>
      </c>
      <c r="C172" s="29">
        <f t="shared" si="26"/>
        <v>3.0219780219780112E-2</v>
      </c>
      <c r="D172" s="30">
        <f>IF(OR($A172="",$B172=""),"",A172*'MPTO_working_2-way'!$G171)</f>
        <v>1.8749999999999998</v>
      </c>
      <c r="E172" s="32">
        <f>IF(OR($A172="",$B172=""),"",B172*'MPTO_working_2-way'!$G171)</f>
        <v>2.1428571428571428</v>
      </c>
      <c r="F172" s="30">
        <f>IF(OR($A172="",$B172=""),"",'MPTO_working_2-way'!D171)</f>
        <v>1.8714652956298199</v>
      </c>
      <c r="G172" s="32">
        <f>IF(OR($A172="",$B172=""),"",'MPTO_working_2-way'!E171)</f>
        <v>2.1474926253687316</v>
      </c>
      <c r="H172" s="30">
        <f>IF(OR($A172="",$B172=""),"",'OddsRatio_working_2-way'!M171)</f>
        <v>1.8713548411865626</v>
      </c>
      <c r="I172" s="30">
        <f>IF(OR($A172="",$B172=""),"",'OddsRatio_working_2-way'!N171)</f>
        <v>2.1476380835140083</v>
      </c>
      <c r="J172" s="30">
        <f>IF('Log_working_2-way'!$D171="","",A172^('Log_working_2-way'!$D171))</f>
        <v>1.8697536002386808</v>
      </c>
      <c r="K172" s="32">
        <f>IF('Log_working_2-way'!$D171="","",B172^('Log_working_2-way'!$D171))</f>
        <v>2.1497509176455911</v>
      </c>
      <c r="L172" s="37">
        <f t="shared" si="27"/>
        <v>0.53333333333333344</v>
      </c>
      <c r="M172" s="37">
        <f t="shared" si="28"/>
        <v>0.46666666666666667</v>
      </c>
      <c r="N172" s="38">
        <v>268</v>
      </c>
      <c r="O172" s="38">
        <f t="shared" si="29"/>
        <v>120.74725274725273</v>
      </c>
      <c r="P172" s="38">
        <f t="shared" si="30"/>
        <v>139.15384615384616</v>
      </c>
      <c r="Q172" s="38">
        <f t="shared" si="31"/>
        <v>128.84615384615384</v>
      </c>
      <c r="R172" s="38">
        <f t="shared" si="32"/>
        <v>147.25274725274724</v>
      </c>
      <c r="S172" s="39">
        <f t="shared" si="33"/>
        <v>-8.0989010989011092</v>
      </c>
      <c r="T172" s="39">
        <f t="shared" si="34"/>
        <v>-8.0989010989010808</v>
      </c>
      <c r="U172" t="s">
        <v>410</v>
      </c>
      <c r="V172" t="s">
        <v>411</v>
      </c>
      <c r="W172" t="s">
        <v>477</v>
      </c>
      <c r="X172" t="s">
        <v>470</v>
      </c>
      <c r="Y172" s="41"/>
    </row>
    <row r="173" spans="1:25" ht="15" x14ac:dyDescent="0.25">
      <c r="A173">
        <v>2</v>
      </c>
      <c r="B173">
        <v>1.91</v>
      </c>
      <c r="C173" s="29">
        <f t="shared" si="26"/>
        <v>2.3560209424083656E-2</v>
      </c>
      <c r="D173" s="30">
        <f>IF(OR($A173="",$B173=""),"",A173*'MPTO_working_2-way'!$G172)</f>
        <v>2.0471204188481673</v>
      </c>
      <c r="E173" s="32">
        <f>IF(OR($A173="",$B173=""),"",B173*'MPTO_working_2-way'!$G172)</f>
        <v>1.9549999999999996</v>
      </c>
      <c r="F173" s="30">
        <f>IF(OR($A173="",$B173=""),"",'MPTO_working_2-way'!D172)</f>
        <v>2.0482573726541551</v>
      </c>
      <c r="G173" s="32">
        <f>IF(OR($A173="",$B173=""),"",'MPTO_working_2-way'!E172)</f>
        <v>1.9539641943734012</v>
      </c>
      <c r="H173" s="30">
        <f>IF(OR($A173="",$B173=""),"",'OddsRatio_working_2-way'!M172)</f>
        <v>2.0482848367219182</v>
      </c>
      <c r="I173" s="30">
        <f>IF(OR($A173="",$B173=""),"",'OddsRatio_working_2-way'!N172)</f>
        <v>1.9539392014169454</v>
      </c>
      <c r="J173" s="30">
        <f>IF('Log_working_2-way'!$D172="","",A173^('Log_working_2-way'!$D172))</f>
        <v>2.0487985391091357</v>
      </c>
      <c r="K173" s="32">
        <f>IF('Log_working_2-way'!$D172="","",B173^('Log_working_2-way'!$D172))</f>
        <v>1.95347196121136</v>
      </c>
      <c r="L173" s="37">
        <f t="shared" si="27"/>
        <v>0.48849104859335046</v>
      </c>
      <c r="M173" s="37">
        <f t="shared" si="28"/>
        <v>0.51150895140664976</v>
      </c>
      <c r="N173" s="38">
        <v>269</v>
      </c>
      <c r="O173" s="38">
        <f t="shared" si="29"/>
        <v>134.5</v>
      </c>
      <c r="P173" s="38">
        <f t="shared" si="30"/>
        <v>128.16230366492144</v>
      </c>
      <c r="Q173" s="38">
        <f t="shared" si="31"/>
        <v>140.83769633507853</v>
      </c>
      <c r="R173" s="38">
        <f t="shared" si="32"/>
        <v>134.5</v>
      </c>
      <c r="S173" s="39">
        <f t="shared" si="33"/>
        <v>-6.3376963350785331</v>
      </c>
      <c r="T173" s="39">
        <f t="shared" si="34"/>
        <v>-6.3376963350785616</v>
      </c>
      <c r="U173" t="s">
        <v>412</v>
      </c>
      <c r="V173" t="s">
        <v>413</v>
      </c>
      <c r="W173" t="s">
        <v>477</v>
      </c>
      <c r="X173" t="s">
        <v>470</v>
      </c>
      <c r="Y173" s="41"/>
    </row>
    <row r="174" spans="1:25" ht="15" x14ac:dyDescent="0.25">
      <c r="A174">
        <v>1.88</v>
      </c>
      <c r="B174">
        <v>2.02</v>
      </c>
      <c r="C174" s="29">
        <f t="shared" si="26"/>
        <v>2.6964398567516312E-2</v>
      </c>
      <c r="D174" s="30">
        <f>IF(OR($A174="",$B174=""),"",A174*'MPTO_working_2-way'!$G173)</f>
        <v>1.9306930693069306</v>
      </c>
      <c r="E174" s="32">
        <f>IF(OR($A174="",$B174=""),"",B174*'MPTO_working_2-way'!$G173)</f>
        <v>2.0744680851063828</v>
      </c>
      <c r="F174" s="30">
        <f>IF(OR($A174="",$B174=""),"",'MPTO_working_2-way'!D173)</f>
        <v>1.9288906948394962</v>
      </c>
      <c r="G174" s="32">
        <f>IF(OR($A174="",$B174=""),"",'MPTO_working_2-way'!E173)</f>
        <v>2.0765529308836395</v>
      </c>
      <c r="H174" s="30">
        <f>IF(OR($A174="",$B174=""),"",'OddsRatio_working_2-way'!M173)</f>
        <v>1.9288407280256479</v>
      </c>
      <c r="I174" s="30">
        <f>IF(OR($A174="",$B174=""),"",'OddsRatio_working_2-way'!N173)</f>
        <v>2.0766108438479098</v>
      </c>
      <c r="J174" s="30">
        <f>IF('Log_working_2-way'!$D173="","",A174^('Log_working_2-way'!$D173))</f>
        <v>1.9280257534933587</v>
      </c>
      <c r="K174" s="32">
        <f>IF('Log_working_2-way'!$D173="","",B174^('Log_working_2-way'!$D173))</f>
        <v>2.0775563029751076</v>
      </c>
      <c r="L174" s="37">
        <f t="shared" si="27"/>
        <v>0.517948717948718</v>
      </c>
      <c r="M174" s="37">
        <f t="shared" si="28"/>
        <v>0.48205128205128212</v>
      </c>
      <c r="N174" s="38">
        <v>270</v>
      </c>
      <c r="O174" s="38">
        <f t="shared" si="29"/>
        <v>126.38297872340424</v>
      </c>
      <c r="P174" s="38">
        <f t="shared" si="30"/>
        <v>136.33663366336631</v>
      </c>
      <c r="Q174" s="38">
        <f t="shared" si="31"/>
        <v>133.66336633663366</v>
      </c>
      <c r="R174" s="38">
        <f t="shared" si="32"/>
        <v>143.61702127659575</v>
      </c>
      <c r="S174" s="39">
        <f t="shared" si="33"/>
        <v>-7.2803876132294221</v>
      </c>
      <c r="T174" s="39">
        <f t="shared" si="34"/>
        <v>-7.2803876132294363</v>
      </c>
      <c r="U174" t="s">
        <v>414</v>
      </c>
      <c r="V174" t="s">
        <v>415</v>
      </c>
      <c r="W174" t="s">
        <v>477</v>
      </c>
      <c r="X174" t="s">
        <v>470</v>
      </c>
      <c r="Y174" s="41"/>
    </row>
    <row r="175" spans="1:25" ht="15" x14ac:dyDescent="0.25">
      <c r="A175">
        <v>1.93</v>
      </c>
      <c r="B175">
        <v>1.98</v>
      </c>
      <c r="C175" s="29">
        <f t="shared" si="26"/>
        <v>2.3185220076411994E-2</v>
      </c>
      <c r="D175" s="30">
        <f>IF(OR($A175="",$B175=""),"",A175*'MPTO_working_2-way'!$G174)</f>
        <v>1.9747474747474751</v>
      </c>
      <c r="E175" s="32">
        <f>IF(OR($A175="",$B175=""),"",B175*'MPTO_working_2-way'!$G174)</f>
        <v>2.0259067357512959</v>
      </c>
      <c r="F175" s="30">
        <f>IF(OR($A175="",$B175=""),"",'MPTO_working_2-way'!D174)</f>
        <v>1.974169551066798</v>
      </c>
      <c r="G175" s="32">
        <f>IF(OR($A175="",$B175=""),"",'MPTO_working_2-way'!E174)</f>
        <v>2.0265153523890338</v>
      </c>
      <c r="H175" s="30">
        <f>IF(OR($A175="",$B175=""),"",'OddsRatio_working_2-way'!M174)</f>
        <v>1.9741558354989901</v>
      </c>
      <c r="I175" s="30">
        <f>IF(OR($A175="",$B175=""),"",'OddsRatio_working_2-way'!N174)</f>
        <v>2.0265298051494733</v>
      </c>
      <c r="J175" s="30">
        <f>IF('Log_working_2-way'!$D174="","",A175^('Log_working_2-way'!$D174))</f>
        <v>1.9738951466986834</v>
      </c>
      <c r="K175" s="32">
        <f>IF('Log_working_2-way'!$D174="","",B175^('Log_working_2-way'!$D174))</f>
        <v>2.0268045830085555</v>
      </c>
      <c r="L175" s="37">
        <f t="shared" si="27"/>
        <v>0.50639386189258306</v>
      </c>
      <c r="M175" s="37">
        <f t="shared" si="28"/>
        <v>0.49360613810741677</v>
      </c>
      <c r="N175" s="38">
        <v>271</v>
      </c>
      <c r="O175" s="38">
        <f t="shared" si="29"/>
        <v>130.58549222797927</v>
      </c>
      <c r="P175" s="38">
        <f t="shared" si="30"/>
        <v>134.13131313131316</v>
      </c>
      <c r="Q175" s="38">
        <f t="shared" si="31"/>
        <v>136.86868686868686</v>
      </c>
      <c r="R175" s="38">
        <f t="shared" si="32"/>
        <v>140.41450777202076</v>
      </c>
      <c r="S175" s="39">
        <f t="shared" si="33"/>
        <v>-6.2831946407075918</v>
      </c>
      <c r="T175" s="39">
        <f t="shared" si="34"/>
        <v>-6.2831946407075918</v>
      </c>
      <c r="U175" t="s">
        <v>416</v>
      </c>
      <c r="V175" t="s">
        <v>417</v>
      </c>
      <c r="W175" t="s">
        <v>477</v>
      </c>
      <c r="X175" t="s">
        <v>470</v>
      </c>
      <c r="Y175" s="41"/>
    </row>
    <row r="176" spans="1:25" ht="15" x14ac:dyDescent="0.25">
      <c r="A176">
        <v>2.06</v>
      </c>
      <c r="B176">
        <v>1.84</v>
      </c>
      <c r="C176" s="29">
        <f t="shared" si="26"/>
        <v>2.891515407344869E-2</v>
      </c>
      <c r="D176" s="30">
        <f>IF(OR($A176="",$B176=""),"",A176*'MPTO_working_2-way'!$G175)</f>
        <v>2.1195652173913042</v>
      </c>
      <c r="E176" s="32">
        <f>IF(OR($A176="",$B176=""),"",B176*'MPTO_working_2-way'!$G175)</f>
        <v>1.8932038834951457</v>
      </c>
      <c r="F176" s="30">
        <f>IF(OR($A176="",$B176=""),"",'MPTO_working_2-way'!D175)</f>
        <v>2.1232354918216445</v>
      </c>
      <c r="G176" s="32">
        <f>IF(OR($A176="",$B176=""),"",'MPTO_working_2-way'!E175)</f>
        <v>1.8902852583283463</v>
      </c>
      <c r="H176" s="30">
        <f>IF(OR($A176="",$B176=""),"",'OddsRatio_working_2-way'!M175)</f>
        <v>2.123345344008138</v>
      </c>
      <c r="I176" s="30">
        <f>IF(OR($A176="",$B176=""),"",'OddsRatio_working_2-way'!N175)</f>
        <v>1.8901981971385247</v>
      </c>
      <c r="J176" s="30">
        <f>IF('Log_working_2-way'!$D175="","",A176^('Log_working_2-way'!$D175))</f>
        <v>2.1250149218724146</v>
      </c>
      <c r="K176" s="32">
        <f>IF('Log_working_2-way'!$D175="","",B176^('Log_working_2-way'!$D175))</f>
        <v>1.8888770989238437</v>
      </c>
      <c r="L176" s="37">
        <f t="shared" si="27"/>
        <v>0.47179487179487184</v>
      </c>
      <c r="M176" s="37">
        <f t="shared" si="28"/>
        <v>0.52820512820512822</v>
      </c>
      <c r="N176" s="38">
        <v>272</v>
      </c>
      <c r="O176" s="38">
        <f t="shared" si="29"/>
        <v>139.96116504854371</v>
      </c>
      <c r="P176" s="38">
        <f t="shared" si="30"/>
        <v>124.17391304347827</v>
      </c>
      <c r="Q176" s="38">
        <f t="shared" si="31"/>
        <v>147.82608695652172</v>
      </c>
      <c r="R176" s="38">
        <f t="shared" si="32"/>
        <v>132.03883495145632</v>
      </c>
      <c r="S176" s="39">
        <f t="shared" si="33"/>
        <v>-7.8649219079780153</v>
      </c>
      <c r="T176" s="39">
        <f t="shared" si="34"/>
        <v>-7.8649219079780579</v>
      </c>
      <c r="U176" t="s">
        <v>418</v>
      </c>
      <c r="V176" t="s">
        <v>419</v>
      </c>
      <c r="W176" t="s">
        <v>478</v>
      </c>
      <c r="X176" t="s">
        <v>470</v>
      </c>
      <c r="Y176" s="41"/>
    </row>
    <row r="177" spans="1:25" s="35" customFormat="1" ht="15" x14ac:dyDescent="0.25">
      <c r="A177">
        <v>1.89</v>
      </c>
      <c r="B177">
        <v>1.99</v>
      </c>
      <c r="C177" s="29">
        <f t="shared" si="26"/>
        <v>3.16130919145996E-2</v>
      </c>
      <c r="D177" s="30">
        <f>IF(OR($A177="",$B177=""),"",A177*'MPTO_working_2-way'!$G176)</f>
        <v>1.9497487437185932</v>
      </c>
      <c r="E177" s="32">
        <f>IF(OR($A177="",$B177=""),"",B177*'MPTO_working_2-way'!$G176)</f>
        <v>2.052910052910053</v>
      </c>
      <c r="F177" s="30">
        <f>IF(OR($A177="",$B177=""),"",'MPTO_working_2-way'!D176)</f>
        <v>1.9482012897878844</v>
      </c>
      <c r="G177" s="32">
        <f>IF(OR($A177="",$B177=""),"",'MPTO_working_2-way'!E176)</f>
        <v>2.0546283903744778</v>
      </c>
      <c r="H177" s="30">
        <f>IF(OR($A177="",$B177=""),"",'OddsRatio_working_2-way'!M176)</f>
        <v>1.9481507786158798</v>
      </c>
      <c r="I177" s="30">
        <f>IF(OR($A177="",$B177=""),"",'OddsRatio_working_2-way'!N176)</f>
        <v>2.0546845739659791</v>
      </c>
      <c r="J177" s="30">
        <f>IF('Log_working_2-way'!$D176="","",A177^('Log_working_2-way'!$D176))</f>
        <v>1.9474482422922217</v>
      </c>
      <c r="K177" s="32">
        <f>IF('Log_working_2-way'!$D176="","",B177^('Log_working_2-way'!$D176))</f>
        <v>2.0554666264202575</v>
      </c>
      <c r="L177" s="37">
        <f t="shared" si="27"/>
        <v>0.51288659793814428</v>
      </c>
      <c r="M177" s="37">
        <f t="shared" si="28"/>
        <v>0.48711340206185566</v>
      </c>
      <c r="N177" s="38">
        <v>273</v>
      </c>
      <c r="O177" s="38">
        <f t="shared" si="29"/>
        <v>128.5555555555556</v>
      </c>
      <c r="P177" s="38">
        <f t="shared" si="30"/>
        <v>135.81407035175877</v>
      </c>
      <c r="Q177" s="38">
        <f t="shared" si="31"/>
        <v>137.1859296482412</v>
      </c>
      <c r="R177" s="38">
        <f t="shared" si="32"/>
        <v>144.44444444444446</v>
      </c>
      <c r="S177" s="39">
        <f t="shared" si="33"/>
        <v>-8.6303740926855994</v>
      </c>
      <c r="T177" s="39">
        <f t="shared" si="34"/>
        <v>-8.6303740926856847</v>
      </c>
      <c r="U177" t="s">
        <v>420</v>
      </c>
      <c r="V177" t="s">
        <v>421</v>
      </c>
      <c r="W177" t="s">
        <v>479</v>
      </c>
      <c r="X177" t="s">
        <v>470</v>
      </c>
      <c r="Y177" s="41"/>
    </row>
    <row r="178" spans="1:25" s="35" customFormat="1" ht="15" x14ac:dyDescent="0.25">
      <c r="A178">
        <v>1.95</v>
      </c>
      <c r="B178">
        <v>1.93</v>
      </c>
      <c r="C178" s="29">
        <f t="shared" si="26"/>
        <v>3.0955227846419575E-2</v>
      </c>
      <c r="D178" s="30">
        <f>IF(OR($A178="",$B178=""),"",A178*'MPTO_working_2-way'!$G177)</f>
        <v>2.0103626943005182</v>
      </c>
      <c r="E178" s="32">
        <f>IF(OR($A178="",$B178=""),"",B178*'MPTO_working_2-way'!$G177)</f>
        <v>1.9897435897435898</v>
      </c>
      <c r="F178" s="30">
        <f>IF(OR($A178="",$B178=""),"",'MPTO_working_2-way'!D177)</f>
        <v>2.0106851876586083</v>
      </c>
      <c r="G178" s="32">
        <f>IF(OR($A178="",$B178=""),"",'MPTO_working_2-way'!E177)</f>
        <v>1.9894277785119598</v>
      </c>
      <c r="H178" s="30">
        <f>IF(OR($A178="",$B178=""),"",'OddsRatio_working_2-way'!M177)</f>
        <v>2.0106954914038573</v>
      </c>
      <c r="I178" s="30">
        <f>IF(OR($A178="",$B178=""),"",'OddsRatio_working_2-way'!N177)</f>
        <v>1.9894176915848294</v>
      </c>
      <c r="J178" s="30">
        <f>IF('Log_working_2-way'!$D177="","",A178^('Log_working_2-way'!$D177))</f>
        <v>2.0108420160403986</v>
      </c>
      <c r="K178" s="32">
        <f>IF('Log_working_2-way'!$D177="","",B178^('Log_working_2-way'!$D177))</f>
        <v>1.9892742724695103</v>
      </c>
      <c r="L178" s="37">
        <f t="shared" si="27"/>
        <v>0.49742268041237114</v>
      </c>
      <c r="M178" s="37">
        <f t="shared" si="28"/>
        <v>0.50257731958762886</v>
      </c>
      <c r="N178" s="38">
        <v>274</v>
      </c>
      <c r="O178" s="38">
        <f t="shared" si="29"/>
        <v>133.48717948717947</v>
      </c>
      <c r="P178" s="38">
        <f t="shared" si="30"/>
        <v>132.03108808290153</v>
      </c>
      <c r="Q178" s="38">
        <f t="shared" si="31"/>
        <v>141.96891191709847</v>
      </c>
      <c r="R178" s="38">
        <f t="shared" si="32"/>
        <v>140.51282051282053</v>
      </c>
      <c r="S178" s="39">
        <f t="shared" si="33"/>
        <v>-8.481732429918992</v>
      </c>
      <c r="T178" s="39">
        <f t="shared" si="34"/>
        <v>-8.481732429918992</v>
      </c>
      <c r="U178" t="s">
        <v>422</v>
      </c>
      <c r="V178" t="s">
        <v>423</v>
      </c>
      <c r="W178" t="s">
        <v>479</v>
      </c>
      <c r="X178" t="s">
        <v>470</v>
      </c>
      <c r="Y178" s="41"/>
    </row>
    <row r="179" spans="1:25" ht="15" x14ac:dyDescent="0.25">
      <c r="A179">
        <v>1.52</v>
      </c>
      <c r="B179">
        <v>2.62</v>
      </c>
      <c r="C179" s="29">
        <f t="shared" si="26"/>
        <v>3.9574126155082379E-2</v>
      </c>
      <c r="D179" s="30">
        <f>IF(OR($A179="",$B179=""),"",A179*'MPTO_working_2-way'!$G178)</f>
        <v>1.5801526717557253</v>
      </c>
      <c r="E179" s="32">
        <f>IF(OR($A179="",$B179=""),"",B179*'MPTO_working_2-way'!$G178)</f>
        <v>2.7236842105263159</v>
      </c>
      <c r="F179" s="30">
        <f>IF(OR($A179="",$B179=""),"",'MPTO_working_2-way'!D178)</f>
        <v>1.5671336376515033</v>
      </c>
      <c r="G179" s="32">
        <f>IF(OR($A179="",$B179=""),"",'MPTO_working_2-way'!E178)</f>
        <v>2.7632528448515128</v>
      </c>
      <c r="H179" s="30">
        <f>IF(OR($A179="",$B179=""),"",'OddsRatio_working_2-way'!M178)</f>
        <v>1.5665577237325312</v>
      </c>
      <c r="I179" s="30">
        <f>IF(OR($A179="",$B179=""),"",'OddsRatio_working_2-way'!N178)</f>
        <v>2.7650452162436565</v>
      </c>
      <c r="J179" s="30">
        <f>IF('Log_working_2-way'!$D178="","",A179^('Log_working_2-way'!$D178))</f>
        <v>1.560602588024171</v>
      </c>
      <c r="K179" s="32">
        <f>IF('Log_working_2-way'!$D178="","",B179^('Log_working_2-way'!$D178))</f>
        <v>2.7837948332060924</v>
      </c>
      <c r="L179" s="37">
        <f t="shared" si="27"/>
        <v>0.63285024154589364</v>
      </c>
      <c r="M179" s="37">
        <f t="shared" si="28"/>
        <v>0.36714975845410625</v>
      </c>
      <c r="N179" s="38">
        <v>275</v>
      </c>
      <c r="O179" s="38">
        <f t="shared" si="29"/>
        <v>94.078947368421055</v>
      </c>
      <c r="P179" s="38">
        <f t="shared" si="30"/>
        <v>170.03816793893128</v>
      </c>
      <c r="Q179" s="38">
        <f t="shared" si="31"/>
        <v>104.96183206106869</v>
      </c>
      <c r="R179" s="38">
        <f t="shared" si="32"/>
        <v>180.92105263157896</v>
      </c>
      <c r="S179" s="39">
        <f t="shared" si="33"/>
        <v>-10.882884692647636</v>
      </c>
      <c r="T179" s="39">
        <f t="shared" si="34"/>
        <v>-10.882884692647679</v>
      </c>
      <c r="U179" t="s">
        <v>424</v>
      </c>
      <c r="V179" t="s">
        <v>425</v>
      </c>
      <c r="W179" t="s">
        <v>479</v>
      </c>
      <c r="X179" t="s">
        <v>470</v>
      </c>
      <c r="Y179" s="41"/>
    </row>
    <row r="180" spans="1:25" ht="15" x14ac:dyDescent="0.25">
      <c r="A180">
        <v>1.65</v>
      </c>
      <c r="B180">
        <v>2.34</v>
      </c>
      <c r="C180" s="29">
        <f t="shared" si="26"/>
        <v>3.3411033411033575E-2</v>
      </c>
      <c r="D180" s="30">
        <f>IF(OR($A180="",$B180=""),"",A180*'MPTO_working_2-way'!$G179)</f>
        <v>1.7051282051282053</v>
      </c>
      <c r="E180" s="32">
        <f>IF(OR($A180="",$B180=""),"",B180*'MPTO_working_2-way'!$G179)</f>
        <v>2.4181818181818184</v>
      </c>
      <c r="F180" s="30">
        <f>IF(OR($A180="",$B180=""),"",'MPTO_working_2-way'!D179)</f>
        <v>1.6967699406723797</v>
      </c>
      <c r="G180" s="32">
        <f>IF(OR($A180="",$B180=""),"",'MPTO_working_2-way'!E179)</f>
        <v>2.4351939451277205</v>
      </c>
      <c r="H180" s="30">
        <f>IF(OR($A180="",$B180=""),"",'OddsRatio_working_2-way'!M179)</f>
        <v>1.6964729907653791</v>
      </c>
      <c r="I180" s="30">
        <f>IF(OR($A180="",$B180=""),"",'OddsRatio_working_2-way'!N179)</f>
        <v>2.4358058578855508</v>
      </c>
      <c r="J180" s="30">
        <f>IF('Log_working_2-way'!$D179="","",A180^('Log_working_2-way'!$D179))</f>
        <v>1.6926770755893317</v>
      </c>
      <c r="K180" s="32">
        <f>IF('Log_working_2-way'!$D179="","",B180^('Log_working_2-way'!$D179))</f>
        <v>2.4436741668534787</v>
      </c>
      <c r="L180" s="37">
        <f t="shared" si="27"/>
        <v>0.5864661654135338</v>
      </c>
      <c r="M180" s="37">
        <f t="shared" si="28"/>
        <v>0.41353383458646614</v>
      </c>
      <c r="N180" s="38">
        <v>276</v>
      </c>
      <c r="O180" s="38">
        <f t="shared" si="29"/>
        <v>108.72727272727272</v>
      </c>
      <c r="P180" s="38">
        <f t="shared" si="30"/>
        <v>158.05128205128202</v>
      </c>
      <c r="Q180" s="38">
        <f t="shared" si="31"/>
        <v>117.94871794871796</v>
      </c>
      <c r="R180" s="38">
        <f t="shared" si="32"/>
        <v>167.27272727272728</v>
      </c>
      <c r="S180" s="39">
        <f t="shared" si="33"/>
        <v>-9.2214452214452365</v>
      </c>
      <c r="T180" s="39">
        <f t="shared" si="34"/>
        <v>-9.2214452214452649</v>
      </c>
      <c r="U180" t="s">
        <v>426</v>
      </c>
      <c r="V180" t="s">
        <v>427</v>
      </c>
      <c r="W180" t="s">
        <v>479</v>
      </c>
      <c r="X180" t="s">
        <v>470</v>
      </c>
      <c r="Y180" s="41"/>
    </row>
    <row r="181" spans="1:25" s="35" customFormat="1" ht="15" x14ac:dyDescent="0.25">
      <c r="A181">
        <v>2.23</v>
      </c>
      <c r="B181">
        <v>1.71</v>
      </c>
      <c r="C181" s="29">
        <f t="shared" si="26"/>
        <v>3.3225814910969431E-2</v>
      </c>
      <c r="D181" s="30">
        <f>IF(OR($A181="",$B181=""),"",A181*'MPTO_working_2-way'!$G180)</f>
        <v>2.3040935672514617</v>
      </c>
      <c r="E181" s="32">
        <f>IF(OR($A181="",$B181=""),"",B181*'MPTO_working_2-way'!$G180)</f>
        <v>1.7668161434977576</v>
      </c>
      <c r="F181" s="30">
        <f>IF(OR($A181="",$B181=""),"",'MPTO_working_2-way'!D180)</f>
        <v>2.315792669966295</v>
      </c>
      <c r="G181" s="32">
        <f>IF(OR($A181="",$B181=""),"",'MPTO_working_2-way'!E180)</f>
        <v>1.7599981538319522</v>
      </c>
      <c r="H181" s="30">
        <f>IF(OR($A181="",$B181=""),"",'OddsRatio_working_2-way'!M180)</f>
        <v>2.3162045305336028</v>
      </c>
      <c r="I181" s="30">
        <f>IF(OR($A181="",$B181=""),"",'OddsRatio_working_2-way'!N180)</f>
        <v>1.7597603387632996</v>
      </c>
      <c r="J181" s="30">
        <f>IF('Log_working_2-way'!$D180="","",A181^('Log_working_2-way'!$D180))</f>
        <v>2.3215866387713424</v>
      </c>
      <c r="K181" s="32">
        <f>IF('Log_working_2-way'!$D180="","",B181^('Log_working_2-way'!$D180))</f>
        <v>1.7566662454529891</v>
      </c>
      <c r="L181" s="37">
        <f t="shared" si="27"/>
        <v>0.43401015228426398</v>
      </c>
      <c r="M181" s="37">
        <f t="shared" si="28"/>
        <v>0.56598984771573613</v>
      </c>
      <c r="N181" s="38">
        <v>277</v>
      </c>
      <c r="O181" s="38">
        <f t="shared" si="29"/>
        <v>152.78475336322873</v>
      </c>
      <c r="P181" s="38">
        <f t="shared" si="30"/>
        <v>115.01169590643275</v>
      </c>
      <c r="Q181" s="38">
        <f t="shared" si="31"/>
        <v>161.98830409356725</v>
      </c>
      <c r="R181" s="38">
        <f t="shared" si="32"/>
        <v>124.21524663677131</v>
      </c>
      <c r="S181" s="39">
        <f t="shared" si="33"/>
        <v>-9.2035507303385202</v>
      </c>
      <c r="T181" s="39">
        <f t="shared" si="34"/>
        <v>-9.2035507303385629</v>
      </c>
      <c r="U181" t="s">
        <v>428</v>
      </c>
      <c r="V181" t="s">
        <v>429</v>
      </c>
      <c r="W181" t="s">
        <v>480</v>
      </c>
      <c r="X181" t="s">
        <v>470</v>
      </c>
      <c r="Y181" s="41"/>
    </row>
    <row r="182" spans="1:25" s="35" customFormat="1" ht="15" x14ac:dyDescent="0.25">
      <c r="A182">
        <v>1.36</v>
      </c>
      <c r="B182">
        <v>3.22</v>
      </c>
      <c r="C182" s="29">
        <f t="shared" si="26"/>
        <v>4.585312385823892E-2</v>
      </c>
      <c r="D182" s="30">
        <f>IF(OR($A182="",$B182=""),"",A182*'MPTO_working_2-way'!$G181)</f>
        <v>1.4223602484472051</v>
      </c>
      <c r="E182" s="32">
        <f>IF(OR($A182="",$B182=""),"",B182*'MPTO_working_2-way'!$G181)</f>
        <v>3.3676470588235294</v>
      </c>
      <c r="F182" s="30">
        <f>IF(OR($A182="",$B182=""),"",'MPTO_working_2-way'!D181)</f>
        <v>1.403769714065906</v>
      </c>
      <c r="G182" s="32">
        <f>IF(OR($A182="",$B182=""),"",'MPTO_working_2-way'!E181)</f>
        <v>3.4766592569069545</v>
      </c>
      <c r="H182" s="30">
        <f>IF(OR($A182="",$B182=""),"",'OddsRatio_working_2-way'!M181)</f>
        <v>1.4026936331284143</v>
      </c>
      <c r="I182" s="30">
        <f>IF(OR($A182="",$B182=""),"",'OddsRatio_working_2-way'!N181)</f>
        <v>3.4832774042918904</v>
      </c>
      <c r="J182" s="30">
        <f>IF('Log_working_2-way'!$D181="","",A182^('Log_working_2-way'!$D181))</f>
        <v>1.3940644037163561</v>
      </c>
      <c r="K182" s="32">
        <f>IF('Log_working_2-way'!$D181="","",B182^('Log_working_2-way'!$D181))</f>
        <v>3.5376562576064372</v>
      </c>
      <c r="L182" s="37">
        <f t="shared" si="27"/>
        <v>0.70305676855895194</v>
      </c>
      <c r="M182" s="37">
        <f t="shared" si="28"/>
        <v>0.29694323144104801</v>
      </c>
      <c r="N182" s="38">
        <v>278</v>
      </c>
      <c r="O182" s="38">
        <f t="shared" si="29"/>
        <v>73.588235294117666</v>
      </c>
      <c r="P182" s="38">
        <f t="shared" si="30"/>
        <v>191.66459627329195</v>
      </c>
      <c r="Q182" s="38">
        <f t="shared" si="31"/>
        <v>86.335403726708066</v>
      </c>
      <c r="R182" s="38">
        <f t="shared" si="32"/>
        <v>204.41176470588235</v>
      </c>
      <c r="S182" s="39">
        <f t="shared" si="33"/>
        <v>-12.747168432590399</v>
      </c>
      <c r="T182" s="39">
        <f t="shared" si="34"/>
        <v>-12.747168432590399</v>
      </c>
      <c r="U182" t="s">
        <v>430</v>
      </c>
      <c r="V182" t="s">
        <v>431</v>
      </c>
      <c r="W182" t="s">
        <v>480</v>
      </c>
      <c r="X182" t="s">
        <v>470</v>
      </c>
      <c r="Y182" s="41"/>
    </row>
    <row r="183" spans="1:25" ht="15" x14ac:dyDescent="0.25">
      <c r="A183">
        <v>2.5</v>
      </c>
      <c r="B183">
        <v>1.58</v>
      </c>
      <c r="C183" s="29">
        <f t="shared" si="26"/>
        <v>3.2911392405063244E-2</v>
      </c>
      <c r="D183" s="30">
        <f>IF(OR($A183="",$B183=""),"",A183*'MPTO_working_2-way'!$G182)</f>
        <v>2.5822784810126582</v>
      </c>
      <c r="E183" s="32">
        <f>IF(OR($A183="",$B183=""),"",B183*'MPTO_working_2-way'!$G182)</f>
        <v>1.6319999999999999</v>
      </c>
      <c r="F183" s="30">
        <f>IF(OR($A183="",$B183=""),"",'MPTO_working_2-way'!D182)</f>
        <v>2.6072607260726071</v>
      </c>
      <c r="G183" s="32">
        <f>IF(OR($A183="",$B183=""),"",'MPTO_working_2-way'!E182)</f>
        <v>1.62217659137577</v>
      </c>
      <c r="H183" s="30">
        <f>IF(OR($A183="",$B183=""),"",'OddsRatio_working_2-way'!M182)</f>
        <v>2.6081688022566918</v>
      </c>
      <c r="I183" s="30">
        <f>IF(OR($A183="",$B183=""),"",'OddsRatio_working_2-way'!N182)</f>
        <v>1.6218252702059208</v>
      </c>
      <c r="J183" s="30">
        <f>IF('Log_working_2-way'!$D182="","",A183^('Log_working_2-way'!$D182))</f>
        <v>2.6198085173024386</v>
      </c>
      <c r="K183" s="32">
        <f>IF('Log_working_2-way'!$D182="","",B183^('Log_working_2-way'!$D182))</f>
        <v>1.6173569217090376</v>
      </c>
      <c r="L183" s="37">
        <f t="shared" si="27"/>
        <v>0.38725490196078433</v>
      </c>
      <c r="M183" s="37">
        <f t="shared" si="28"/>
        <v>0.61274509803921573</v>
      </c>
      <c r="N183" s="38">
        <v>279</v>
      </c>
      <c r="O183" s="38">
        <f t="shared" si="29"/>
        <v>167.4</v>
      </c>
      <c r="P183" s="38">
        <f t="shared" si="30"/>
        <v>102.41772151898732</v>
      </c>
      <c r="Q183" s="38">
        <f t="shared" si="31"/>
        <v>176.58227848101265</v>
      </c>
      <c r="R183" s="38">
        <f t="shared" si="32"/>
        <v>111.60000000000001</v>
      </c>
      <c r="S183" s="39">
        <f t="shared" si="33"/>
        <v>-9.182278481012645</v>
      </c>
      <c r="T183" s="39">
        <f t="shared" si="34"/>
        <v>-9.1822784810126876</v>
      </c>
      <c r="U183" t="s">
        <v>432</v>
      </c>
      <c r="V183" t="s">
        <v>433</v>
      </c>
      <c r="W183" t="s">
        <v>480</v>
      </c>
      <c r="X183" t="s">
        <v>470</v>
      </c>
      <c r="Y183" s="41"/>
    </row>
    <row r="184" spans="1:25" ht="15" x14ac:dyDescent="0.25">
      <c r="A184">
        <v>1.65</v>
      </c>
      <c r="B184">
        <v>2.35</v>
      </c>
      <c r="C184" s="29">
        <f t="shared" si="26"/>
        <v>3.1592520954223158E-2</v>
      </c>
      <c r="D184" s="30">
        <f>IF(OR($A184="",$B184=""),"",A184*'MPTO_working_2-way'!$G183)</f>
        <v>1.7021276595744681</v>
      </c>
      <c r="E184" s="32">
        <f>IF(OR($A184="",$B184=""),"",B184*'MPTO_working_2-way'!$G183)</f>
        <v>2.4242424242424243</v>
      </c>
      <c r="F184" s="30">
        <f>IF(OR($A184="",$B184=""),"",'MPTO_working_2-way'!D183)</f>
        <v>1.6941561987984708</v>
      </c>
      <c r="G184" s="32">
        <f>IF(OR($A184="",$B184=""),"",'MPTO_working_2-way'!E183)</f>
        <v>2.4405979543666407</v>
      </c>
      <c r="H184" s="30">
        <f>IF(OR($A184="",$B184=""),"",'OddsRatio_working_2-way'!M183)</f>
        <v>1.6938886664887112</v>
      </c>
      <c r="I184" s="30">
        <f>IF(OR($A184="",$B184=""),"",'OddsRatio_working_2-way'!N183)</f>
        <v>2.4411533842457849</v>
      </c>
      <c r="J184" s="30">
        <f>IF('Log_working_2-way'!$D183="","",A184^('Log_working_2-way'!$D183))</f>
        <v>1.6902722385674813</v>
      </c>
      <c r="K184" s="32">
        <f>IF('Log_working_2-way'!$D183="","",B184^('Log_working_2-way'!$D183))</f>
        <v>2.4487037782009757</v>
      </c>
      <c r="L184" s="37">
        <f t="shared" si="27"/>
        <v>0.58750000000000002</v>
      </c>
      <c r="M184" s="37">
        <f t="shared" si="28"/>
        <v>0.41249999999999998</v>
      </c>
      <c r="N184" s="38">
        <v>280</v>
      </c>
      <c r="O184" s="38">
        <f t="shared" si="29"/>
        <v>110.30303030303031</v>
      </c>
      <c r="P184" s="38">
        <f t="shared" si="30"/>
        <v>160.85106382978722</v>
      </c>
      <c r="Q184" s="38">
        <f t="shared" si="31"/>
        <v>119.14893617021276</v>
      </c>
      <c r="R184" s="38">
        <f t="shared" si="32"/>
        <v>169.69696969696969</v>
      </c>
      <c r="S184" s="39">
        <f t="shared" si="33"/>
        <v>-8.8459058671824522</v>
      </c>
      <c r="T184" s="39">
        <f t="shared" si="34"/>
        <v>-8.8459058671824664</v>
      </c>
      <c r="U184" t="s">
        <v>434</v>
      </c>
      <c r="V184" t="s">
        <v>435</v>
      </c>
      <c r="W184" t="s">
        <v>480</v>
      </c>
      <c r="X184" t="s">
        <v>470</v>
      </c>
      <c r="Y184" s="41"/>
    </row>
    <row r="185" spans="1:25" ht="15" x14ac:dyDescent="0.25">
      <c r="A185">
        <v>1.51</v>
      </c>
      <c r="B185">
        <v>2.64</v>
      </c>
      <c r="C185" s="29">
        <f t="shared" si="26"/>
        <v>4.1039534417017798E-2</v>
      </c>
      <c r="D185" s="30">
        <f>IF(OR($A185="",$B185=""),"",A185*'MPTO_working_2-way'!$G184)</f>
        <v>1.5719696969696968</v>
      </c>
      <c r="E185" s="32">
        <f>IF(OR($A185="",$B185=""),"",B185*'MPTO_working_2-way'!$G184)</f>
        <v>2.7483443708609272</v>
      </c>
      <c r="F185" s="30">
        <f>IF(OR($A185="",$B185=""),"",'MPTO_working_2-way'!D184)</f>
        <v>1.5582831678523961</v>
      </c>
      <c r="G185" s="32">
        <f>IF(OR($A185="",$B185=""),"",'MPTO_working_2-way'!E184)</f>
        <v>2.7912057134855064</v>
      </c>
      <c r="H185" s="30">
        <f>IF(OR($A185="",$B185=""),"",'OddsRatio_working_2-way'!M184)</f>
        <v>1.5576518714718863</v>
      </c>
      <c r="I185" s="30">
        <f>IF(OR($A185="",$B185=""),"",'OddsRatio_working_2-way'!N184)</f>
        <v>2.7932334690468505</v>
      </c>
      <c r="J185" s="30">
        <f>IF('Log_working_2-way'!$D184="","",A185^('Log_working_2-way'!$D184))</f>
        <v>1.5513844575270319</v>
      </c>
      <c r="K185" s="32">
        <f>IF('Log_working_2-way'!$D184="","",B185^('Log_working_2-way'!$D184))</f>
        <v>2.8136165906530577</v>
      </c>
      <c r="L185" s="37">
        <f t="shared" si="27"/>
        <v>0.63614457831325311</v>
      </c>
      <c r="M185" s="37">
        <f t="shared" si="28"/>
        <v>0.363855421686747</v>
      </c>
      <c r="N185" s="38">
        <v>281</v>
      </c>
      <c r="O185" s="38">
        <f t="shared" si="29"/>
        <v>94.907284768211923</v>
      </c>
      <c r="P185" s="38">
        <f t="shared" si="30"/>
        <v>174.56060606060606</v>
      </c>
      <c r="Q185" s="38">
        <f t="shared" si="31"/>
        <v>106.43939393939394</v>
      </c>
      <c r="R185" s="38">
        <f t="shared" si="32"/>
        <v>186.09271523178811</v>
      </c>
      <c r="S185" s="39">
        <f t="shared" si="33"/>
        <v>-11.532109171182015</v>
      </c>
      <c r="T185" s="39">
        <f t="shared" si="34"/>
        <v>-11.532109171182043</v>
      </c>
      <c r="U185" t="s">
        <v>436</v>
      </c>
      <c r="V185" t="s">
        <v>437</v>
      </c>
      <c r="W185" t="s">
        <v>486</v>
      </c>
      <c r="X185" t="s">
        <v>470</v>
      </c>
      <c r="Y185" s="41"/>
    </row>
    <row r="186" spans="1:25" s="35" customFormat="1" ht="15" x14ac:dyDescent="0.25">
      <c r="A186">
        <v>2.0299999999999998</v>
      </c>
      <c r="B186">
        <v>1.86</v>
      </c>
      <c r="C186" s="29">
        <f t="shared" si="26"/>
        <v>3.0245246040574214E-2</v>
      </c>
      <c r="D186" s="30">
        <f>IF(OR($A186="",$B186=""),"",A186*'MPTO_working_2-way'!$G185)</f>
        <v>2.0913978494623655</v>
      </c>
      <c r="E186" s="32">
        <f>IF(OR($A186="",$B186=""),"",B186*'MPTO_working_2-way'!$G185)</f>
        <v>1.9162561576354682</v>
      </c>
      <c r="F186" s="30">
        <f>IF(OR($A186="",$B186=""),"",'MPTO_working_2-way'!D185)</f>
        <v>2.0942925287037548</v>
      </c>
      <c r="G186" s="32">
        <f>IF(OR($A186="",$B186=""),"",'MPTO_working_2-way'!E185)</f>
        <v>1.9138324294186226</v>
      </c>
      <c r="H186" s="30">
        <f>IF(OR($A186="",$B186=""),"",'OddsRatio_working_2-way'!M185)</f>
        <v>2.0943831224048783</v>
      </c>
      <c r="I186" s="30">
        <f>IF(OR($A186="",$B186=""),"",'OddsRatio_working_2-way'!N185)</f>
        <v>1.9137567818137824</v>
      </c>
      <c r="J186" s="30">
        <f>IF('Log_working_2-way'!$D185="","",A186^('Log_working_2-way'!$D185))</f>
        <v>2.0957003958101184</v>
      </c>
      <c r="K186" s="32">
        <f>IF('Log_working_2-way'!$D185="","",B186^('Log_working_2-way'!$D185))</f>
        <v>1.9126582447390832</v>
      </c>
      <c r="L186" s="37">
        <f t="shared" si="27"/>
        <v>0.47814910025706941</v>
      </c>
      <c r="M186" s="37">
        <f t="shared" si="28"/>
        <v>0.52185089974293053</v>
      </c>
      <c r="N186" s="38">
        <v>282</v>
      </c>
      <c r="O186" s="38">
        <f t="shared" si="29"/>
        <v>143.08374384236453</v>
      </c>
      <c r="P186" s="38">
        <f t="shared" si="30"/>
        <v>130.38709677419354</v>
      </c>
      <c r="Q186" s="38">
        <f t="shared" si="31"/>
        <v>151.61290322580643</v>
      </c>
      <c r="R186" s="38">
        <f t="shared" si="32"/>
        <v>138.91625615763547</v>
      </c>
      <c r="S186" s="39">
        <f t="shared" si="33"/>
        <v>-8.5291593834419075</v>
      </c>
      <c r="T186" s="39">
        <f t="shared" si="34"/>
        <v>-8.5291593834419359</v>
      </c>
      <c r="U186" t="s">
        <v>438</v>
      </c>
      <c r="V186" t="s">
        <v>439</v>
      </c>
      <c r="W186" t="s">
        <v>486</v>
      </c>
      <c r="X186" t="s">
        <v>470</v>
      </c>
      <c r="Y186" s="41"/>
    </row>
    <row r="187" spans="1:25" ht="15" x14ac:dyDescent="0.25">
      <c r="A187">
        <v>2.68</v>
      </c>
      <c r="B187">
        <v>1.53</v>
      </c>
      <c r="C187" s="29">
        <f t="shared" si="26"/>
        <v>2.6729099600038886E-2</v>
      </c>
      <c r="D187" s="30">
        <f>IF(OR($A187="",$B187=""),"",A187*'MPTO_working_2-way'!$G186)</f>
        <v>2.7516339869281046</v>
      </c>
      <c r="E187" s="32">
        <f>IF(OR($A187="",$B187=""),"",B187*'MPTO_working_2-way'!$G186)</f>
        <v>1.5708955223880596</v>
      </c>
      <c r="F187" s="30">
        <f>IF(OR($A187="",$B187=""),"",'MPTO_working_2-way'!D186)</f>
        <v>2.779555314533622</v>
      </c>
      <c r="G187" s="32">
        <f>IF(OR($A187="",$B187=""),"",'MPTO_working_2-way'!E186)</f>
        <v>1.5619381380466251</v>
      </c>
      <c r="H187" s="30">
        <f>IF(OR($A187="",$B187=""),"",'OddsRatio_working_2-way'!M186)</f>
        <v>2.7803963942770484</v>
      </c>
      <c r="I187" s="30">
        <f>IF(OR($A187="",$B187=""),"",'OddsRatio_working_2-way'!N186)</f>
        <v>1.5616726720040683</v>
      </c>
      <c r="J187" s="30">
        <f>IF('Log_working_2-way'!$D186="","",A187^('Log_working_2-way'!$D186))</f>
        <v>2.7934019497192151</v>
      </c>
      <c r="K187" s="32">
        <f>IF('Log_working_2-way'!$D186="","",B187^('Log_working_2-way'!$D186))</f>
        <v>1.5575994830141346</v>
      </c>
      <c r="L187" s="37">
        <f t="shared" si="27"/>
        <v>0.36342042755344417</v>
      </c>
      <c r="M187" s="37">
        <f t="shared" si="28"/>
        <v>0.63657957244655583</v>
      </c>
      <c r="N187" s="38">
        <v>283</v>
      </c>
      <c r="O187" s="38">
        <f t="shared" si="29"/>
        <v>177.40298507462688</v>
      </c>
      <c r="P187" s="38">
        <f t="shared" si="30"/>
        <v>98.032679738562095</v>
      </c>
      <c r="Q187" s="38">
        <f t="shared" si="31"/>
        <v>184.96732026143792</v>
      </c>
      <c r="R187" s="38">
        <f t="shared" si="32"/>
        <v>105.59701492537313</v>
      </c>
      <c r="S187" s="39">
        <f t="shared" si="33"/>
        <v>-7.5643351868110358</v>
      </c>
      <c r="T187" s="39">
        <f t="shared" si="34"/>
        <v>-7.5643351868110358</v>
      </c>
      <c r="U187" t="s">
        <v>440</v>
      </c>
      <c r="V187" t="s">
        <v>441</v>
      </c>
      <c r="W187" t="s">
        <v>481</v>
      </c>
      <c r="X187" t="s">
        <v>470</v>
      </c>
      <c r="Y187" s="41"/>
    </row>
    <row r="188" spans="1:25" s="35" customFormat="1" ht="15" x14ac:dyDescent="0.25">
      <c r="A188">
        <v>1.93</v>
      </c>
      <c r="B188">
        <v>1.98</v>
      </c>
      <c r="C188" s="29">
        <f t="shared" si="26"/>
        <v>2.3185220076411994E-2</v>
      </c>
      <c r="D188" s="30">
        <f>IF(OR($A188="",$B188=""),"",A188*'MPTO_working_2-way'!$G187)</f>
        <v>1.9747474747474751</v>
      </c>
      <c r="E188" s="32">
        <f>IF(OR($A188="",$B188=""),"",B188*'MPTO_working_2-way'!$G187)</f>
        <v>2.0259067357512959</v>
      </c>
      <c r="F188" s="30">
        <f>IF(OR($A188="",$B188=""),"",'MPTO_working_2-way'!D187)</f>
        <v>1.974169551066798</v>
      </c>
      <c r="G188" s="32">
        <f>IF(OR($A188="",$B188=""),"",'MPTO_working_2-way'!E187)</f>
        <v>2.0265153523890338</v>
      </c>
      <c r="H188" s="30">
        <f>IF(OR($A188="",$B188=""),"",'OddsRatio_working_2-way'!M187)</f>
        <v>1.9741558354989901</v>
      </c>
      <c r="I188" s="30">
        <f>IF(OR($A188="",$B188=""),"",'OddsRatio_working_2-way'!N187)</f>
        <v>2.0265298051494733</v>
      </c>
      <c r="J188" s="30">
        <f>IF('Log_working_2-way'!$D187="","",A188^('Log_working_2-way'!$D187))</f>
        <v>1.9738951466986834</v>
      </c>
      <c r="K188" s="32">
        <f>IF('Log_working_2-way'!$D187="","",B188^('Log_working_2-way'!$D187))</f>
        <v>2.0268045830085555</v>
      </c>
      <c r="L188" s="37">
        <f t="shared" si="27"/>
        <v>0.50639386189258306</v>
      </c>
      <c r="M188" s="37">
        <f t="shared" si="28"/>
        <v>0.49360613810741677</v>
      </c>
      <c r="N188" s="38">
        <v>284</v>
      </c>
      <c r="O188" s="38">
        <f t="shared" si="29"/>
        <v>136.8497409326425</v>
      </c>
      <c r="P188" s="38">
        <f t="shared" si="30"/>
        <v>140.56565656565661</v>
      </c>
      <c r="Q188" s="38">
        <f t="shared" si="31"/>
        <v>143.43434343434345</v>
      </c>
      <c r="R188" s="38">
        <f t="shared" si="32"/>
        <v>147.15025906735752</v>
      </c>
      <c r="S188" s="39">
        <f t="shared" si="33"/>
        <v>-6.5846025017009424</v>
      </c>
      <c r="T188" s="39">
        <f t="shared" si="34"/>
        <v>-6.584602501700914</v>
      </c>
      <c r="U188" t="s">
        <v>442</v>
      </c>
      <c r="V188" t="s">
        <v>443</v>
      </c>
      <c r="W188" t="s">
        <v>481</v>
      </c>
      <c r="X188" t="s">
        <v>470</v>
      </c>
      <c r="Y188" s="41"/>
    </row>
    <row r="189" spans="1:25" s="35" customFormat="1" ht="15" x14ac:dyDescent="0.25">
      <c r="A189">
        <v>2.2000000000000002</v>
      </c>
      <c r="B189">
        <v>1.74</v>
      </c>
      <c r="C189" s="29">
        <f t="shared" si="26"/>
        <v>2.925809822361547E-2</v>
      </c>
      <c r="D189" s="30">
        <f>IF(OR($A189="",$B189=""),"",A189*'MPTO_working_2-way'!$G188)</f>
        <v>2.264367816091954</v>
      </c>
      <c r="E189" s="32">
        <f>IF(OR($A189="",$B189=""),"",B189*'MPTO_working_2-way'!$G188)</f>
        <v>1.790909090909091</v>
      </c>
      <c r="F189" s="30">
        <f>IF(OR($A189="",$B189=""),"",'MPTO_working_2-way'!D188)</f>
        <v>2.2731591448931119</v>
      </c>
      <c r="G189" s="32">
        <f>IF(OR($A189="",$B189=""),"",'MPTO_working_2-way'!E188)</f>
        <v>1.78544776119403</v>
      </c>
      <c r="H189" s="30">
        <f>IF(OR($A189="",$B189=""),"",'OddsRatio_working_2-way'!M188)</f>
        <v>2.2734290799340271</v>
      </c>
      <c r="I189" s="30">
        <f>IF(OR($A189="",$B189=""),"",'OddsRatio_working_2-way'!N188)</f>
        <v>1.7852812659593167</v>
      </c>
      <c r="J189" s="30">
        <f>IF('Log_working_2-way'!$D188="","",A189^('Log_working_2-way'!$D188))</f>
        <v>2.2774497365044657</v>
      </c>
      <c r="K189" s="32">
        <f>IF('Log_working_2-way'!$D188="","",B189^('Log_working_2-way'!$D188))</f>
        <v>1.7828096647750074</v>
      </c>
      <c r="L189" s="37">
        <f t="shared" si="27"/>
        <v>0.44162436548223349</v>
      </c>
      <c r="M189" s="37">
        <f t="shared" si="28"/>
        <v>0.55837563451776651</v>
      </c>
      <c r="N189" s="38">
        <v>285</v>
      </c>
      <c r="O189" s="38">
        <f t="shared" si="29"/>
        <v>155.45454545454544</v>
      </c>
      <c r="P189" s="38">
        <f t="shared" si="30"/>
        <v>121.20689655172411</v>
      </c>
      <c r="Q189" s="38">
        <f t="shared" si="31"/>
        <v>163.79310344827584</v>
      </c>
      <c r="R189" s="38">
        <f t="shared" si="32"/>
        <v>129.54545454545453</v>
      </c>
      <c r="S189" s="39">
        <f t="shared" si="33"/>
        <v>-8.3385579937304044</v>
      </c>
      <c r="T189" s="39">
        <f t="shared" si="34"/>
        <v>-8.3385579937304186</v>
      </c>
      <c r="U189" t="s">
        <v>444</v>
      </c>
      <c r="V189" t="s">
        <v>445</v>
      </c>
      <c r="W189" t="s">
        <v>481</v>
      </c>
      <c r="X189" t="s">
        <v>470</v>
      </c>
      <c r="Y189" s="41"/>
    </row>
    <row r="190" spans="1:25" s="35" customFormat="1" ht="15" x14ac:dyDescent="0.25">
      <c r="A190">
        <v>2.0299999999999998</v>
      </c>
      <c r="B190">
        <v>1.88</v>
      </c>
      <c r="C190" s="29">
        <f t="shared" si="26"/>
        <v>2.4525731055444977E-2</v>
      </c>
      <c r="D190" s="30">
        <f>IF(OR($A190="",$B190=""),"",A190*'MPTO_working_2-way'!$G189)</f>
        <v>2.0797872340425529</v>
      </c>
      <c r="E190" s="32">
        <f>IF(OR($A190="",$B190=""),"",B190*'MPTO_working_2-way'!$G189)</f>
        <v>1.9261083743842364</v>
      </c>
      <c r="F190" s="30">
        <f>IF(OR($A190="",$B190=""),"",'MPTO_working_2-way'!D189)</f>
        <v>2.0818241326641935</v>
      </c>
      <c r="G190" s="32">
        <f>IF(OR($A190="",$B190=""),"",'MPTO_working_2-way'!E189)</f>
        <v>1.9243646631706333</v>
      </c>
      <c r="H190" s="30">
        <f>IF(OR($A190="",$B190=""),"",'OddsRatio_working_2-way'!M189)</f>
        <v>2.081875475946537</v>
      </c>
      <c r="I190" s="30">
        <f>IF(OR($A190="",$B190=""),"",'OddsRatio_working_2-way'!N189)</f>
        <v>1.9243207949834495</v>
      </c>
      <c r="J190" s="30">
        <f>IF('Log_working_2-way'!$D189="","",A190^('Log_working_2-way'!$D189))</f>
        <v>2.0827972819225606</v>
      </c>
      <c r="K190" s="32">
        <f>IF('Log_working_2-way'!$D189="","",B190^('Log_working_2-way'!$D189))</f>
        <v>1.9235339030630429</v>
      </c>
      <c r="L190" s="37">
        <f t="shared" si="27"/>
        <v>0.4808184143222507</v>
      </c>
      <c r="M190" s="37">
        <f t="shared" si="28"/>
        <v>0.51918158567774941</v>
      </c>
      <c r="N190" s="38">
        <v>286</v>
      </c>
      <c r="O190" s="38">
        <f t="shared" si="29"/>
        <v>145.11330049261082</v>
      </c>
      <c r="P190" s="38">
        <f t="shared" si="30"/>
        <v>133.87234042553189</v>
      </c>
      <c r="Q190" s="38">
        <f t="shared" si="31"/>
        <v>152.12765957446808</v>
      </c>
      <c r="R190" s="38">
        <f t="shared" si="32"/>
        <v>140.88669950738918</v>
      </c>
      <c r="S190" s="39">
        <f t="shared" si="33"/>
        <v>-7.0143590818572648</v>
      </c>
      <c r="T190" s="39">
        <f t="shared" si="34"/>
        <v>-7.0143590818572932</v>
      </c>
      <c r="U190" t="s">
        <v>446</v>
      </c>
      <c r="V190" t="s">
        <v>447</v>
      </c>
      <c r="W190" t="s">
        <v>481</v>
      </c>
      <c r="X190" t="s">
        <v>470</v>
      </c>
      <c r="Y190" s="41"/>
    </row>
    <row r="191" spans="1:25" ht="15" x14ac:dyDescent="0.25">
      <c r="A191">
        <v>1.93</v>
      </c>
      <c r="B191">
        <v>1.98</v>
      </c>
      <c r="C191" s="29">
        <f t="shared" si="26"/>
        <v>2.3185220076411994E-2</v>
      </c>
      <c r="D191" s="30">
        <f>IF(OR($A191="",$B191=""),"",A191*'MPTO_working_2-way'!$G190)</f>
        <v>1.9747474747474751</v>
      </c>
      <c r="E191" s="32">
        <f>IF(OR($A191="",$B191=""),"",B191*'MPTO_working_2-way'!$G190)</f>
        <v>2.0259067357512959</v>
      </c>
      <c r="F191" s="30">
        <f>IF(OR($A191="",$B191=""),"",'MPTO_working_2-way'!D190)</f>
        <v>1.974169551066798</v>
      </c>
      <c r="G191" s="32">
        <f>IF(OR($A191="",$B191=""),"",'MPTO_working_2-way'!E190)</f>
        <v>2.0265153523890338</v>
      </c>
      <c r="H191" s="30">
        <f>IF(OR($A191="",$B191=""),"",'OddsRatio_working_2-way'!M190)</f>
        <v>1.9741558354989901</v>
      </c>
      <c r="I191" s="30">
        <f>IF(OR($A191="",$B191=""),"",'OddsRatio_working_2-way'!N190)</f>
        <v>2.0265298051494733</v>
      </c>
      <c r="J191" s="30">
        <f>IF('Log_working_2-way'!$D190="","",A191^('Log_working_2-way'!$D190))</f>
        <v>1.9738951466986834</v>
      </c>
      <c r="K191" s="32">
        <f>IF('Log_working_2-way'!$D190="","",B191^('Log_working_2-way'!$D190))</f>
        <v>2.0268045830085555</v>
      </c>
      <c r="L191" s="37">
        <f t="shared" si="27"/>
        <v>0.50639386189258306</v>
      </c>
      <c r="M191" s="37">
        <f t="shared" si="28"/>
        <v>0.49360613810741677</v>
      </c>
      <c r="N191" s="38">
        <v>287</v>
      </c>
      <c r="O191" s="38">
        <f t="shared" si="29"/>
        <v>138.29533678756476</v>
      </c>
      <c r="P191" s="38">
        <f t="shared" si="30"/>
        <v>142.05050505050505</v>
      </c>
      <c r="Q191" s="38">
        <f t="shared" si="31"/>
        <v>144.94949494949495</v>
      </c>
      <c r="R191" s="38">
        <f t="shared" si="32"/>
        <v>148.70466321243526</v>
      </c>
      <c r="S191" s="39">
        <f t="shared" si="33"/>
        <v>-6.6541581619301837</v>
      </c>
      <c r="T191" s="39">
        <f t="shared" si="34"/>
        <v>-6.6541581619302121</v>
      </c>
      <c r="U191" t="s">
        <v>448</v>
      </c>
      <c r="V191" t="s">
        <v>449</v>
      </c>
      <c r="W191" t="s">
        <v>481</v>
      </c>
      <c r="X191" t="s">
        <v>470</v>
      </c>
      <c r="Y191" s="41"/>
    </row>
    <row r="192" spans="1:25" s="35" customFormat="1" ht="15" x14ac:dyDescent="0.25">
      <c r="A192">
        <v>2.5299999999999998</v>
      </c>
      <c r="B192">
        <v>1.54</v>
      </c>
      <c r="C192" s="29">
        <f t="shared" si="26"/>
        <v>4.4607566346696714E-2</v>
      </c>
      <c r="D192" s="30">
        <f>IF(OR($A192="",$B192=""),"",A192*'MPTO_working_2-way'!$G191)</f>
        <v>2.6428571428571423</v>
      </c>
      <c r="E192" s="32">
        <f>IF(OR($A192="",$B192=""),"",B192*'MPTO_working_2-way'!$G191)</f>
        <v>1.6086956521739131</v>
      </c>
      <c r="F192" s="30">
        <f>IF(OR($A192="",$B192=""),"",'MPTO_working_2-way'!D191)</f>
        <v>2.6813020439061312</v>
      </c>
      <c r="G192" s="32">
        <f>IF(OR($A192="",$B192=""),"",'MPTO_working_2-way'!E191)</f>
        <v>1.594777127420081</v>
      </c>
      <c r="H192" s="30">
        <f>IF(OR($A192="",$B192=""),"",'OddsRatio_working_2-way'!M191)</f>
        <v>2.6832508230603458</v>
      </c>
      <c r="I192" s="30">
        <f>IF(OR($A192="",$B192=""),"",'OddsRatio_working_2-way'!N191)</f>
        <v>1.5940885257860045</v>
      </c>
      <c r="J192" s="30">
        <f>IF('Log_working_2-way'!$D191="","",A192^('Log_working_2-way'!$D191))</f>
        <v>2.7015124337025407</v>
      </c>
      <c r="K192" s="32">
        <f>IF('Log_working_2-way'!$D191="","",B192^('Log_working_2-way'!$D191))</f>
        <v>1.5877124258345114</v>
      </c>
      <c r="L192" s="37">
        <f t="shared" si="27"/>
        <v>0.37837837837837845</v>
      </c>
      <c r="M192" s="37">
        <f t="shared" si="28"/>
        <v>0.6216216216216216</v>
      </c>
      <c r="N192" s="38">
        <v>288</v>
      </c>
      <c r="O192" s="38">
        <f t="shared" si="29"/>
        <v>174.16600790513834</v>
      </c>
      <c r="P192" s="38">
        <f t="shared" si="30"/>
        <v>100.98701298701297</v>
      </c>
      <c r="Q192" s="38">
        <f t="shared" si="31"/>
        <v>187.01298701298703</v>
      </c>
      <c r="R192" s="38">
        <f t="shared" si="32"/>
        <v>113.83399209486167</v>
      </c>
      <c r="S192" s="39">
        <f t="shared" si="33"/>
        <v>-12.846979107848682</v>
      </c>
      <c r="T192" s="39">
        <f t="shared" si="34"/>
        <v>-12.846979107848696</v>
      </c>
      <c r="U192" t="s">
        <v>450</v>
      </c>
      <c r="V192" t="s">
        <v>451</v>
      </c>
      <c r="W192" t="s">
        <v>482</v>
      </c>
      <c r="X192" t="s">
        <v>470</v>
      </c>
      <c r="Y192" s="41"/>
    </row>
    <row r="193" spans="1:25" s="35" customFormat="1" ht="15" x14ac:dyDescent="0.25">
      <c r="A193">
        <v>2.25</v>
      </c>
      <c r="B193">
        <v>1.67</v>
      </c>
      <c r="C193" s="29">
        <f t="shared" si="26"/>
        <v>4.3246839654025315E-2</v>
      </c>
      <c r="D193" s="30">
        <f>IF(OR($A193="",$B193=""),"",A193*'MPTO_working_2-way'!$G192)</f>
        <v>2.3473053892215567</v>
      </c>
      <c r="E193" s="32">
        <f>IF(OR($A193="",$B193=""),"",B193*'MPTO_working_2-way'!$G192)</f>
        <v>1.7422222222222221</v>
      </c>
      <c r="F193" s="30">
        <f>IF(OR($A193="",$B193=""),"",'MPTO_working_2-way'!D192)</f>
        <v>2.3650668764752165</v>
      </c>
      <c r="G193" s="32">
        <f>IF(OR($A193="",$B193=""),"",'MPTO_working_2-way'!E192)</f>
        <v>1.732564841498559</v>
      </c>
      <c r="H193" s="30">
        <f>IF(OR($A193="",$B193=""),"",'OddsRatio_working_2-way'!M192)</f>
        <v>2.3658959117703833</v>
      </c>
      <c r="I193" s="30">
        <f>IF(OR($A193="",$B193=""),"",'OddsRatio_working_2-way'!N192)</f>
        <v>1.7321202087089249</v>
      </c>
      <c r="J193" s="30">
        <f>IF('Log_working_2-way'!$D192="","",A193^('Log_working_2-way'!$D192))</f>
        <v>2.3741767577611035</v>
      </c>
      <c r="K193" s="32">
        <f>IF('Log_working_2-way'!$D192="","",B193^('Log_working_2-way'!$D192))</f>
        <v>1.7277084220437684</v>
      </c>
      <c r="L193" s="37">
        <f t="shared" si="27"/>
        <v>0.42602040816326531</v>
      </c>
      <c r="M193" s="37">
        <f t="shared" si="28"/>
        <v>0.57397959183673475</v>
      </c>
      <c r="N193" s="38">
        <v>289</v>
      </c>
      <c r="O193" s="38">
        <f t="shared" si="29"/>
        <v>160.55555555555554</v>
      </c>
      <c r="P193" s="38">
        <f t="shared" si="30"/>
        <v>115.94610778443115</v>
      </c>
      <c r="Q193" s="38">
        <f t="shared" si="31"/>
        <v>173.05389221556888</v>
      </c>
      <c r="R193" s="38">
        <f t="shared" si="32"/>
        <v>128.44444444444443</v>
      </c>
      <c r="S193" s="39">
        <f t="shared" si="33"/>
        <v>-12.498336660013337</v>
      </c>
      <c r="T193" s="39">
        <f t="shared" si="34"/>
        <v>-12.49833666001328</v>
      </c>
      <c r="U193" t="s">
        <v>452</v>
      </c>
      <c r="V193" t="s">
        <v>453</v>
      </c>
      <c r="W193" t="s">
        <v>482</v>
      </c>
      <c r="X193" t="s">
        <v>470</v>
      </c>
      <c r="Y193" s="41"/>
    </row>
    <row r="194" spans="1:25" s="35" customFormat="1" ht="15" x14ac:dyDescent="0.25">
      <c r="A194">
        <v>2.3199999999999998</v>
      </c>
      <c r="B194">
        <v>1.63</v>
      </c>
      <c r="C194" s="29">
        <f t="shared" si="26"/>
        <v>4.4531415273958208E-2</v>
      </c>
      <c r="D194" s="30">
        <f>IF(OR($A194="",$B194=""),"",A194*'MPTO_working_2-way'!$G193)</f>
        <v>2.423312883435583</v>
      </c>
      <c r="E194" s="32">
        <f>IF(OR($A194="",$B194=""),"",B194*'MPTO_working_2-way'!$G193)</f>
        <v>1.7025862068965518</v>
      </c>
      <c r="F194" s="30">
        <f>IF(OR($A194="",$B194=""),"",'MPTO_working_2-way'!D193)</f>
        <v>2.4463708112304308</v>
      </c>
      <c r="G194" s="32">
        <f>IF(OR($A194="",$B194=""),"",'MPTO_working_2-way'!E193)</f>
        <v>1.6913856337776187</v>
      </c>
      <c r="H194" s="30">
        <f>IF(OR($A194="",$B194=""),"",'OddsRatio_working_2-way'!M193)</f>
        <v>2.4474937289114918</v>
      </c>
      <c r="I194" s="30">
        <f>IF(OR($A194="",$B194=""),"",'OddsRatio_working_2-way'!N193)</f>
        <v>1.6908492797077574</v>
      </c>
      <c r="J194" s="30">
        <f>IF('Log_working_2-way'!$D193="","",A194^('Log_working_2-way'!$D193))</f>
        <v>2.4583050322184126</v>
      </c>
      <c r="K194" s="32">
        <f>IF('Log_working_2-way'!$D193="","",B194^('Log_working_2-way'!$D193))</f>
        <v>1.6857275932718412</v>
      </c>
      <c r="L194" s="37">
        <f t="shared" si="27"/>
        <v>0.41265822784810124</v>
      </c>
      <c r="M194" s="37">
        <f t="shared" si="28"/>
        <v>0.58734177215189864</v>
      </c>
      <c r="N194" s="38">
        <v>290</v>
      </c>
      <c r="O194" s="38">
        <f t="shared" si="29"/>
        <v>165</v>
      </c>
      <c r="P194" s="38">
        <f t="shared" si="30"/>
        <v>112.08588957055214</v>
      </c>
      <c r="Q194" s="38">
        <f t="shared" si="31"/>
        <v>177.91411042944785</v>
      </c>
      <c r="R194" s="38">
        <f t="shared" si="32"/>
        <v>125.00000000000001</v>
      </c>
      <c r="S194" s="39">
        <f t="shared" si="33"/>
        <v>-12.914110429447845</v>
      </c>
      <c r="T194" s="39">
        <f t="shared" si="34"/>
        <v>-12.914110429447874</v>
      </c>
      <c r="U194" t="s">
        <v>454</v>
      </c>
      <c r="V194" t="s">
        <v>455</v>
      </c>
      <c r="W194" t="s">
        <v>482</v>
      </c>
      <c r="X194" t="s">
        <v>470</v>
      </c>
      <c r="Y194" s="41"/>
    </row>
    <row r="195" spans="1:25" ht="15" x14ac:dyDescent="0.25">
      <c r="A195">
        <v>2.08</v>
      </c>
      <c r="B195">
        <v>1.78</v>
      </c>
      <c r="C195" s="29">
        <f t="shared" ref="C195:C200" si="35">IF(OR($A195="",$B195=""),"",(1/A195)+(1/B195)-1)</f>
        <v>4.2566983578219642E-2</v>
      </c>
      <c r="D195" s="30">
        <f>IF(OR($A195="",$B195=""),"",A195*'MPTO_working_2-way'!$G194)</f>
        <v>2.1685393258426968</v>
      </c>
      <c r="E195" s="32">
        <f>IF(OR($A195="",$B195=""),"",B195*'MPTO_working_2-way'!$G194)</f>
        <v>1.8557692307692311</v>
      </c>
      <c r="F195" s="30">
        <f>IF(OR($A195="",$B195=""),"",'MPTO_working_2-way'!D194)</f>
        <v>2.1763461086292031</v>
      </c>
      <c r="G195" s="32">
        <f>IF(OR($A195="",$B195=""),"",'MPTO_working_2-way'!E194)</f>
        <v>1.8500899460323807</v>
      </c>
      <c r="H195" s="30">
        <f>IF(OR($A195="",$B195=""),"",'OddsRatio_working_2-way'!M194)</f>
        <v>2.1766968108291049</v>
      </c>
      <c r="I195" s="30">
        <f>IF(OR($A195="",$B195=""),"",'OddsRatio_working_2-way'!N194)</f>
        <v>1.8498365855987975</v>
      </c>
      <c r="J195" s="30">
        <f>IF('Log_working_2-way'!$D194="","",A195^('Log_working_2-way'!$D194))</f>
        <v>2.180302148833781</v>
      </c>
      <c r="K195" s="32">
        <f>IF('Log_working_2-way'!$D194="","",B195^('Log_working_2-way'!$D194))</f>
        <v>1.8472406840805713</v>
      </c>
      <c r="L195" s="37">
        <f t="shared" si="27"/>
        <v>0.46113989637305697</v>
      </c>
      <c r="M195" s="37">
        <f t="shared" si="28"/>
        <v>0.53886010362694292</v>
      </c>
      <c r="N195" s="38">
        <v>291</v>
      </c>
      <c r="O195" s="38">
        <f t="shared" si="29"/>
        <v>151.09615384615381</v>
      </c>
      <c r="P195" s="38">
        <f t="shared" si="30"/>
        <v>127.51685393258428</v>
      </c>
      <c r="Q195" s="38">
        <f t="shared" si="31"/>
        <v>163.48314606741573</v>
      </c>
      <c r="R195" s="38">
        <f t="shared" si="32"/>
        <v>139.90384615384613</v>
      </c>
      <c r="S195" s="39">
        <f t="shared" si="33"/>
        <v>-12.38699222126192</v>
      </c>
      <c r="T195" s="39">
        <f t="shared" si="34"/>
        <v>-12.386992221261849</v>
      </c>
      <c r="U195" t="s">
        <v>456</v>
      </c>
      <c r="V195" t="s">
        <v>457</v>
      </c>
      <c r="W195" t="s">
        <v>482</v>
      </c>
      <c r="X195" t="s">
        <v>470</v>
      </c>
      <c r="Y195" s="41"/>
    </row>
    <row r="196" spans="1:25" s="35" customFormat="1" ht="15" x14ac:dyDescent="0.25">
      <c r="A196">
        <v>1.84</v>
      </c>
      <c r="B196">
        <v>2.06</v>
      </c>
      <c r="C196" s="29">
        <f t="shared" si="35"/>
        <v>2.891515407344869E-2</v>
      </c>
      <c r="D196" s="30">
        <f>IF(OR($A196="",$B196=""),"",A196*'MPTO_working_2-way'!$G195)</f>
        <v>1.8932038834951457</v>
      </c>
      <c r="E196" s="32">
        <f>IF(OR($A196="",$B196=""),"",B196*'MPTO_working_2-way'!$G195)</f>
        <v>2.1195652173913042</v>
      </c>
      <c r="F196" s="30">
        <f>IF(OR($A196="",$B196=""),"",'MPTO_working_2-way'!D195)</f>
        <v>1.8902852583283463</v>
      </c>
      <c r="G196" s="32">
        <f>IF(OR($A196="",$B196=""),"",'MPTO_working_2-way'!E195)</f>
        <v>2.1232354918216445</v>
      </c>
      <c r="H196" s="30">
        <f>IF(OR($A196="",$B196=""),"",'OddsRatio_working_2-way'!M195)</f>
        <v>1.8901981971385247</v>
      </c>
      <c r="I196" s="30">
        <f>IF(OR($A196="",$B196=""),"",'OddsRatio_working_2-way'!N195)</f>
        <v>2.123345344008138</v>
      </c>
      <c r="J196" s="30">
        <f>IF('Log_working_2-way'!$D195="","",A196^('Log_working_2-way'!$D195))</f>
        <v>1.8888770989238437</v>
      </c>
      <c r="K196" s="32">
        <f>IF('Log_working_2-way'!$D195="","",B196^('Log_working_2-way'!$D195))</f>
        <v>2.1250149218724146</v>
      </c>
      <c r="L196" s="37">
        <f t="shared" si="27"/>
        <v>0.52820512820512822</v>
      </c>
      <c r="M196" s="37">
        <f t="shared" si="28"/>
        <v>0.47179487179487184</v>
      </c>
      <c r="N196" s="38">
        <v>292</v>
      </c>
      <c r="O196" s="38">
        <f t="shared" si="29"/>
        <v>133.30434782608694</v>
      </c>
      <c r="P196" s="38">
        <f t="shared" si="30"/>
        <v>150.252427184466</v>
      </c>
      <c r="Q196" s="38">
        <f t="shared" si="31"/>
        <v>141.74757281553397</v>
      </c>
      <c r="R196" s="38">
        <f t="shared" si="32"/>
        <v>158.69565217391303</v>
      </c>
      <c r="S196" s="39">
        <f t="shared" si="33"/>
        <v>-8.4432249894470317</v>
      </c>
      <c r="T196" s="39">
        <f t="shared" si="34"/>
        <v>-8.4432249894470317</v>
      </c>
      <c r="U196" t="s">
        <v>458</v>
      </c>
      <c r="V196" t="s">
        <v>459</v>
      </c>
      <c r="W196" t="s">
        <v>483</v>
      </c>
      <c r="X196" t="s">
        <v>470</v>
      </c>
      <c r="Y196" s="41"/>
    </row>
    <row r="197" spans="1:25" ht="15" x14ac:dyDescent="0.25">
      <c r="A197">
        <v>1.74</v>
      </c>
      <c r="B197">
        <v>2.17</v>
      </c>
      <c r="C197" s="29">
        <f t="shared" si="35"/>
        <v>3.5542136765718491E-2</v>
      </c>
      <c r="D197" s="30">
        <f>IF(OR($A197="",$B197=""),"",A197*'MPTO_working_2-way'!$G196)</f>
        <v>1.8018433179723501</v>
      </c>
      <c r="E197" s="32">
        <f>IF(OR($A197="",$B197=""),"",B197*'MPTO_working_2-way'!$G196)</f>
        <v>2.2471264367816088</v>
      </c>
      <c r="F197" s="30">
        <f>IF(OR($A197="",$B197=""),"",'MPTO_working_2-way'!D196)</f>
        <v>1.7955204717295163</v>
      </c>
      <c r="G197" s="32">
        <f>IF(OR($A197="",$B197=""),"",'MPTO_working_2-way'!E196)</f>
        <v>2.2570386753541753</v>
      </c>
      <c r="H197" s="30">
        <f>IF(OR($A197="",$B197=""),"",'OddsRatio_working_2-way'!M196)</f>
        <v>1.7952852522702987</v>
      </c>
      <c r="I197" s="30">
        <f>IF(OR($A197="",$B197=""),"",'OddsRatio_working_2-way'!N196)</f>
        <v>2.2574104664273644</v>
      </c>
      <c r="J197" s="30">
        <f>IF('Log_working_2-way'!$D196="","",A197^('Log_working_2-way'!$D196))</f>
        <v>1.7924113803680148</v>
      </c>
      <c r="K197" s="32">
        <f>IF('Log_working_2-way'!$D196="","",B197^('Log_working_2-way'!$D196))</f>
        <v>2.2619707702020815</v>
      </c>
      <c r="L197" s="37">
        <f t="shared" ref="L197:L200" si="36">(1/D197)</f>
        <v>0.55498721227621484</v>
      </c>
      <c r="M197" s="37">
        <f t="shared" ref="M197:M200" si="37">(1/E197)</f>
        <v>0.44501278772378522</v>
      </c>
      <c r="N197" s="38">
        <v>293</v>
      </c>
      <c r="O197" s="38">
        <f t="shared" ref="O197:O200" si="38">(1/A197)*((N197*A197)-N197)</f>
        <v>124.60919540229884</v>
      </c>
      <c r="P197" s="38">
        <f t="shared" ref="P197:P200" si="39">(1/B197)*((N197*B197)-N197)</f>
        <v>157.97695852534559</v>
      </c>
      <c r="Q197" s="38">
        <f t="shared" ref="Q197:Q200" si="40">(1/B197)*N197</f>
        <v>135.02304147465438</v>
      </c>
      <c r="R197" s="38">
        <f t="shared" ref="R197:R200" si="41">(1/A197)*N197</f>
        <v>168.39080459770113</v>
      </c>
      <c r="S197" s="39">
        <f t="shared" ref="S197:S200" si="42">O197-Q197</f>
        <v>-10.41384607235554</v>
      </c>
      <c r="T197" s="39">
        <f t="shared" ref="T197:T200" si="43">P197-R197</f>
        <v>-10.41384607235554</v>
      </c>
      <c r="U197" t="s">
        <v>460</v>
      </c>
      <c r="V197" t="s">
        <v>461</v>
      </c>
      <c r="W197" t="s">
        <v>483</v>
      </c>
      <c r="X197" t="s">
        <v>470</v>
      </c>
      <c r="Y197" s="41"/>
    </row>
    <row r="198" spans="1:25" s="35" customFormat="1" ht="15" x14ac:dyDescent="0.25">
      <c r="A198">
        <v>1.94</v>
      </c>
      <c r="B198">
        <v>1.94</v>
      </c>
      <c r="C198" s="29">
        <f t="shared" si="35"/>
        <v>3.0927835051546504E-2</v>
      </c>
      <c r="D198" s="30">
        <f>IF(OR($A198="",$B198=""),"",A198*'MPTO_working_2-way'!$G197)</f>
        <v>2</v>
      </c>
      <c r="E198" s="32">
        <f>IF(OR($A198="",$B198=""),"",B198*'MPTO_working_2-way'!$G197)</f>
        <v>2</v>
      </c>
      <c r="F198" s="30">
        <f>IF(OR($A198="",$B198=""),"",'MPTO_working_2-way'!D197)</f>
        <v>2.0000000000000004</v>
      </c>
      <c r="G198" s="32">
        <f>IF(OR($A198="",$B198=""),"",'MPTO_working_2-way'!E197)</f>
        <v>2.0000000000000004</v>
      </c>
      <c r="H198" s="30">
        <f>IF(OR($A198="",$B198=""),"",'OddsRatio_working_2-way'!M197)</f>
        <v>2.0000000000000004</v>
      </c>
      <c r="I198" s="30">
        <f>IF(OR($A198="",$B198=""),"",'OddsRatio_working_2-way'!N197)</f>
        <v>2.0000000000000004</v>
      </c>
      <c r="J198" s="30">
        <f>IF('Log_working_2-way'!$D197="","",A198^('Log_working_2-way'!$D197))</f>
        <v>1.9999999999999891</v>
      </c>
      <c r="K198" s="32">
        <f>IF('Log_working_2-way'!$D197="","",B198^('Log_working_2-way'!$D197))</f>
        <v>1.9999999999999891</v>
      </c>
      <c r="L198" s="37">
        <f t="shared" si="36"/>
        <v>0.5</v>
      </c>
      <c r="M198" s="37">
        <f t="shared" si="37"/>
        <v>0.5</v>
      </c>
      <c r="N198" s="38">
        <v>294</v>
      </c>
      <c r="O198" s="38">
        <f t="shared" si="38"/>
        <v>142.45360824742269</v>
      </c>
      <c r="P198" s="38">
        <f t="shared" si="39"/>
        <v>142.45360824742269</v>
      </c>
      <c r="Q198" s="38">
        <f t="shared" si="40"/>
        <v>151.54639175257734</v>
      </c>
      <c r="R198" s="38">
        <f t="shared" si="41"/>
        <v>151.54639175257734</v>
      </c>
      <c r="S198" s="39">
        <f t="shared" si="42"/>
        <v>-9.0927835051546424</v>
      </c>
      <c r="T198" s="39">
        <f t="shared" si="43"/>
        <v>-9.0927835051546424</v>
      </c>
      <c r="U198" t="s">
        <v>462</v>
      </c>
      <c r="V198" t="s">
        <v>463</v>
      </c>
      <c r="W198" t="s">
        <v>483</v>
      </c>
      <c r="X198" t="s">
        <v>470</v>
      </c>
      <c r="Y198" s="41"/>
    </row>
    <row r="199" spans="1:25" ht="15" x14ac:dyDescent="0.25">
      <c r="A199">
        <v>1.56</v>
      </c>
      <c r="B199">
        <v>2.54</v>
      </c>
      <c r="C199" s="29">
        <f t="shared" si="35"/>
        <v>3.4726428427215739E-2</v>
      </c>
      <c r="D199" s="30">
        <f>IF(OR($A199="",$B199=""),"",A199*'MPTO_working_2-way'!$G198)</f>
        <v>1.6141732283464567</v>
      </c>
      <c r="E199" s="32">
        <f>IF(OR($A199="",$B199=""),"",B199*'MPTO_working_2-way'!$G198)</f>
        <v>2.6282051282051282</v>
      </c>
      <c r="F199" s="30">
        <f>IF(OR($A199="",$B199=""),"",'MPTO_working_2-way'!D198)</f>
        <v>1.6034315312398835</v>
      </c>
      <c r="G199" s="32">
        <f>IF(OR($A199="",$B199=""),"",'MPTO_working_2-way'!E198)</f>
        <v>2.6571888412017164</v>
      </c>
      <c r="H199" s="30">
        <f>IF(OR($A199="",$B199=""),"",'OddsRatio_working_2-way'!M198)</f>
        <v>1.6030226891555273</v>
      </c>
      <c r="I199" s="30">
        <f>IF(OR($A199="",$B199=""),"",'OddsRatio_working_2-way'!N198)</f>
        <v>2.6583123951776999</v>
      </c>
      <c r="J199" s="30">
        <f>IF('Log_working_2-way'!$D198="","",A199^('Log_working_2-way'!$D198))</f>
        <v>1.5981286036134053</v>
      </c>
      <c r="K199" s="32">
        <f>IF('Log_working_2-way'!$D198="","",B199^('Log_working_2-way'!$D198))</f>
        <v>2.6718812542297234</v>
      </c>
      <c r="L199" s="37">
        <f t="shared" si="36"/>
        <v>0.61951219512195121</v>
      </c>
      <c r="M199" s="37">
        <f t="shared" si="37"/>
        <v>0.38048780487804879</v>
      </c>
      <c r="N199" s="38">
        <v>295</v>
      </c>
      <c r="O199" s="38">
        <f t="shared" si="38"/>
        <v>105.89743589743588</v>
      </c>
      <c r="P199" s="38">
        <f t="shared" si="39"/>
        <v>178.85826771653541</v>
      </c>
      <c r="Q199" s="38">
        <f t="shared" si="40"/>
        <v>116.14173228346456</v>
      </c>
      <c r="R199" s="38">
        <f t="shared" si="41"/>
        <v>189.10256410256409</v>
      </c>
      <c r="S199" s="39">
        <f t="shared" si="42"/>
        <v>-10.24429638602868</v>
      </c>
      <c r="T199" s="39">
        <f t="shared" si="43"/>
        <v>-10.24429638602868</v>
      </c>
      <c r="U199" t="s">
        <v>464</v>
      </c>
      <c r="V199" t="s">
        <v>465</v>
      </c>
      <c r="W199" t="s">
        <v>483</v>
      </c>
      <c r="X199" t="s">
        <v>470</v>
      </c>
      <c r="Y199" s="41"/>
    </row>
    <row r="200" spans="1:25" s="35" customFormat="1" ht="15" x14ac:dyDescent="0.25">
      <c r="A200">
        <v>2.42</v>
      </c>
      <c r="B200">
        <v>1.59</v>
      </c>
      <c r="C200" s="29">
        <f t="shared" si="35"/>
        <v>4.21539581059307E-2</v>
      </c>
      <c r="D200" s="30">
        <f>IF(OR($A200="",$B200=""),"",A200*'MPTO_working_2-way'!$G199)</f>
        <v>2.5220125786163523</v>
      </c>
      <c r="E200" s="32">
        <f>IF(OR($A200="",$B200=""),"",B200*'MPTO_working_2-way'!$G199)</f>
        <v>1.6570247933884299</v>
      </c>
      <c r="F200" s="30">
        <f>IF(OR($A200="",$B200=""),"",'MPTO_working_2-way'!D199)</f>
        <v>2.5500695871164427</v>
      </c>
      <c r="G200" s="32">
        <f>IF(OR($A200="",$B200=""),"",'MPTO_working_2-way'!E199)</f>
        <v>1.6451323271623415</v>
      </c>
      <c r="H200" s="30">
        <f>IF(OR($A200="",$B200=""),"",'OddsRatio_working_2-way'!M199)</f>
        <v>2.5513799215591741</v>
      </c>
      <c r="I200" s="30">
        <f>IF(OR($A200="",$B200=""),"",'OddsRatio_working_2-way'!N199)</f>
        <v>1.6445874321971223</v>
      </c>
      <c r="J200" s="30">
        <f>IF('Log_working_2-way'!$D199="","",A200^('Log_working_2-way'!$D199))</f>
        <v>2.5645690601012014</v>
      </c>
      <c r="K200" s="32">
        <f>IF('Log_working_2-way'!$D199="","",B200^('Log_working_2-way'!$D199))</f>
        <v>1.6391536337391139</v>
      </c>
      <c r="L200" s="37">
        <f t="shared" si="36"/>
        <v>0.39650872817955113</v>
      </c>
      <c r="M200" s="37">
        <f t="shared" si="37"/>
        <v>0.60349127182044882</v>
      </c>
      <c r="N200" s="38">
        <v>296</v>
      </c>
      <c r="O200" s="38">
        <f t="shared" si="38"/>
        <v>173.68595041322311</v>
      </c>
      <c r="P200" s="38">
        <f t="shared" si="39"/>
        <v>109.8364779874214</v>
      </c>
      <c r="Q200" s="38">
        <f t="shared" si="40"/>
        <v>186.1635220125786</v>
      </c>
      <c r="R200" s="38">
        <f t="shared" si="41"/>
        <v>122.31404958677686</v>
      </c>
      <c r="S200" s="39">
        <f t="shared" si="42"/>
        <v>-12.477571599355485</v>
      </c>
      <c r="T200" s="39">
        <f t="shared" si="43"/>
        <v>-12.477571599355457</v>
      </c>
      <c r="U200" t="s">
        <v>466</v>
      </c>
      <c r="V200" t="s">
        <v>467</v>
      </c>
      <c r="W200" t="s">
        <v>482</v>
      </c>
      <c r="X200" t="s">
        <v>471</v>
      </c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158" activePane="bottomLeft" state="frozen"/>
      <selection pane="bottomLeft" activeCell="S3" sqref="S3:S20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1.34</v>
      </c>
      <c r="B3">
        <v>5.48</v>
      </c>
      <c r="C3">
        <v>9.11</v>
      </c>
      <c r="D3" s="20">
        <f>IF(OR($A3="",$B3="",$C3=""),"",(1/A3)+(1/B3)+(1/C3)-1)</f>
        <v>3.8519892624660157E-2</v>
      </c>
      <c r="E3" s="17">
        <f>IF(OR($A3="",$B3="",$C3=""),"",A3*'MPTO_working_3-way'!$I2)</f>
        <v>1.3916166561170447</v>
      </c>
      <c r="F3" s="21">
        <f>IF(OR($A3="",$B3="",$C3=""),"",B3*'MPTO_working_3-way'!$I2)</f>
        <v>5.6910890115831378</v>
      </c>
      <c r="G3" s="22">
        <f>IF(OR($A3="",$B3="",$C3=""),"",C3*'MPTO_working_3-way'!$I2)</f>
        <v>9.4609162218106526</v>
      </c>
      <c r="H3" s="17">
        <f>IF(OR($A3="",$B3="",$C3=""),"",'MPTO_working_3-way'!E2)</f>
        <v>1.363459065911609</v>
      </c>
      <c r="I3" s="21">
        <f>IF(OR($A3="",$B3="",$C3=""),"",'MPTO_working_3-way'!F2)</f>
        <v>5.8947740061550835</v>
      </c>
      <c r="J3" s="22">
        <f>IF(OR($A3="",$B3="",$C3=""),"",'MPTO_working_3-way'!G2)</f>
        <v>10.316774510876401</v>
      </c>
      <c r="K3" s="17">
        <f>IF(OR($A3="",$B3="",$C3=""),"",'OddsRatio_working_3-way'!H2)</f>
        <v>1.3716454355420615</v>
      </c>
      <c r="L3" s="21">
        <f>IF(OR($A3="",$B3="",$C3=""),"",'OddsRatio_working_3-way'!I2)</f>
        <v>5.8969751506718691</v>
      </c>
      <c r="M3" s="22">
        <f>IF(OR($A3="",$B3="",$C3=""),"",'OddsRatio_working_3-way'!J2)</f>
        <v>9.8648367124885805</v>
      </c>
      <c r="N3" s="23">
        <f>(1/E3)* 100</f>
        <v>71.858869725679185</v>
      </c>
      <c r="O3" s="24">
        <f>(1/F3)* 100</f>
        <v>17.571329458468998</v>
      </c>
      <c r="P3" s="24">
        <f>(1/G3)* 100</f>
        <v>10.569800815851824</v>
      </c>
      <c r="Q3" t="s">
        <v>168</v>
      </c>
      <c r="R3" t="s">
        <v>169</v>
      </c>
      <c r="S3" t="s">
        <v>468</v>
      </c>
      <c r="T3" s="35">
        <v>100</v>
      </c>
      <c r="U3" s="35">
        <f>(1/A4)*((T3*A4)-T3)</f>
        <v>44.134078212290497</v>
      </c>
      <c r="V3" s="35">
        <f>(1/B4)*((T3*B4)-T3)</f>
        <v>75</v>
      </c>
      <c r="W3" s="35">
        <f>(1/C4)*((T3*C4)-T3)</f>
        <v>78.448275862068954</v>
      </c>
      <c r="X3" s="35">
        <f>((1/B4)+(1/C4))*T3</f>
        <v>46.551724137931039</v>
      </c>
      <c r="Y3" s="35">
        <f>((1/A4)+(1/C4))*T3</f>
        <v>77.417645925640528</v>
      </c>
      <c r="Z3" s="35">
        <f>((1/A4)+(1/B4))*T3</f>
        <v>80.865921787709496</v>
      </c>
      <c r="AA3" s="35">
        <f t="shared" ref="AA3" si="0">U3-X3</f>
        <v>-2.4176459256405423</v>
      </c>
      <c r="AB3" s="35">
        <f t="shared" ref="AB3" si="1">V3-Y3</f>
        <v>-2.417645925640528</v>
      </c>
      <c r="AC3" s="35">
        <f t="shared" ref="AC3" si="2">W3-Z3</f>
        <v>-2.4176459256405423</v>
      </c>
      <c r="AD3" s="27"/>
      <c r="AE3" s="27"/>
      <c r="AF3">
        <v>1.64</v>
      </c>
      <c r="AG3">
        <v>2.34</v>
      </c>
      <c r="AH3" s="41"/>
      <c r="AI3" s="27"/>
      <c r="AJ3" t="s">
        <v>472</v>
      </c>
    </row>
    <row r="4" spans="1:36" ht="15" x14ac:dyDescent="0.25">
      <c r="A4">
        <v>1.79</v>
      </c>
      <c r="B4">
        <v>4</v>
      </c>
      <c r="C4">
        <v>4.6399999999999997</v>
      </c>
      <c r="D4" s="20">
        <f t="shared" ref="D4:D67" si="3">IF(OR($A4="",$B4="",$C4=""),"",(1/A4)+(1/B4)+(1/C4)-1)</f>
        <v>2.4176459256405325E-2</v>
      </c>
      <c r="E4" s="17">
        <f>IF(OR($A4="",$B4="",$C4=""),"",A4*'MPTO_working_3-way'!$I3)</f>
        <v>1.8332758620689655</v>
      </c>
      <c r="F4" s="21">
        <f>IF(OR($A4="",$B4="",$C4=""),"",B4*'MPTO_working_3-way'!$I3)</f>
        <v>4.0967058370256213</v>
      </c>
      <c r="G4" s="22">
        <f>IF(OR($A4="",$B4="",$C4=""),"",C4*'MPTO_working_3-way'!$I3)</f>
        <v>4.7521787709497207</v>
      </c>
      <c r="H4" s="17">
        <f>IF(OR($A4="",$B4="",$C4=""),"",'MPTO_working_3-way'!E3)</f>
        <v>1.8161991952883549</v>
      </c>
      <c r="I4" s="21">
        <f>IF(OR($A4="",$B4="",$C4=""),"",'MPTO_working_3-way'!F3)</f>
        <v>4.1332360161900334</v>
      </c>
      <c r="J4" s="22">
        <f>IF(OR($A4="",$B4="",$C4=""),"",'MPTO_working_3-way'!G3)</f>
        <v>4.820242977636771</v>
      </c>
      <c r="K4" s="17">
        <f>IF(OR($A4="",$B4="",$C4=""),"",'OddsRatio_working_3-way'!H3)</f>
        <v>1.8224909199611965</v>
      </c>
      <c r="L4" s="21">
        <f>IF(OR($A4="",$B4="",$C4=""),"",'OddsRatio_working_3-way'!I3)</f>
        <v>4.1233832403589741</v>
      </c>
      <c r="M4" s="22">
        <f>IF(OR($A4="",$B4="",$C4=""),"",'OddsRatio_working_3-way'!J3)</f>
        <v>4.7897049983022217</v>
      </c>
      <c r="N4" s="23">
        <f t="shared" ref="N4" si="4">(1/E4)* 100</f>
        <v>54.547164487914976</v>
      </c>
      <c r="O4" s="24">
        <f t="shared" ref="O4" si="5">(1/F4)* 100</f>
        <v>24.409856108341955</v>
      </c>
      <c r="P4" s="24">
        <f t="shared" ref="P4" si="6">(1/G4)* 100</f>
        <v>21.042979403743065</v>
      </c>
      <c r="Q4" t="s">
        <v>170</v>
      </c>
      <c r="R4" t="s">
        <v>171</v>
      </c>
      <c r="S4" t="s">
        <v>468</v>
      </c>
      <c r="T4" s="35">
        <v>100</v>
      </c>
      <c r="U4" s="35">
        <f t="shared" ref="U4" si="7">(1/A5)*((T4*A5)-T4)</f>
        <v>67.426710097719877</v>
      </c>
      <c r="V4" s="35">
        <f t="shared" ref="V4" si="8">(1/B5)*((T4*B5)-T4)</f>
        <v>73.045822102425873</v>
      </c>
      <c r="W4" s="35">
        <f t="shared" ref="W4" si="9">(1/C5)*((T4*C5)-T4)</f>
        <v>56.709956709956707</v>
      </c>
      <c r="X4" s="35">
        <f t="shared" ref="X4" si="10">((1/B5)+(1/C5))*T4</f>
        <v>70.244221187617413</v>
      </c>
      <c r="Y4" s="35">
        <f t="shared" ref="Y4" si="11">((1/A5)+(1/C5))*T4</f>
        <v>75.863333192323424</v>
      </c>
      <c r="Z4" s="35">
        <f t="shared" ref="Z4" si="12">((1/A5)+(1/B5))*T4</f>
        <v>59.52746779985425</v>
      </c>
      <c r="AA4" s="35">
        <f t="shared" ref="AA4" si="13">U4-X4</f>
        <v>-2.8175110898975362</v>
      </c>
      <c r="AB4" s="35">
        <f t="shared" ref="AB4" si="14">V4-Y4</f>
        <v>-2.8175110898975504</v>
      </c>
      <c r="AC4" s="35">
        <f t="shared" ref="AC4" si="15">W4-Z4</f>
        <v>-2.8175110898975433</v>
      </c>
      <c r="AD4" s="4"/>
      <c r="AE4" s="4"/>
      <c r="AF4">
        <v>1.78</v>
      </c>
      <c r="AG4">
        <v>2.15</v>
      </c>
      <c r="AH4" s="4"/>
      <c r="AI4" s="4"/>
      <c r="AJ4" t="s">
        <v>473</v>
      </c>
    </row>
    <row r="5" spans="1:36" s="12" customFormat="1" ht="15" x14ac:dyDescent="0.25">
      <c r="A5">
        <v>3.07</v>
      </c>
      <c r="B5">
        <v>3.71</v>
      </c>
      <c r="C5">
        <v>2.31</v>
      </c>
      <c r="D5" s="20">
        <f t="shared" si="3"/>
        <v>2.8175110898975397E-2</v>
      </c>
      <c r="E5" s="17">
        <f>IF(OR($A5="",$B5="",$C5=""),"",A5*'MPTO_working_3-way'!$I4)</f>
        <v>3.1564975904598542</v>
      </c>
      <c r="F5" s="21">
        <f>IF(OR($A5="",$B5="",$C5=""),"",B5*'MPTO_working_3-way'!$I4)</f>
        <v>3.8145296614351989</v>
      </c>
      <c r="G5" s="22">
        <f>IF(OR($A5="",$B5="",$C5=""),"",C5*'MPTO_working_3-way'!$I4)</f>
        <v>2.3750845061766332</v>
      </c>
      <c r="H5" s="17">
        <f>IF(OR($A5="",$B5="",$C5=""),"",'MPTO_working_3-way'!E4)</f>
        <v>3.1611437731584595</v>
      </c>
      <c r="I5" s="21">
        <f>IF(OR($A5="",$B5="",$C5=""),"",'MPTO_working_3-way'!F4)</f>
        <v>3.8439350774067367</v>
      </c>
      <c r="J5" s="22">
        <f>IF(OR($A5="",$B5="",$C5=""),"",'MPTO_working_3-way'!G4)</f>
        <v>2.3612264184725009</v>
      </c>
      <c r="K5" s="17">
        <f>IF(OR($A5="",$B5="",$C5=""),"",'OddsRatio_working_3-way'!H4)</f>
        <v>3.1606086470160517</v>
      </c>
      <c r="L5" s="21">
        <f>IF(OR($A5="",$B5="",$C5=""),"",'OddsRatio_working_3-way'!I4)</f>
        <v>3.8286229146925139</v>
      </c>
      <c r="M5" s="22">
        <f>IF(OR($A5="",$B5="",$C5=""),"",'OddsRatio_working_3-way'!J4)</f>
        <v>2.3673417041502556</v>
      </c>
      <c r="N5" s="23">
        <f t="shared" ref="N5:N68" si="16">(1/E5)* 100</f>
        <v>31.68068314141545</v>
      </c>
      <c r="O5" s="24">
        <f t="shared" ref="O5:O68" si="17">(1/F5)* 100</f>
        <v>26.21555181782896</v>
      </c>
      <c r="P5" s="24">
        <f t="shared" ref="P5:P68" si="18">(1/G5)* 100</f>
        <v>42.103765040755597</v>
      </c>
      <c r="Q5" t="s">
        <v>172</v>
      </c>
      <c r="R5" t="s">
        <v>173</v>
      </c>
      <c r="S5" t="s">
        <v>468</v>
      </c>
      <c r="T5" s="35">
        <v>100</v>
      </c>
      <c r="U5" s="35">
        <f t="shared" ref="U5:U68" si="19">(1/A6)*((T5*A6)-T5)</f>
        <v>67.21311475409837</v>
      </c>
      <c r="V5" s="35">
        <f t="shared" ref="V5:V68" si="20">(1/B6)*((T5*B6)-T5)</f>
        <v>70.674486803519059</v>
      </c>
      <c r="W5" s="35">
        <f t="shared" ref="W5:W68" si="21">(1/C6)*((T5*C6)-T5)</f>
        <v>59.349593495934961</v>
      </c>
      <c r="X5" s="35">
        <f t="shared" ref="X5:X68" si="22">((1/B6)+(1/C6))*T5</f>
        <v>69.975919700545973</v>
      </c>
      <c r="Y5" s="35">
        <f t="shared" ref="Y5:Y68" si="23">((1/A6)+(1/C6))*T5</f>
        <v>73.437291749966676</v>
      </c>
      <c r="Z5" s="35">
        <f t="shared" ref="Z5:Z68" si="24">((1/A6)+(1/B6))*T5</f>
        <v>62.112398442382577</v>
      </c>
      <c r="AA5" s="35">
        <f t="shared" ref="AA5:AA68" si="25">U5-X5</f>
        <v>-2.7628049464476021</v>
      </c>
      <c r="AB5" s="35">
        <f t="shared" ref="AB5:AB68" si="26">V5-Y5</f>
        <v>-2.7628049464476163</v>
      </c>
      <c r="AC5" s="35">
        <f t="shared" ref="AC5:AC68" si="27">W5-Z5</f>
        <v>-2.7628049464476163</v>
      </c>
      <c r="AD5" s="27"/>
      <c r="AE5" s="27"/>
      <c r="AF5">
        <v>1.74</v>
      </c>
      <c r="AG5">
        <v>2.1800000000000002</v>
      </c>
      <c r="AH5" s="36"/>
      <c r="AI5" s="27"/>
      <c r="AJ5" t="s">
        <v>474</v>
      </c>
    </row>
    <row r="6" spans="1:36" s="12" customFormat="1" ht="15" x14ac:dyDescent="0.25">
      <c r="A6">
        <v>3.05</v>
      </c>
      <c r="B6">
        <v>3.41</v>
      </c>
      <c r="C6">
        <v>2.46</v>
      </c>
      <c r="D6" s="20">
        <f t="shared" si="3"/>
        <v>2.7628049464476057E-2</v>
      </c>
      <c r="E6" s="17">
        <f>IF(OR($A6="",$B6="",$C6=""),"",A6*'MPTO_working_3-way'!$I5)</f>
        <v>3.1342655508666519</v>
      </c>
      <c r="F6" s="21">
        <f>IF(OR($A6="",$B6="",$C6=""),"",B6*'MPTO_working_3-way'!$I5)</f>
        <v>3.5042116486738637</v>
      </c>
      <c r="G6" s="22">
        <f>IF(OR($A6="",$B6="",$C6=""),"",C6*'MPTO_working_3-way'!$I5)</f>
        <v>2.527965001682611</v>
      </c>
      <c r="H6" s="17">
        <f>IF(OR($A6="",$B6="",$C6=""),"",'MPTO_working_3-way'!E5)</f>
        <v>3.1381458632900125</v>
      </c>
      <c r="I6" s="21">
        <f>IF(OR($A6="",$B6="",$C6=""),"",'MPTO_working_3-way'!F5)</f>
        <v>3.5205592297633301</v>
      </c>
      <c r="J6" s="22">
        <f>IF(OR($A6="",$B6="",$C6=""),"",'MPTO_working_3-way'!G5)</f>
        <v>2.517023161127057</v>
      </c>
      <c r="K6" s="17">
        <f>IF(OR($A6="",$B6="",$C6=""),"",'OddsRatio_working_3-way'!H5)</f>
        <v>3.1370266815508083</v>
      </c>
      <c r="L6" s="21">
        <f>IF(OR($A6="",$B6="",$C6=""),"",'OddsRatio_working_3-way'!I5)</f>
        <v>3.5123094158719277</v>
      </c>
      <c r="M6" s="22">
        <f>IF(OR($A6="",$B6="",$C6=""),"",'OddsRatio_working_3-way'!J5)</f>
        <v>2.5219799780800889</v>
      </c>
      <c r="N6" s="23">
        <f t="shared" si="16"/>
        <v>31.905401242198234</v>
      </c>
      <c r="O6" s="24">
        <f t="shared" si="17"/>
        <v>28.537089087596655</v>
      </c>
      <c r="P6" s="24">
        <f t="shared" si="18"/>
        <v>39.557509670205128</v>
      </c>
      <c r="Q6" t="s">
        <v>174</v>
      </c>
      <c r="R6" t="s">
        <v>175</v>
      </c>
      <c r="S6" t="s">
        <v>468</v>
      </c>
      <c r="T6" s="35">
        <v>100</v>
      </c>
      <c r="U6" s="35">
        <f t="shared" si="19"/>
        <v>53.271028037383175</v>
      </c>
      <c r="V6" s="35">
        <f t="shared" si="20"/>
        <v>72.375690607734811</v>
      </c>
      <c r="W6" s="35">
        <f t="shared" si="21"/>
        <v>72.222222222222229</v>
      </c>
      <c r="X6" s="35">
        <f t="shared" si="22"/>
        <v>55.402087170042982</v>
      </c>
      <c r="Y6" s="35">
        <f t="shared" si="23"/>
        <v>74.506749740394596</v>
      </c>
      <c r="Z6" s="35">
        <f t="shared" si="24"/>
        <v>74.353281354882014</v>
      </c>
      <c r="AA6" s="35">
        <f t="shared" si="25"/>
        <v>-2.1310591326598072</v>
      </c>
      <c r="AB6" s="35">
        <f t="shared" si="26"/>
        <v>-2.1310591326597859</v>
      </c>
      <c r="AC6" s="35">
        <f t="shared" si="27"/>
        <v>-2.1310591326597859</v>
      </c>
      <c r="AD6" s="27"/>
      <c r="AE6" s="27"/>
      <c r="AF6">
        <v>1.98</v>
      </c>
      <c r="AG6">
        <v>1.9</v>
      </c>
      <c r="AH6" s="36"/>
      <c r="AI6" s="27"/>
      <c r="AJ6" t="s">
        <v>474</v>
      </c>
    </row>
    <row r="7" spans="1:36" s="12" customFormat="1" ht="15" x14ac:dyDescent="0.25">
      <c r="A7">
        <v>2.14</v>
      </c>
      <c r="B7">
        <v>3.62</v>
      </c>
      <c r="C7">
        <v>3.6</v>
      </c>
      <c r="D7" s="20">
        <f t="shared" si="3"/>
        <v>2.1310591326598072E-2</v>
      </c>
      <c r="E7" s="17">
        <f>IF(OR($A7="",$B7="",$C7=""),"",A7*'MPTO_working_3-way'!$I6)</f>
        <v>2.1856046654389201</v>
      </c>
      <c r="F7" s="21">
        <f>IF(OR($A7="",$B7="",$C7=""),"",B7*'MPTO_working_3-way'!$I6)</f>
        <v>3.6971443406022853</v>
      </c>
      <c r="G7" s="22">
        <f>IF(OR($A7="",$B7="",$C7=""),"",C7*'MPTO_working_3-way'!$I6)</f>
        <v>3.6767181287757533</v>
      </c>
      <c r="H7" s="17">
        <f>IF(OR($A7="",$B7="",$C7=""),"",'MPTO_working_3-way'!E6)</f>
        <v>2.1730334884088176</v>
      </c>
      <c r="I7" s="21">
        <f>IF(OR($A7="",$B7="",$C7=""),"",'MPTO_working_3-way'!F6)</f>
        <v>3.7155444077720268</v>
      </c>
      <c r="J7" s="22">
        <f>IF(OR($A7="",$B7="",$C7=""),"",'MPTO_working_3-way'!G6)</f>
        <v>3.6944778080798102</v>
      </c>
      <c r="K7" s="17">
        <f>IF(OR($A7="",$B7="",$C7=""),"",'OddsRatio_working_3-way'!H6)</f>
        <v>2.178220283721624</v>
      </c>
      <c r="L7" s="21">
        <f>IF(OR($A7="",$B7="",$C7=""),"",'OddsRatio_working_3-way'!I6)</f>
        <v>3.7078395994303985</v>
      </c>
      <c r="M7" s="22">
        <f>IF(OR($A7="",$B7="",$C7=""),"",'OddsRatio_working_3-way'!J6)</f>
        <v>3.6871690681370364</v>
      </c>
      <c r="N7" s="23">
        <f t="shared" si="16"/>
        <v>45.753928686786402</v>
      </c>
      <c r="O7" s="24">
        <f t="shared" si="17"/>
        <v>27.047902593846107</v>
      </c>
      <c r="P7" s="24">
        <f t="shared" si="18"/>
        <v>27.198168719367473</v>
      </c>
      <c r="Q7" t="s">
        <v>176</v>
      </c>
      <c r="R7" t="s">
        <v>177</v>
      </c>
      <c r="S7" t="s">
        <v>468</v>
      </c>
      <c r="T7" s="35">
        <v>100</v>
      </c>
      <c r="U7" s="35">
        <f t="shared" si="19"/>
        <v>64.539007092198588</v>
      </c>
      <c r="V7" s="35">
        <f t="shared" si="20"/>
        <v>70.845481049562679</v>
      </c>
      <c r="W7" s="35">
        <f t="shared" si="21"/>
        <v>62.546816479400754</v>
      </c>
      <c r="X7" s="35">
        <f t="shared" si="22"/>
        <v>66.607702471036561</v>
      </c>
      <c r="Y7" s="35">
        <f t="shared" si="23"/>
        <v>72.91417642840068</v>
      </c>
      <c r="Z7" s="35">
        <f t="shared" si="24"/>
        <v>64.615511858238733</v>
      </c>
      <c r="AA7" s="35">
        <f t="shared" si="25"/>
        <v>-2.0686953788379725</v>
      </c>
      <c r="AB7" s="35">
        <f t="shared" si="26"/>
        <v>-2.0686953788380009</v>
      </c>
      <c r="AC7" s="35">
        <f t="shared" si="27"/>
        <v>-2.0686953788379796</v>
      </c>
      <c r="AD7" s="27"/>
      <c r="AE7" s="27"/>
      <c r="AF7">
        <v>1.88</v>
      </c>
      <c r="AG7">
        <v>2.0299999999999998</v>
      </c>
      <c r="AH7" s="36"/>
      <c r="AI7" s="27"/>
      <c r="AJ7" t="s">
        <v>475</v>
      </c>
    </row>
    <row r="8" spans="1:36" ht="15" x14ac:dyDescent="0.25">
      <c r="A8">
        <v>2.82</v>
      </c>
      <c r="B8">
        <v>3.43</v>
      </c>
      <c r="C8">
        <v>2.67</v>
      </c>
      <c r="D8" s="20">
        <f t="shared" si="3"/>
        <v>2.0686953788379814E-2</v>
      </c>
      <c r="E8" s="17">
        <f>IF(OR($A8="",$B8="",$C8=""),"",A8*'MPTO_working_3-way'!$I7)</f>
        <v>2.8783372096832309</v>
      </c>
      <c r="F8" s="21">
        <f>IF(OR($A8="",$B8="",$C8=""),"",B8*'MPTO_working_3-way'!$I7)</f>
        <v>3.5009562514941428</v>
      </c>
      <c r="G8" s="22">
        <f>IF(OR($A8="",$B8="",$C8=""),"",C8*'MPTO_working_3-way'!$I7)</f>
        <v>2.7252341666149742</v>
      </c>
      <c r="H8" s="17">
        <f>IF(OR($A8="",$B8="",$C8=""),"",'MPTO_working_3-way'!E7)</f>
        <v>2.8759244696055033</v>
      </c>
      <c r="I8" s="21">
        <f>IF(OR($A8="",$B8="",$C8=""),"",'MPTO_working_3-way'!F7)</f>
        <v>3.5130919451951037</v>
      </c>
      <c r="J8" s="22">
        <f>IF(OR($A8="",$B8="",$C8=""),"",'MPTO_working_3-way'!G7)</f>
        <v>2.7200804590945888</v>
      </c>
      <c r="K8" s="17">
        <f>IF(OR($A8="",$B8="",$C8=""),"",'OddsRatio_working_3-way'!H7)</f>
        <v>2.8773886562826569</v>
      </c>
      <c r="L8" s="21">
        <f>IF(OR($A8="",$B8="",$C8=""),"",'OddsRatio_working_3-way'!I7)</f>
        <v>3.5066233158059652</v>
      </c>
      <c r="M8" s="22">
        <f>IF(OR($A8="",$B8="",$C8=""),"",'OddsRatio_working_3-way'!J7)</f>
        <v>2.7226588219736461</v>
      </c>
      <c r="N8" s="23">
        <f t="shared" si="16"/>
        <v>34.742280947340873</v>
      </c>
      <c r="O8" s="24">
        <f t="shared" si="17"/>
        <v>28.5636245689508</v>
      </c>
      <c r="P8" s="24">
        <f t="shared" si="18"/>
        <v>36.694094483708334</v>
      </c>
      <c r="Q8" t="s">
        <v>178</v>
      </c>
      <c r="R8" t="s">
        <v>179</v>
      </c>
      <c r="S8" t="s">
        <v>468</v>
      </c>
      <c r="T8" s="35">
        <v>100</v>
      </c>
      <c r="U8" s="35">
        <f t="shared" si="19"/>
        <v>64.412811387900362</v>
      </c>
      <c r="V8" s="35">
        <f t="shared" si="20"/>
        <v>70.414201183431956</v>
      </c>
      <c r="W8" s="35">
        <f t="shared" si="21"/>
        <v>62.962962962962962</v>
      </c>
      <c r="X8" s="35">
        <f t="shared" si="22"/>
        <v>66.622835853605096</v>
      </c>
      <c r="Y8" s="35">
        <f t="shared" si="23"/>
        <v>72.62422564913669</v>
      </c>
      <c r="Z8" s="35">
        <f t="shared" si="24"/>
        <v>65.172987428667696</v>
      </c>
      <c r="AA8" s="35">
        <f t="shared" si="25"/>
        <v>-2.2100244657047341</v>
      </c>
      <c r="AB8" s="35">
        <f t="shared" si="26"/>
        <v>-2.2100244657047341</v>
      </c>
      <c r="AC8" s="35">
        <f t="shared" si="27"/>
        <v>-2.2100244657047341</v>
      </c>
      <c r="AF8">
        <v>1.94</v>
      </c>
      <c r="AG8">
        <v>1.96</v>
      </c>
      <c r="AJ8" t="s">
        <v>475</v>
      </c>
    </row>
    <row r="9" spans="1:36" ht="15" x14ac:dyDescent="0.25">
      <c r="A9">
        <v>2.81</v>
      </c>
      <c r="B9">
        <v>3.38</v>
      </c>
      <c r="C9">
        <v>2.7</v>
      </c>
      <c r="D9" s="20">
        <f t="shared" si="3"/>
        <v>2.2100244657047297E-2</v>
      </c>
      <c r="E9" s="17">
        <f>IF(OR($A9="",$B9="",$C9=""),"",A9*'MPTO_working_3-way'!$I8)</f>
        <v>2.8721016874863028</v>
      </c>
      <c r="F9" s="21">
        <f>IF(OR($A9="",$B9="",$C9=""),"",B9*'MPTO_working_3-way'!$I8)</f>
        <v>3.4546988269408199</v>
      </c>
      <c r="G9" s="22">
        <f>IF(OR($A9="",$B9="",$C9=""),"",C9*'MPTO_working_3-way'!$I8)</f>
        <v>2.7596706605740278</v>
      </c>
      <c r="H9" s="17">
        <f>IF(OR($A9="",$B9="",$C9=""),"",'MPTO_working_3-way'!E8)</f>
        <v>2.8693981558494452</v>
      </c>
      <c r="I9" s="21">
        <f>IF(OR($A9="",$B9="",$C9=""),"",'MPTO_working_3-way'!F8)</f>
        <v>3.4663097575679482</v>
      </c>
      <c r="J9" s="22">
        <f>IF(OR($A9="",$B9="",$C9=""),"",'MPTO_working_3-way'!G8)</f>
        <v>2.754793448267713</v>
      </c>
      <c r="K9" s="17">
        <f>IF(OR($A9="",$B9="",$C9=""),"",'OddsRatio_working_3-way'!H8)</f>
        <v>2.8709579152510458</v>
      </c>
      <c r="L9" s="21">
        <f>IF(OR($A9="",$B9="",$C9=""),"",'OddsRatio_working_3-way'!I8)</f>
        <v>3.460154606794192</v>
      </c>
      <c r="M9" s="22">
        <f>IF(OR($A9="",$B9="",$C9=""),"",'OddsRatio_working_3-way'!J8)</f>
        <v>2.7572532905672804</v>
      </c>
      <c r="N9" s="23">
        <f t="shared" si="16"/>
        <v>34.817708730752209</v>
      </c>
      <c r="O9" s="24">
        <f t="shared" si="17"/>
        <v>28.946083293909382</v>
      </c>
      <c r="P9" s="24">
        <f t="shared" si="18"/>
        <v>36.236207975338409</v>
      </c>
      <c r="Q9" t="s">
        <v>180</v>
      </c>
      <c r="R9" t="s">
        <v>181</v>
      </c>
      <c r="S9" t="s">
        <v>468</v>
      </c>
      <c r="T9" s="35">
        <v>100</v>
      </c>
      <c r="U9" s="35">
        <f t="shared" si="19"/>
        <v>56.521739130434774</v>
      </c>
      <c r="V9" s="35">
        <f t="shared" si="20"/>
        <v>70.149253731343279</v>
      </c>
      <c r="W9" s="35">
        <f t="shared" si="21"/>
        <v>71.098265895953759</v>
      </c>
      <c r="X9" s="35">
        <f t="shared" si="22"/>
        <v>58.752480372702955</v>
      </c>
      <c r="Y9" s="35">
        <f t="shared" si="23"/>
        <v>72.379994973611474</v>
      </c>
      <c r="Z9" s="35">
        <f t="shared" si="24"/>
        <v>73.329007138221939</v>
      </c>
      <c r="AA9" s="35">
        <f t="shared" si="25"/>
        <v>-2.2307412422681807</v>
      </c>
      <c r="AB9" s="35">
        <f t="shared" si="26"/>
        <v>-2.2307412422681949</v>
      </c>
      <c r="AC9" s="35">
        <f t="shared" si="27"/>
        <v>-2.2307412422681807</v>
      </c>
      <c r="AF9">
        <v>1.97</v>
      </c>
      <c r="AG9">
        <v>1.93</v>
      </c>
      <c r="AJ9" t="s">
        <v>476</v>
      </c>
    </row>
    <row r="10" spans="1:36" ht="15" x14ac:dyDescent="0.25">
      <c r="A10">
        <v>2.2999999999999998</v>
      </c>
      <c r="B10">
        <v>3.35</v>
      </c>
      <c r="C10">
        <v>3.46</v>
      </c>
      <c r="D10" s="20">
        <f t="shared" si="3"/>
        <v>2.230741242268186E-2</v>
      </c>
      <c r="E10" s="17">
        <f>IF(OR($A10="",$B10="",$C10=""),"",A10*'MPTO_working_3-way'!$I9)</f>
        <v>2.3513070485721679</v>
      </c>
      <c r="F10" s="21">
        <f>IF(OR($A10="",$B10="",$C10=""),"",B10*'MPTO_working_3-way'!$I9)</f>
        <v>3.4247298316159842</v>
      </c>
      <c r="G10" s="22">
        <f>IF(OR($A10="",$B10="",$C10=""),"",C10*'MPTO_working_3-way'!$I9)</f>
        <v>3.5371836469824793</v>
      </c>
      <c r="H10" s="17">
        <f>IF(OR($A10="",$B10="",$C10=""),"",'MPTO_working_3-way'!E9)</f>
        <v>2.340019837148132</v>
      </c>
      <c r="I10" s="21">
        <f>IF(OR($A10="",$B10="",$C10=""),"",'MPTO_working_3-way'!F9)</f>
        <v>3.4355801076492853</v>
      </c>
      <c r="J10" s="22">
        <f>IF(OR($A10="",$B10="",$C10=""),"",'MPTO_working_3-way'!G9)</f>
        <v>3.5513692091135556</v>
      </c>
      <c r="K10" s="17">
        <f>IF(OR($A10="",$B10="",$C10=""),"",'OddsRatio_working_3-way'!H9)</f>
        <v>2.3448873417216571</v>
      </c>
      <c r="L10" s="21">
        <f>IF(OR($A10="",$B10="",$C10=""),"",'OddsRatio_working_3-way'!I9)</f>
        <v>3.431142502342996</v>
      </c>
      <c r="M10" s="22">
        <f>IF(OR($A10="",$B10="",$C10=""),"",'OddsRatio_working_3-way'!J9)</f>
        <v>3.5449406620271353</v>
      </c>
      <c r="N10" s="23">
        <f t="shared" si="16"/>
        <v>42.529536948704781</v>
      </c>
      <c r="O10" s="24">
        <f t="shared" si="17"/>
        <v>29.199383576722681</v>
      </c>
      <c r="P10" s="24">
        <f t="shared" si="18"/>
        <v>28.271079474572534</v>
      </c>
      <c r="Q10" t="s">
        <v>182</v>
      </c>
      <c r="R10" t="s">
        <v>183</v>
      </c>
      <c r="S10" t="s">
        <v>468</v>
      </c>
      <c r="T10" s="35">
        <v>100</v>
      </c>
      <c r="U10" s="35">
        <f t="shared" si="19"/>
        <v>55.947136563876647</v>
      </c>
      <c r="V10" s="35">
        <f t="shared" si="20"/>
        <v>69.6048632218845</v>
      </c>
      <c r="W10" s="35">
        <f t="shared" si="21"/>
        <v>71.671388101982998</v>
      </c>
      <c r="X10" s="35">
        <f t="shared" si="22"/>
        <v>58.723748676132502</v>
      </c>
      <c r="Y10" s="35">
        <f t="shared" si="23"/>
        <v>72.381475334140347</v>
      </c>
      <c r="Z10" s="35">
        <f t="shared" si="24"/>
        <v>74.448000214238846</v>
      </c>
      <c r="AA10" s="35">
        <f t="shared" si="25"/>
        <v>-2.7766121122558545</v>
      </c>
      <c r="AB10" s="35">
        <f t="shared" si="26"/>
        <v>-2.7766121122558474</v>
      </c>
      <c r="AC10" s="35">
        <f t="shared" si="27"/>
        <v>-2.7766121122558474</v>
      </c>
      <c r="AF10">
        <v>2.0699999999999998</v>
      </c>
      <c r="AG10">
        <v>1.85</v>
      </c>
      <c r="AJ10" t="s">
        <v>477</v>
      </c>
    </row>
    <row r="11" spans="1:36" ht="15" x14ac:dyDescent="0.25">
      <c r="A11">
        <v>2.27</v>
      </c>
      <c r="B11">
        <v>3.29</v>
      </c>
      <c r="C11">
        <v>3.53</v>
      </c>
      <c r="D11" s="20">
        <f t="shared" si="3"/>
        <v>2.7766121122558385E-2</v>
      </c>
      <c r="E11" s="17">
        <f>IF(OR($A11="",$B11="",$C11=""),"",A11*'MPTO_working_3-way'!$I10)</f>
        <v>2.3330290949482078</v>
      </c>
      <c r="F11" s="21">
        <f>IF(OR($A11="",$B11="",$C11=""),"",B11*'MPTO_working_3-way'!$I10)</f>
        <v>3.381350538493217</v>
      </c>
      <c r="G11" s="22">
        <f>IF(OR($A11="",$B11="",$C11=""),"",C11*'MPTO_working_3-way'!$I10)</f>
        <v>3.628014407562631</v>
      </c>
      <c r="H11" s="17">
        <f>IF(OR($A11="",$B11="",$C11=""),"",'MPTO_working_3-way'!E10)</f>
        <v>2.3187155134176956</v>
      </c>
      <c r="I11" s="21">
        <f>IF(OR($A11="",$B11="",$C11=""),"",'MPTO_working_3-way'!F10)</f>
        <v>3.3933274293173139</v>
      </c>
      <c r="J11" s="22">
        <f>IF(OR($A11="",$B11="",$C11=""),"",'MPTO_working_3-way'!G10)</f>
        <v>3.6492255604568635</v>
      </c>
      <c r="K11" s="17">
        <f>IF(OR($A11="",$B11="",$C11=""),"",'OddsRatio_working_3-way'!H10)</f>
        <v>2.3248430179533002</v>
      </c>
      <c r="L11" s="21">
        <f>IF(OR($A11="",$B11="",$C11=""),"",'OddsRatio_working_3-way'!I10)</f>
        <v>3.3888901662307536</v>
      </c>
      <c r="M11" s="22">
        <f>IF(OR($A11="",$B11="",$C11=""),"",'OddsRatio_working_3-way'!J10)</f>
        <v>3.6392542011195665</v>
      </c>
      <c r="N11" s="23">
        <f t="shared" si="16"/>
        <v>42.862731637823813</v>
      </c>
      <c r="O11" s="24">
        <f t="shared" si="17"/>
        <v>29.573982011507621</v>
      </c>
      <c r="P11" s="24">
        <f t="shared" si="18"/>
        <v>27.563286350668577</v>
      </c>
      <c r="Q11" t="s">
        <v>184</v>
      </c>
      <c r="R11" t="s">
        <v>185</v>
      </c>
      <c r="S11" t="s">
        <v>468</v>
      </c>
      <c r="T11" s="35">
        <v>100</v>
      </c>
      <c r="U11" s="35">
        <f t="shared" si="19"/>
        <v>41.860465116279073</v>
      </c>
      <c r="V11" s="35">
        <f t="shared" si="20"/>
        <v>75.247524752475243</v>
      </c>
      <c r="W11" s="35">
        <f t="shared" si="21"/>
        <v>79.838709677419359</v>
      </c>
      <c r="X11" s="35">
        <f t="shared" si="22"/>
        <v>44.913765570105404</v>
      </c>
      <c r="Y11" s="35">
        <f t="shared" si="23"/>
        <v>78.300825206301582</v>
      </c>
      <c r="Z11" s="35">
        <f t="shared" si="24"/>
        <v>82.892010131245684</v>
      </c>
      <c r="AA11" s="35">
        <f t="shared" si="25"/>
        <v>-3.0533004538263313</v>
      </c>
      <c r="AB11" s="35">
        <f t="shared" si="26"/>
        <v>-3.0533004538263384</v>
      </c>
      <c r="AC11" s="35">
        <f t="shared" si="27"/>
        <v>-3.0533004538263242</v>
      </c>
      <c r="AF11">
        <v>2.02</v>
      </c>
      <c r="AG11">
        <v>1.87</v>
      </c>
      <c r="AJ11" t="s">
        <v>478</v>
      </c>
    </row>
    <row r="12" spans="1:36" ht="15" x14ac:dyDescent="0.25">
      <c r="A12">
        <v>1.72</v>
      </c>
      <c r="B12">
        <v>4.04</v>
      </c>
      <c r="C12">
        <v>4.96</v>
      </c>
      <c r="D12" s="20">
        <f t="shared" si="3"/>
        <v>3.0533004538263242E-2</v>
      </c>
      <c r="E12" s="17">
        <f>IF(OR($A12="",$B12="",$C12=""),"",A12*'MPTO_working_3-way'!$I11)</f>
        <v>1.7725167678058127</v>
      </c>
      <c r="F12" s="21">
        <f>IF(OR($A12="",$B12="",$C12=""),"",B12*'MPTO_working_3-way'!$I11)</f>
        <v>4.1633533383345833</v>
      </c>
      <c r="G12" s="22">
        <f>IF(OR($A12="",$B12="",$C12=""),"",C12*'MPTO_working_3-way'!$I11)</f>
        <v>5.1114437025097859</v>
      </c>
      <c r="H12" s="17">
        <f>IF(OR($A12="",$B12="",$C12=""),"",'MPTO_working_3-way'!E11)</f>
        <v>1.7506460914312836</v>
      </c>
      <c r="I12" s="21">
        <f>IF(OR($A12="",$B12="",$C12=""),"",'MPTO_working_3-way'!F11)</f>
        <v>4.2132390333205549</v>
      </c>
      <c r="J12" s="22">
        <f>IF(OR($A12="",$B12="",$C12=""),"",'MPTO_working_3-way'!G11)</f>
        <v>5.2236987603546279</v>
      </c>
      <c r="K12" s="17">
        <f>IF(OR($A12="",$B12="",$C12=""),"",'OddsRatio_working_3-way'!H11)</f>
        <v>1.7584675537941221</v>
      </c>
      <c r="L12" s="21">
        <f>IF(OR($A12="",$B12="",$C12=""),"",'OddsRatio_working_3-way'!I11)</f>
        <v>4.2024185604640714</v>
      </c>
      <c r="M12" s="22">
        <f>IF(OR($A12="",$B12="",$C12=""),"",'OddsRatio_working_3-way'!J11)</f>
        <v>5.1715715458676721</v>
      </c>
      <c r="N12" s="23">
        <f t="shared" si="16"/>
        <v>56.416955718726072</v>
      </c>
      <c r="O12" s="24">
        <f t="shared" si="17"/>
        <v>24.019099959457634</v>
      </c>
      <c r="P12" s="24">
        <f t="shared" si="18"/>
        <v>19.563944321816297</v>
      </c>
      <c r="Q12" t="s">
        <v>186</v>
      </c>
      <c r="R12" t="s">
        <v>187</v>
      </c>
      <c r="S12" t="s">
        <v>468</v>
      </c>
      <c r="T12" s="35">
        <v>100</v>
      </c>
      <c r="U12" s="35">
        <f t="shared" si="19"/>
        <v>54.545454545454554</v>
      </c>
      <c r="V12" s="35">
        <f t="shared" si="20"/>
        <v>69.418960244648318</v>
      </c>
      <c r="W12" s="35">
        <f t="shared" si="21"/>
        <v>73.190348525469176</v>
      </c>
      <c r="X12" s="35">
        <f t="shared" si="22"/>
        <v>57.39069122988252</v>
      </c>
      <c r="Y12" s="35">
        <f t="shared" si="23"/>
        <v>72.264196929076292</v>
      </c>
      <c r="Z12" s="35">
        <f t="shared" si="24"/>
        <v>76.035585209897121</v>
      </c>
      <c r="AA12" s="35">
        <f t="shared" si="25"/>
        <v>-2.8452366844279666</v>
      </c>
      <c r="AB12" s="35">
        <f t="shared" si="26"/>
        <v>-2.8452366844279737</v>
      </c>
      <c r="AC12" s="35">
        <f t="shared" si="27"/>
        <v>-2.8452366844279453</v>
      </c>
      <c r="AF12">
        <v>1.72</v>
      </c>
      <c r="AG12">
        <v>2.21</v>
      </c>
      <c r="AJ12" t="s">
        <v>479</v>
      </c>
    </row>
    <row r="13" spans="1:36" ht="15" x14ac:dyDescent="0.25">
      <c r="A13">
        <v>2.2000000000000002</v>
      </c>
      <c r="B13">
        <v>3.27</v>
      </c>
      <c r="C13">
        <v>3.73</v>
      </c>
      <c r="D13" s="20">
        <f t="shared" si="3"/>
        <v>2.8452366844279542E-2</v>
      </c>
      <c r="E13" s="17">
        <f>IF(OR($A13="",$B13="",$C13=""),"",A13*'MPTO_working_3-way'!$I12)</f>
        <v>2.2625952070574153</v>
      </c>
      <c r="F13" s="21">
        <f>IF(OR($A13="",$B13="",$C13=""),"",B13*'MPTO_working_3-way'!$I12)</f>
        <v>3.363039239580794</v>
      </c>
      <c r="G13" s="22">
        <f>IF(OR($A13="",$B13="",$C13=""),"",C13*'MPTO_working_3-way'!$I12)</f>
        <v>3.8361273283291628</v>
      </c>
      <c r="H13" s="17">
        <f>IF(OR($A13="",$B13="",$C13=""),"",'MPTO_working_3-way'!E12)</f>
        <v>2.2468813341141045</v>
      </c>
      <c r="I13" s="21">
        <f>IF(OR($A13="",$B13="",$C13=""),"",'MPTO_working_3-way'!F12)</f>
        <v>3.374658555275897</v>
      </c>
      <c r="J13" s="22">
        <f>IF(OR($A13="",$B13="",$C13=""),"",'MPTO_working_3-way'!G12)</f>
        <v>3.8667907228755927</v>
      </c>
      <c r="K13" s="17">
        <f>IF(OR($A13="",$B13="",$C13=""),"",'OddsRatio_working_3-way'!H12)</f>
        <v>2.2535171294367213</v>
      </c>
      <c r="L13" s="21">
        <f>IF(OR($A13="",$B13="",$C13=""),"",'OddsRatio_working_3-way'!I12)</f>
        <v>3.3712365698511317</v>
      </c>
      <c r="M13" s="22">
        <f>IF(OR($A13="",$B13="",$C13=""),"",'OddsRatio_working_3-way'!J12)</f>
        <v>3.8517514694685402</v>
      </c>
      <c r="N13" s="23">
        <f t="shared" si="16"/>
        <v>44.197035195727082</v>
      </c>
      <c r="O13" s="24">
        <f t="shared" si="17"/>
        <v>29.735008388562573</v>
      </c>
      <c r="P13" s="24">
        <f t="shared" si="18"/>
        <v>26.067956415710348</v>
      </c>
      <c r="Q13" t="s">
        <v>188</v>
      </c>
      <c r="R13" t="s">
        <v>189</v>
      </c>
      <c r="S13" t="s">
        <v>468</v>
      </c>
      <c r="T13" s="35">
        <v>100</v>
      </c>
      <c r="U13" s="35">
        <f t="shared" si="19"/>
        <v>51.219512195121943</v>
      </c>
      <c r="V13" s="35">
        <f t="shared" si="20"/>
        <v>69.135802469135797</v>
      </c>
      <c r="W13" s="35">
        <f t="shared" si="21"/>
        <v>77.375565610859724</v>
      </c>
      <c r="X13" s="35">
        <f t="shared" si="22"/>
        <v>53.488631920004472</v>
      </c>
      <c r="Y13" s="35">
        <f t="shared" si="23"/>
        <v>71.404922194018326</v>
      </c>
      <c r="Z13" s="35">
        <f t="shared" si="24"/>
        <v>79.644685335742253</v>
      </c>
      <c r="AA13" s="35">
        <f t="shared" si="25"/>
        <v>-2.269119724882529</v>
      </c>
      <c r="AB13" s="35">
        <f t="shared" si="26"/>
        <v>-2.269119724882529</v>
      </c>
      <c r="AC13" s="35">
        <f t="shared" si="27"/>
        <v>-2.269119724882529</v>
      </c>
      <c r="AF13">
        <v>2.2799999999999998</v>
      </c>
      <c r="AG13">
        <v>1.68</v>
      </c>
      <c r="AJ13" t="s">
        <v>480</v>
      </c>
    </row>
    <row r="14" spans="1:36" ht="15" x14ac:dyDescent="0.25">
      <c r="A14">
        <v>2.0499999999999998</v>
      </c>
      <c r="B14">
        <v>3.24</v>
      </c>
      <c r="C14">
        <v>4.42</v>
      </c>
      <c r="D14" s="20">
        <f t="shared" si="3"/>
        <v>2.269119724882529E-2</v>
      </c>
      <c r="E14" s="17">
        <f>IF(OR($A14="",$B14="",$C14=""),"",A14*'MPTO_working_3-way'!$I13)</f>
        <v>2.0965169543600917</v>
      </c>
      <c r="F14" s="21">
        <f>IF(OR($A14="",$B14="",$C14=""),"",B14*'MPTO_working_3-way'!$I13)</f>
        <v>3.3135194790861942</v>
      </c>
      <c r="G14" s="22">
        <f>IF(OR($A14="",$B14="",$C14=""),"",C14*'MPTO_working_3-way'!$I13)</f>
        <v>4.5202950918398077</v>
      </c>
      <c r="H14" s="17">
        <f>IF(OR($A14="",$B14="",$C14=""),"",'MPTO_working_3-way'!E13)</f>
        <v>2.0822872198568949</v>
      </c>
      <c r="I14" s="21">
        <f>IF(OR($A14="",$B14="",$C14=""),"",'MPTO_working_3-way'!F13)</f>
        <v>3.3213957620892995</v>
      </c>
      <c r="J14" s="22">
        <f>IF(OR($A14="",$B14="",$C14=""),"",'MPTO_working_3-way'!G13)</f>
        <v>4.5728791101068342</v>
      </c>
      <c r="K14" s="17">
        <f>IF(OR($A14="",$B14="",$C14=""),"",'OddsRatio_working_3-way'!H13)</f>
        <v>2.088201165991439</v>
      </c>
      <c r="L14" s="21">
        <f>IF(OR($A14="",$B14="",$C14=""),"",'OddsRatio_working_3-way'!I13)</f>
        <v>3.3214958207817378</v>
      </c>
      <c r="M14" s="22">
        <f>IF(OR($A14="",$B14="",$C14=""),"",'OddsRatio_working_3-way'!J13)</f>
        <v>4.544426654943547</v>
      </c>
      <c r="N14" s="23">
        <f t="shared" si="16"/>
        <v>47.698159460161605</v>
      </c>
      <c r="O14" s="24">
        <f t="shared" si="17"/>
        <v>30.179391016460272</v>
      </c>
      <c r="P14" s="24">
        <f t="shared" si="18"/>
        <v>22.122449523378119</v>
      </c>
      <c r="Q14" t="s">
        <v>190</v>
      </c>
      <c r="R14" t="s">
        <v>191</v>
      </c>
      <c r="S14" t="s">
        <v>468</v>
      </c>
      <c r="T14" s="35">
        <v>100</v>
      </c>
      <c r="U14" s="35">
        <f t="shared" si="19"/>
        <v>40.476190476190474</v>
      </c>
      <c r="V14" s="35">
        <f t="shared" si="20"/>
        <v>75.247524752475243</v>
      </c>
      <c r="W14" s="35">
        <f t="shared" si="21"/>
        <v>81.024667931688811</v>
      </c>
      <c r="X14" s="35">
        <f t="shared" si="22"/>
        <v>43.727807315835946</v>
      </c>
      <c r="Y14" s="35">
        <f t="shared" si="23"/>
        <v>78.499141592120722</v>
      </c>
      <c r="Z14" s="35">
        <f t="shared" si="24"/>
        <v>84.276284771334275</v>
      </c>
      <c r="AA14" s="35">
        <f t="shared" si="25"/>
        <v>-3.2516168396454717</v>
      </c>
      <c r="AB14" s="35">
        <f t="shared" si="26"/>
        <v>-3.2516168396454788</v>
      </c>
      <c r="AC14" s="35">
        <f t="shared" si="27"/>
        <v>-3.2516168396454646</v>
      </c>
      <c r="AF14">
        <v>2.4700000000000002</v>
      </c>
      <c r="AG14">
        <v>1.6</v>
      </c>
      <c r="AJ14" t="s">
        <v>481</v>
      </c>
    </row>
    <row r="15" spans="1:36" ht="15" x14ac:dyDescent="0.25">
      <c r="A15">
        <v>1.68</v>
      </c>
      <c r="B15">
        <v>4.04</v>
      </c>
      <c r="C15">
        <v>5.27</v>
      </c>
      <c r="D15" s="20">
        <f t="shared" si="3"/>
        <v>3.251616839645477E-2</v>
      </c>
      <c r="E15" s="17">
        <f>IF(OR($A15="",$B15="",$C15=""),"",A15*'MPTO_working_3-way'!$I14)</f>
        <v>1.7346271629060439</v>
      </c>
      <c r="F15" s="21">
        <f>IF(OR($A15="",$B15="",$C15=""),"",B15*'MPTO_working_3-way'!$I14)</f>
        <v>4.1713653203216774</v>
      </c>
      <c r="G15" s="22">
        <f>IF(OR($A15="",$B15="",$C15=""),"",C15*'MPTO_working_3-way'!$I14)</f>
        <v>5.4413602074493159</v>
      </c>
      <c r="H15" s="17">
        <f>IF(OR($A15="",$B15="",$C15=""),"",'MPTO_working_3-way'!E14)</f>
        <v>1.7111585794933528</v>
      </c>
      <c r="I15" s="21">
        <f>IF(OR($A15="",$B15="",$C15=""),"",'MPTO_working_3-way'!F14)</f>
        <v>4.225006441517011</v>
      </c>
      <c r="J15" s="22">
        <f>IF(OR($A15="",$B15="",$C15=""),"",'MPTO_working_3-way'!G14)</f>
        <v>5.5892588521296203</v>
      </c>
      <c r="K15" s="17">
        <f>IF(OR($A15="",$B15="",$C15=""),"",'OddsRatio_working_3-way'!H14)</f>
        <v>1.7194332155953054</v>
      </c>
      <c r="L15" s="21">
        <f>IF(OR($A15="",$B15="",$C15=""),"",'OddsRatio_working_3-way'!I14)</f>
        <v>4.2162896697201884</v>
      </c>
      <c r="M15" s="22">
        <f>IF(OR($A15="",$B15="",$C15=""),"",'OddsRatio_working_3-way'!J14)</f>
        <v>5.5176173979293424</v>
      </c>
      <c r="N15" s="23">
        <f t="shared" si="16"/>
        <v>57.649275958799507</v>
      </c>
      <c r="O15" s="24">
        <f t="shared" si="17"/>
        <v>23.972966240292866</v>
      </c>
      <c r="P15" s="24">
        <f t="shared" si="18"/>
        <v>18.377757800907627</v>
      </c>
      <c r="Q15" t="s">
        <v>192</v>
      </c>
      <c r="R15" t="s">
        <v>193</v>
      </c>
      <c r="S15" t="s">
        <v>468</v>
      </c>
      <c r="T15" s="35">
        <v>100</v>
      </c>
      <c r="U15" s="35">
        <f t="shared" si="19"/>
        <v>42.857142857142854</v>
      </c>
      <c r="V15" s="35">
        <f t="shared" si="20"/>
        <v>74.160206718346245</v>
      </c>
      <c r="W15" s="35">
        <f t="shared" si="21"/>
        <v>80.079681274900395</v>
      </c>
      <c r="X15" s="35">
        <f t="shared" si="22"/>
        <v>45.760112006753353</v>
      </c>
      <c r="Y15" s="35">
        <f t="shared" si="23"/>
        <v>77.063175867956744</v>
      </c>
      <c r="Z15" s="35">
        <f t="shared" si="24"/>
        <v>82.982650424510879</v>
      </c>
      <c r="AA15" s="35">
        <f t="shared" si="25"/>
        <v>-2.9029691496104988</v>
      </c>
      <c r="AB15" s="35">
        <f t="shared" si="26"/>
        <v>-2.9029691496104988</v>
      </c>
      <c r="AC15" s="35">
        <f t="shared" si="27"/>
        <v>-2.9029691496104846</v>
      </c>
      <c r="AF15">
        <v>1.83</v>
      </c>
      <c r="AG15">
        <v>2.0499999999999998</v>
      </c>
      <c r="AJ15" t="s">
        <v>482</v>
      </c>
    </row>
    <row r="16" spans="1:36" ht="15" x14ac:dyDescent="0.25">
      <c r="A16">
        <v>1.75</v>
      </c>
      <c r="B16">
        <v>3.87</v>
      </c>
      <c r="C16">
        <v>5.0199999999999996</v>
      </c>
      <c r="D16" s="20">
        <f t="shared" si="3"/>
        <v>2.9029691496104792E-2</v>
      </c>
      <c r="E16" s="17">
        <f>IF(OR($A16="",$B16="",$C16=""),"",A16*'MPTO_working_3-way'!$I15)</f>
        <v>1.8008019601181835</v>
      </c>
      <c r="F16" s="21">
        <f>IF(OR($A16="",$B16="",$C16=""),"",B16*'MPTO_working_3-way'!$I15)</f>
        <v>3.9823449060899256</v>
      </c>
      <c r="G16" s="22">
        <f>IF(OR($A16="",$B16="",$C16=""),"",C16*'MPTO_working_3-way'!$I15)</f>
        <v>5.1657290513104455</v>
      </c>
      <c r="H16" s="17">
        <f>IF(OR($A16="",$B16="",$C16=""),"",'MPTO_working_3-way'!E15)</f>
        <v>1.780144950933978</v>
      </c>
      <c r="I16" s="21">
        <f>IF(OR($A16="",$B16="",$C16=""),"",'MPTO_working_3-way'!F15)</f>
        <v>4.0205632675747633</v>
      </c>
      <c r="J16" s="22">
        <f>IF(OR($A16="",$B16="",$C16=""),"",'MPTO_working_3-way'!G15)</f>
        <v>5.2763035712900024</v>
      </c>
      <c r="K16" s="17">
        <f>IF(OR($A16="",$B16="",$C16=""),"",'OddsRatio_working_3-way'!H15)</f>
        <v>1.7876791508794647</v>
      </c>
      <c r="L16" s="21">
        <f>IF(OR($A16="",$B16="",$C16=""),"",'OddsRatio_working_3-way'!I15)</f>
        <v>4.0141855506987509</v>
      </c>
      <c r="M16" s="22">
        <f>IF(OR($A16="",$B16="",$C16=""),"",'OddsRatio_working_3-way'!J15)</f>
        <v>5.2219602487139287</v>
      </c>
      <c r="N16" s="23">
        <f t="shared" si="16"/>
        <v>55.530814722923317</v>
      </c>
      <c r="O16" s="24">
        <f t="shared" si="17"/>
        <v>25.110833531037681</v>
      </c>
      <c r="P16" s="24">
        <f t="shared" si="18"/>
        <v>19.358351746039009</v>
      </c>
      <c r="Q16" t="s">
        <v>194</v>
      </c>
      <c r="R16" t="s">
        <v>195</v>
      </c>
      <c r="S16" t="s">
        <v>468</v>
      </c>
      <c r="T16" s="35">
        <v>100</v>
      </c>
      <c r="U16" s="35">
        <f t="shared" si="19"/>
        <v>56.140350877192972</v>
      </c>
      <c r="V16" s="35">
        <f t="shared" si="20"/>
        <v>70.326409495548958</v>
      </c>
      <c r="W16" s="35">
        <f t="shared" si="21"/>
        <v>70.674486803519059</v>
      </c>
      <c r="X16" s="35">
        <f t="shared" si="22"/>
        <v>58.999103700931975</v>
      </c>
      <c r="Y16" s="35">
        <f t="shared" si="23"/>
        <v>73.185162319287954</v>
      </c>
      <c r="Z16" s="35">
        <f t="shared" si="24"/>
        <v>73.53323962725807</v>
      </c>
      <c r="AA16" s="35">
        <f t="shared" si="25"/>
        <v>-2.8587528237390032</v>
      </c>
      <c r="AB16" s="35">
        <f t="shared" si="26"/>
        <v>-2.8587528237389961</v>
      </c>
      <c r="AC16" s="35">
        <f t="shared" si="27"/>
        <v>-2.8587528237390103</v>
      </c>
      <c r="AF16">
        <v>1.91</v>
      </c>
      <c r="AG16">
        <v>1.98</v>
      </c>
      <c r="AJ16" t="s">
        <v>483</v>
      </c>
    </row>
    <row r="17" spans="1:36" ht="15" x14ac:dyDescent="0.25">
      <c r="A17">
        <v>2.2799999999999998</v>
      </c>
      <c r="B17">
        <v>3.37</v>
      </c>
      <c r="C17">
        <v>3.41</v>
      </c>
      <c r="D17" s="20">
        <f t="shared" si="3"/>
        <v>2.858752823738997E-2</v>
      </c>
      <c r="E17" s="17">
        <f>IF(OR($A17="",$B17="",$C17=""),"",A17*'MPTO_working_3-way'!$I16)</f>
        <v>2.3451795643812487</v>
      </c>
      <c r="F17" s="21">
        <f>IF(OR($A17="",$B17="",$C17=""),"",B17*'MPTO_working_3-way'!$I16)</f>
        <v>3.4663399701600044</v>
      </c>
      <c r="G17" s="22">
        <f>IF(OR($A17="",$B17="",$C17=""),"",C17*'MPTO_working_3-way'!$I16)</f>
        <v>3.5074834712895</v>
      </c>
      <c r="H17" s="17">
        <f>IF(OR($A17="",$B17="",$C17=""),"",'MPTO_working_3-way'!E16)</f>
        <v>2.3306366266861285</v>
      </c>
      <c r="I17" s="21">
        <f>IF(OR($A17="",$B17="",$C17=""),"",'MPTO_working_3-way'!F16)</f>
        <v>3.4818125731327796</v>
      </c>
      <c r="J17" s="22">
        <f>IF(OR($A17="",$B17="",$C17=""),"",'MPTO_working_3-way'!G16)</f>
        <v>3.5245277326792275</v>
      </c>
      <c r="K17" s="17">
        <f>IF(OR($A17="",$B17="",$C17=""),"",'OddsRatio_working_3-way'!H16)</f>
        <v>2.3368598280521811</v>
      </c>
      <c r="L17" s="21">
        <f>IF(OR($A17="",$B17="",$C17=""),"",'OddsRatio_working_3-way'!I16)</f>
        <v>3.4752795253778674</v>
      </c>
      <c r="M17" s="22">
        <f>IF(OR($A17="",$B17="",$C17=""),"",'OddsRatio_working_3-way'!J16)</f>
        <v>3.5170563950044977</v>
      </c>
      <c r="N17" s="23">
        <f t="shared" si="16"/>
        <v>42.640658105164739</v>
      </c>
      <c r="O17" s="24">
        <f t="shared" si="17"/>
        <v>28.848872545927474</v>
      </c>
      <c r="P17" s="24">
        <f t="shared" si="18"/>
        <v>28.510469348907797</v>
      </c>
      <c r="Q17" t="s">
        <v>196</v>
      </c>
      <c r="R17" t="s">
        <v>197</v>
      </c>
      <c r="S17" t="s">
        <v>468</v>
      </c>
      <c r="T17" s="35">
        <v>100</v>
      </c>
      <c r="U17" s="35">
        <f t="shared" si="19"/>
        <v>47.643979057591622</v>
      </c>
      <c r="V17" s="35">
        <f t="shared" si="20"/>
        <v>75.669099756691011</v>
      </c>
      <c r="W17" s="35">
        <f t="shared" si="21"/>
        <v>73.118279569892465</v>
      </c>
      <c r="X17" s="35">
        <f t="shared" si="22"/>
        <v>51.212620673416524</v>
      </c>
      <c r="Y17" s="35">
        <f t="shared" si="23"/>
        <v>79.237741372515899</v>
      </c>
      <c r="Z17" s="35">
        <f t="shared" si="24"/>
        <v>76.686921185717381</v>
      </c>
      <c r="AA17" s="35">
        <f t="shared" si="25"/>
        <v>-3.5686416158249017</v>
      </c>
      <c r="AB17" s="35">
        <f t="shared" si="26"/>
        <v>-3.5686416158248875</v>
      </c>
      <c r="AC17" s="35">
        <f t="shared" si="27"/>
        <v>-3.5686416158249159</v>
      </c>
      <c r="AF17">
        <v>1.97</v>
      </c>
      <c r="AG17">
        <v>1.92</v>
      </c>
      <c r="AJ17" t="s">
        <v>483</v>
      </c>
    </row>
    <row r="18" spans="1:36" ht="15" x14ac:dyDescent="0.25">
      <c r="A18">
        <v>1.91</v>
      </c>
      <c r="B18">
        <v>4.1100000000000003</v>
      </c>
      <c r="C18">
        <v>3.72</v>
      </c>
      <c r="D18" s="20">
        <f t="shared" si="3"/>
        <v>3.5686416158249079E-2</v>
      </c>
      <c r="E18" s="17">
        <f>IF(OR($A18="",$B18="",$C18=""),"",A18*'MPTO_working_3-way'!$I17)</f>
        <v>1.9781610548622557</v>
      </c>
      <c r="F18" s="21">
        <f>IF(OR($A18="",$B18="",$C18=""),"",B18*'MPTO_working_3-way'!$I17)</f>
        <v>4.2566711704104039</v>
      </c>
      <c r="G18" s="22">
        <f>IF(OR($A18="",$B18="",$C18=""),"",C18*'MPTO_working_3-way'!$I17)</f>
        <v>3.8527534681086868</v>
      </c>
      <c r="H18" s="17">
        <f>IF(OR($A18="",$B18="",$C18=""),"",'MPTO_working_3-way'!E17)</f>
        <v>1.9544047634345041</v>
      </c>
      <c r="I18" s="21">
        <f>IF(OR($A18="",$B18="",$C18=""),"",'MPTO_working_3-way'!F17)</f>
        <v>4.3212685029974152</v>
      </c>
      <c r="J18" s="22">
        <f>IF(OR($A18="",$B18="",$C18=""),"",'MPTO_working_3-way'!G17)</f>
        <v>3.8922359399066262</v>
      </c>
      <c r="K18" s="17">
        <f>IF(OR($A18="",$B18="",$C18=""),"",'OddsRatio_working_3-way'!H17)</f>
        <v>1.9634664462761797</v>
      </c>
      <c r="L18" s="21">
        <f>IF(OR($A18="",$B18="",$C18=""),"",'OddsRatio_working_3-way'!I17)</f>
        <v>4.2927259867240872</v>
      </c>
      <c r="M18" s="22">
        <f>IF(OR($A18="",$B18="",$C18=""),"",'OddsRatio_working_3-way'!J17)</f>
        <v>3.8798117954628673</v>
      </c>
      <c r="N18" s="23">
        <f t="shared" si="16"/>
        <v>50.552001190299066</v>
      </c>
      <c r="O18" s="24">
        <f t="shared" si="17"/>
        <v>23.492535832961366</v>
      </c>
      <c r="P18" s="24">
        <f t="shared" si="18"/>
        <v>25.955462976739568</v>
      </c>
      <c r="Q18" t="s">
        <v>198</v>
      </c>
      <c r="R18" t="s">
        <v>199</v>
      </c>
      <c r="S18" t="s">
        <v>469</v>
      </c>
      <c r="T18" s="35">
        <v>100</v>
      </c>
      <c r="U18" s="35">
        <f t="shared" si="19"/>
        <v>45.054945054945051</v>
      </c>
      <c r="V18" s="35">
        <f t="shared" si="20"/>
        <v>74.619289340101517</v>
      </c>
      <c r="W18" s="35">
        <f t="shared" si="21"/>
        <v>76.635514018691595</v>
      </c>
      <c r="X18" s="35">
        <f t="shared" si="22"/>
        <v>48.745196641206888</v>
      </c>
      <c r="Y18" s="35">
        <f t="shared" si="23"/>
        <v>78.309540926363354</v>
      </c>
      <c r="Z18" s="35">
        <f t="shared" si="24"/>
        <v>80.325765604953418</v>
      </c>
      <c r="AA18" s="35">
        <f t="shared" si="25"/>
        <v>-3.6902515862618372</v>
      </c>
      <c r="AB18" s="35">
        <f t="shared" si="26"/>
        <v>-3.6902515862618372</v>
      </c>
      <c r="AC18" s="35">
        <f t="shared" si="27"/>
        <v>-3.690251586261823</v>
      </c>
      <c r="AF18">
        <v>1.49</v>
      </c>
      <c r="AG18">
        <v>2.7</v>
      </c>
      <c r="AJ18" t="s">
        <v>472</v>
      </c>
    </row>
    <row r="19" spans="1:36" ht="15" x14ac:dyDescent="0.25">
      <c r="A19">
        <v>1.82</v>
      </c>
      <c r="B19">
        <v>3.94</v>
      </c>
      <c r="C19">
        <v>4.28</v>
      </c>
      <c r="D19" s="20">
        <f t="shared" si="3"/>
        <v>3.6902515862618168E-2</v>
      </c>
      <c r="E19" s="17">
        <f>IF(OR($A19="",$B19="",$C19=""),"",A19*'MPTO_working_3-way'!$I18)</f>
        <v>1.8871625788699651</v>
      </c>
      <c r="F19" s="21">
        <f>IF(OR($A19="",$B19="",$C19=""),"",B19*'MPTO_working_3-way'!$I18)</f>
        <v>4.0853959124987158</v>
      </c>
      <c r="G19" s="22">
        <f>IF(OR($A19="",$B19="",$C19=""),"",C19*'MPTO_working_3-way'!$I18)</f>
        <v>4.4379427678920056</v>
      </c>
      <c r="H19" s="17">
        <f>IF(OR($A19="",$B19="",$C19=""),"",'MPTO_working_3-way'!E18)</f>
        <v>1.8616783735309264</v>
      </c>
      <c r="I19" s="21">
        <f>IF(OR($A19="",$B19="",$C19=""),"",'MPTO_working_3-way'!F18)</f>
        <v>4.1406792807987536</v>
      </c>
      <c r="J19" s="22">
        <f>IF(OR($A19="",$B19="",$C19=""),"",'MPTO_working_3-way'!G18)</f>
        <v>4.517854128671571</v>
      </c>
      <c r="K19" s="17">
        <f>IF(OR($A19="",$B19="",$C19=""),"",'OddsRatio_working_3-way'!H18)</f>
        <v>1.8710562987799082</v>
      </c>
      <c r="L19" s="21">
        <f>IF(OR($A19="",$B19="",$C19=""),"",'OddsRatio_working_3-way'!I18)</f>
        <v>4.1230555102596727</v>
      </c>
      <c r="M19" s="22">
        <f>IF(OR($A19="",$B19="",$C19=""),"",'OddsRatio_working_3-way'!J18)</f>
        <v>4.4842251951196337</v>
      </c>
      <c r="N19" s="23">
        <f t="shared" si="16"/>
        <v>52.989605198657607</v>
      </c>
      <c r="O19" s="24">
        <f t="shared" si="17"/>
        <v>24.477431843034729</v>
      </c>
      <c r="P19" s="24">
        <f t="shared" si="18"/>
        <v>22.532962958307674</v>
      </c>
      <c r="Q19" t="s">
        <v>200</v>
      </c>
      <c r="R19" t="s">
        <v>201</v>
      </c>
      <c r="S19" t="s">
        <v>469</v>
      </c>
      <c r="T19" s="35">
        <v>100</v>
      </c>
      <c r="U19" s="35">
        <f t="shared" si="19"/>
        <v>65.397923875432525</v>
      </c>
      <c r="V19" s="35">
        <f t="shared" si="20"/>
        <v>71.509971509971507</v>
      </c>
      <c r="W19" s="35">
        <f t="shared" si="21"/>
        <v>59.839357429718881</v>
      </c>
      <c r="X19" s="35">
        <f t="shared" si="22"/>
        <v>68.650671060309605</v>
      </c>
      <c r="Y19" s="35">
        <f t="shared" si="23"/>
        <v>74.762718694848587</v>
      </c>
      <c r="Z19" s="35">
        <f t="shared" si="24"/>
        <v>63.092104614595954</v>
      </c>
      <c r="AA19" s="35">
        <f t="shared" si="25"/>
        <v>-3.2527471848770801</v>
      </c>
      <c r="AB19" s="35">
        <f t="shared" si="26"/>
        <v>-3.2527471848770801</v>
      </c>
      <c r="AC19" s="35">
        <f t="shared" si="27"/>
        <v>-3.252747184877073</v>
      </c>
      <c r="AF19">
        <v>1.93</v>
      </c>
      <c r="AG19">
        <v>1.94</v>
      </c>
      <c r="AJ19" t="s">
        <v>472</v>
      </c>
    </row>
    <row r="20" spans="1:36" ht="15" x14ac:dyDescent="0.25">
      <c r="A20">
        <v>2.89</v>
      </c>
      <c r="B20">
        <v>3.51</v>
      </c>
      <c r="C20">
        <v>2.4900000000000002</v>
      </c>
      <c r="D20" s="20">
        <f t="shared" si="3"/>
        <v>3.2527471848770695E-2</v>
      </c>
      <c r="E20" s="17">
        <f>IF(OR($A20="",$B20="",$C20=""),"",A20*'MPTO_working_3-way'!$I19)</f>
        <v>2.9840043936429472</v>
      </c>
      <c r="F20" s="21">
        <f>IF(OR($A20="",$B20="",$C20=""),"",B20*'MPTO_working_3-way'!$I19)</f>
        <v>3.6241714261891849</v>
      </c>
      <c r="G20" s="22">
        <f>IF(OR($A20="",$B20="",$C20=""),"",C20*'MPTO_working_3-way'!$I19)</f>
        <v>2.5709934049034393</v>
      </c>
      <c r="H20" s="17">
        <f>IF(OR($A20="",$B20="",$C20=""),"",'MPTO_working_3-way'!E19)</f>
        <v>2.9834869609003589</v>
      </c>
      <c r="I20" s="21">
        <f>IF(OR($A20="",$B20="",$C20=""),"",'MPTO_working_3-way'!F19)</f>
        <v>3.6488653884575162</v>
      </c>
      <c r="J20" s="22">
        <f>IF(OR($A20="",$B20="",$C20=""),"",'MPTO_working_3-way'!G19)</f>
        <v>2.559089798751514</v>
      </c>
      <c r="K20" s="17">
        <f>IF(OR($A20="",$B20="",$C20=""),"",'OddsRatio_working_3-way'!H19)</f>
        <v>2.9847086219245313</v>
      </c>
      <c r="L20" s="21">
        <f>IF(OR($A20="",$B20="",$C20=""),"",'OddsRatio_working_3-way'!I19)</f>
        <v>3.6357770587463336</v>
      </c>
      <c r="M20" s="22">
        <f>IF(OR($A20="",$B20="",$C20=""),"",'OddsRatio_working_3-way'!J19)</f>
        <v>2.5646644691362708</v>
      </c>
      <c r="N20" s="23">
        <f t="shared" si="16"/>
        <v>33.512015000057524</v>
      </c>
      <c r="O20" s="24">
        <f t="shared" si="17"/>
        <v>27.59251377497614</v>
      </c>
      <c r="P20" s="24">
        <f t="shared" si="18"/>
        <v>38.895471224966357</v>
      </c>
      <c r="Q20" t="s">
        <v>202</v>
      </c>
      <c r="R20" t="s">
        <v>203</v>
      </c>
      <c r="S20" t="s">
        <v>469</v>
      </c>
      <c r="T20" s="35">
        <v>100</v>
      </c>
      <c r="U20" s="35">
        <f t="shared" si="19"/>
        <v>54.545454545454554</v>
      </c>
      <c r="V20" s="35">
        <f t="shared" si="20"/>
        <v>73.045822102425873</v>
      </c>
      <c r="W20" s="35">
        <f t="shared" si="21"/>
        <v>69.135802469135797</v>
      </c>
      <c r="X20" s="35">
        <f t="shared" si="22"/>
        <v>57.818375428438316</v>
      </c>
      <c r="Y20" s="35">
        <f t="shared" si="23"/>
        <v>76.318742985409642</v>
      </c>
      <c r="Z20" s="35">
        <f t="shared" si="24"/>
        <v>72.40872335211958</v>
      </c>
      <c r="AA20" s="35">
        <f t="shared" si="25"/>
        <v>-3.2729208829837617</v>
      </c>
      <c r="AB20" s="35">
        <f t="shared" si="26"/>
        <v>-3.2729208829837688</v>
      </c>
      <c r="AC20" s="35">
        <f t="shared" si="27"/>
        <v>-3.272920882983783</v>
      </c>
      <c r="AF20">
        <v>1.96</v>
      </c>
      <c r="AG20">
        <v>1.91</v>
      </c>
      <c r="AJ20" t="s">
        <v>472</v>
      </c>
    </row>
    <row r="21" spans="1:36" ht="15" x14ac:dyDescent="0.25">
      <c r="A21">
        <v>2.2000000000000002</v>
      </c>
      <c r="B21">
        <v>3.71</v>
      </c>
      <c r="C21">
        <v>3.24</v>
      </c>
      <c r="D21" s="20">
        <f t="shared" si="3"/>
        <v>3.2729208829837653E-2</v>
      </c>
      <c r="E21" s="17">
        <f>IF(OR($A21="",$B21="",$C21=""),"",A21*'MPTO_working_3-way'!$I20)</f>
        <v>2.2720042594256431</v>
      </c>
      <c r="F21" s="21">
        <f>IF(OR($A21="",$B21="",$C21=""),"",B21*'MPTO_working_3-way'!$I20)</f>
        <v>3.8314253647586978</v>
      </c>
      <c r="G21" s="22">
        <f>IF(OR($A21="",$B21="",$C21=""),"",C21*'MPTO_working_3-way'!$I20)</f>
        <v>3.3460426366086744</v>
      </c>
      <c r="H21" s="17">
        <f>IF(OR($A21="",$B21="",$C21=""),"",'MPTO_working_3-way'!E20)</f>
        <v>2.2541016397466964</v>
      </c>
      <c r="I21" s="21">
        <f>IF(OR($A21="",$B21="",$C21=""),"",'MPTO_working_3-way'!F20)</f>
        <v>3.8664969334960477</v>
      </c>
      <c r="J21" s="22">
        <f>IF(OR($A21="",$B21="",$C21=""),"",'MPTO_working_3-way'!G20)</f>
        <v>3.3587226000487713</v>
      </c>
      <c r="K21" s="17">
        <f>IF(OR($A21="",$B21="",$C21=""),"",'OddsRatio_working_3-way'!H20)</f>
        <v>2.2616558804445646</v>
      </c>
      <c r="L21" s="21">
        <f>IF(OR($A21="",$B21="",$C21=""),"",'OddsRatio_working_3-way'!I20)</f>
        <v>3.8492395300039752</v>
      </c>
      <c r="M21" s="22">
        <f>IF(OR($A21="",$B21="",$C21=""),"",'OddsRatio_working_3-way'!J20)</f>
        <v>3.3550909768298545</v>
      </c>
      <c r="N21" s="23">
        <f t="shared" si="16"/>
        <v>44.014001991915173</v>
      </c>
      <c r="O21" s="24">
        <f t="shared" si="17"/>
        <v>26.099947272833795</v>
      </c>
      <c r="P21" s="24">
        <f t="shared" si="18"/>
        <v>29.88605073525104</v>
      </c>
      <c r="Q21" t="s">
        <v>204</v>
      </c>
      <c r="R21" t="s">
        <v>205</v>
      </c>
      <c r="S21" t="s">
        <v>469</v>
      </c>
      <c r="T21" s="35">
        <v>100</v>
      </c>
      <c r="U21" s="35">
        <f t="shared" si="19"/>
        <v>93.192648059904698</v>
      </c>
      <c r="V21" s="35">
        <f t="shared" si="20"/>
        <v>88.888888888888886</v>
      </c>
      <c r="W21" s="35">
        <f t="shared" si="21"/>
        <v>15.254237288135595</v>
      </c>
      <c r="X21" s="35">
        <f t="shared" si="22"/>
        <v>95.856873822975516</v>
      </c>
      <c r="Y21" s="35">
        <f t="shared" si="23"/>
        <v>91.553114651959717</v>
      </c>
      <c r="Z21" s="35">
        <f t="shared" si="24"/>
        <v>17.918463051206412</v>
      </c>
      <c r="AA21" s="35">
        <f t="shared" si="25"/>
        <v>-2.6642257630708173</v>
      </c>
      <c r="AB21" s="35">
        <f t="shared" si="26"/>
        <v>-2.6642257630708315</v>
      </c>
      <c r="AC21" s="35">
        <f t="shared" si="27"/>
        <v>-2.6642257630708173</v>
      </c>
      <c r="AF21">
        <v>1.75</v>
      </c>
      <c r="AG21">
        <v>2.14</v>
      </c>
      <c r="AJ21" t="s">
        <v>472</v>
      </c>
    </row>
    <row r="22" spans="1:36" ht="15" x14ac:dyDescent="0.25">
      <c r="A22">
        <v>14.69</v>
      </c>
      <c r="B22">
        <v>9</v>
      </c>
      <c r="C22">
        <v>1.18</v>
      </c>
      <c r="D22" s="20">
        <f t="shared" si="3"/>
        <v>2.6642257630708155E-2</v>
      </c>
      <c r="E22" s="17">
        <f>IF(OR($A22="",$B22="",$C22=""),"",A22*'MPTO_working_3-way'!$I21)</f>
        <v>15.081374764595102</v>
      </c>
      <c r="F22" s="21">
        <f>IF(OR($A22="",$B22="",$C22=""),"",B22*'MPTO_working_3-way'!$I21)</f>
        <v>9.2397803186763738</v>
      </c>
      <c r="G22" s="22">
        <f>IF(OR($A22="",$B22="",$C22=""),"",C22*'MPTO_working_3-way'!$I21)</f>
        <v>1.2114378640042356</v>
      </c>
      <c r="H22" s="17">
        <f>IF(OR($A22="",$B22="",$C22=""),"",'MPTO_working_3-way'!E21)</f>
        <v>16.893956020156221</v>
      </c>
      <c r="I22" s="21">
        <f>IF(OR($A22="",$B22="",$C22=""),"",'MPTO_working_3-way'!F21)</f>
        <v>9.7818301139902424</v>
      </c>
      <c r="J22" s="22">
        <f>IF(OR($A22="",$B22="",$C22=""),"",'MPTO_working_3-way'!G21)</f>
        <v>1.1924965144152371</v>
      </c>
      <c r="K22" s="17">
        <f>IF(OR($A22="",$B22="",$C22=""),"",'OddsRatio_working_3-way'!H21)</f>
        <v>16.00867057696918</v>
      </c>
      <c r="L22" s="21">
        <f>IF(OR($A22="",$B22="",$C22=""),"",'OddsRatio_working_3-way'!I21)</f>
        <v>9.7705890880754911</v>
      </c>
      <c r="M22" s="22">
        <f>IF(OR($A22="",$B22="",$C22=""),"",'OddsRatio_working_3-way'!J21)</f>
        <v>1.1973382544816982</v>
      </c>
      <c r="N22" s="23">
        <f t="shared" si="16"/>
        <v>6.6306952490007136</v>
      </c>
      <c r="O22" s="24">
        <f t="shared" si="17"/>
        <v>10.822768134202274</v>
      </c>
      <c r="P22" s="24">
        <f t="shared" si="18"/>
        <v>82.546536616797013</v>
      </c>
      <c r="Q22" t="s">
        <v>206</v>
      </c>
      <c r="R22" t="s">
        <v>207</v>
      </c>
      <c r="S22" t="s">
        <v>469</v>
      </c>
      <c r="T22" s="35">
        <v>100</v>
      </c>
      <c r="U22" s="35">
        <f t="shared" si="19"/>
        <v>29.078014184397166</v>
      </c>
      <c r="V22" s="35">
        <f t="shared" si="20"/>
        <v>82.174688057040996</v>
      </c>
      <c r="W22" s="35">
        <f t="shared" si="21"/>
        <v>86.357435197817196</v>
      </c>
      <c r="X22" s="35">
        <f t="shared" si="22"/>
        <v>31.467876745141808</v>
      </c>
      <c r="Y22" s="35">
        <f t="shared" si="23"/>
        <v>84.564550617785656</v>
      </c>
      <c r="Z22" s="35">
        <f t="shared" si="24"/>
        <v>88.747297758561842</v>
      </c>
      <c r="AA22" s="35">
        <f t="shared" si="25"/>
        <v>-2.3898625607446426</v>
      </c>
      <c r="AB22" s="35">
        <f t="shared" si="26"/>
        <v>-2.3898625607446604</v>
      </c>
      <c r="AC22" s="35">
        <f t="shared" si="27"/>
        <v>-2.3898625607446462</v>
      </c>
      <c r="AF22">
        <v>1.29</v>
      </c>
      <c r="AG22">
        <v>4</v>
      </c>
      <c r="AJ22" t="s">
        <v>473</v>
      </c>
    </row>
    <row r="23" spans="1:36" ht="15" x14ac:dyDescent="0.25">
      <c r="A23">
        <v>1.41</v>
      </c>
      <c r="B23">
        <v>5.61</v>
      </c>
      <c r="C23">
        <v>7.33</v>
      </c>
      <c r="D23" s="20">
        <f t="shared" si="3"/>
        <v>2.3898625607446489E-2</v>
      </c>
      <c r="E23" s="17">
        <f>IF(OR($A23="",$B23="",$C23=""),"",A23*'MPTO_working_3-way'!$I22)</f>
        <v>1.4436970621064995</v>
      </c>
      <c r="F23" s="21">
        <f>IF(OR($A23="",$B23="",$C23=""),"",B23*'MPTO_working_3-way'!$I22)</f>
        <v>5.744071289657775</v>
      </c>
      <c r="G23" s="22">
        <f>IF(OR($A23="",$B23="",$C23=""),"",C23*'MPTO_working_3-way'!$I22)</f>
        <v>7.5051769257025827</v>
      </c>
      <c r="H23" s="17">
        <f>IF(OR($A23="",$B23="",$C23=""),"",'MPTO_working_3-way'!E22)</f>
        <v>1.4260175338004772</v>
      </c>
      <c r="I23" s="21">
        <f>IF(OR($A23="",$B23="",$C23=""),"",'MPTO_working_3-way'!F22)</f>
        <v>5.8724419554701006</v>
      </c>
      <c r="J23" s="22">
        <f>IF(OR($A23="",$B23="",$C23=""),"",'MPTO_working_3-way'!G22)</f>
        <v>7.7845583321954761</v>
      </c>
      <c r="K23" s="17">
        <f>IF(OR($A23="",$B23="",$C23=""),"",'OddsRatio_working_3-way'!H22)</f>
        <v>1.4314744565550854</v>
      </c>
      <c r="L23" s="21">
        <f>IF(OR($A23="",$B23="",$C23=""),"",'OddsRatio_working_3-way'!I22)</f>
        <v>5.8514566944364477</v>
      </c>
      <c r="M23" s="22">
        <f>IF(OR($A23="",$B23="",$C23=""),"",'OddsRatio_working_3-way'!J22)</f>
        <v>7.6615446585211968</v>
      </c>
      <c r="N23" s="23">
        <f t="shared" si="16"/>
        <v>69.266609058613668</v>
      </c>
      <c r="O23" s="24">
        <f t="shared" si="17"/>
        <v>17.409254683180976</v>
      </c>
      <c r="P23" s="24">
        <f t="shared" si="18"/>
        <v>13.324136258205357</v>
      </c>
      <c r="Q23" t="s">
        <v>208</v>
      </c>
      <c r="R23" t="s">
        <v>209</v>
      </c>
      <c r="S23" t="s">
        <v>469</v>
      </c>
      <c r="T23" s="35">
        <v>100</v>
      </c>
      <c r="U23" s="35">
        <f t="shared" si="19"/>
        <v>40.119760479041922</v>
      </c>
      <c r="V23" s="35">
        <f t="shared" si="20"/>
        <v>78.260869565217391</v>
      </c>
      <c r="W23" s="35">
        <f t="shared" si="21"/>
        <v>79.296066252587991</v>
      </c>
      <c r="X23" s="35">
        <f t="shared" si="22"/>
        <v>42.443064182194618</v>
      </c>
      <c r="Y23" s="35">
        <f t="shared" si="23"/>
        <v>80.584173268370094</v>
      </c>
      <c r="Z23" s="35">
        <f t="shared" si="24"/>
        <v>81.619369955740709</v>
      </c>
      <c r="AA23" s="35">
        <f t="shared" si="25"/>
        <v>-2.3233037031526962</v>
      </c>
      <c r="AB23" s="35">
        <f t="shared" si="26"/>
        <v>-2.3233037031527033</v>
      </c>
      <c r="AC23" s="35">
        <f t="shared" si="27"/>
        <v>-2.3233037031527175</v>
      </c>
      <c r="AF23">
        <v>1.46</v>
      </c>
      <c r="AG23">
        <v>2.88</v>
      </c>
      <c r="AJ23" t="s">
        <v>473</v>
      </c>
    </row>
    <row r="24" spans="1:36" ht="15" x14ac:dyDescent="0.25">
      <c r="A24">
        <v>1.67</v>
      </c>
      <c r="B24">
        <v>4.5999999999999996</v>
      </c>
      <c r="C24">
        <v>4.83</v>
      </c>
      <c r="D24" s="20">
        <f t="shared" si="3"/>
        <v>2.3233037031527015E-2</v>
      </c>
      <c r="E24" s="17">
        <f>IF(OR($A24="",$B24="",$C24=""),"",A24*'MPTO_working_3-way'!$I23)</f>
        <v>1.7087991718426501</v>
      </c>
      <c r="F24" s="21">
        <f>IF(OR($A24="",$B24="",$C24=""),"",B24*'MPTO_working_3-way'!$I23)</f>
        <v>4.7068719703450235</v>
      </c>
      <c r="G24" s="22">
        <f>IF(OR($A24="",$B24="",$C24=""),"",C24*'MPTO_working_3-way'!$I23)</f>
        <v>4.9422155688622755</v>
      </c>
      <c r="H24" s="17">
        <f>IF(OR($A24="",$B24="",$C24=""),"",'MPTO_working_3-way'!E23)</f>
        <v>1.6918811964258245</v>
      </c>
      <c r="I24" s="21">
        <f>IF(OR($A24="",$B24="",$C24=""),"",'MPTO_working_3-way'!F23)</f>
        <v>4.7699237152825686</v>
      </c>
      <c r="J24" s="22">
        <f>IF(OR($A24="",$B24="",$C24=""),"",'MPTO_working_3-way'!G23)</f>
        <v>5.0176875544312196</v>
      </c>
      <c r="K24" s="17">
        <f>IF(OR($A24="",$B24="",$C24=""),"",'OddsRatio_working_3-way'!H23)</f>
        <v>1.6977950385796783</v>
      </c>
      <c r="L24" s="21">
        <f>IF(OR($A24="",$B24="",$C24=""),"",'OddsRatio_working_3-way'!I23)</f>
        <v>4.7493464759505128</v>
      </c>
      <c r="M24" s="22">
        <f>IF(OR($A24="",$B24="",$C24=""),"",'OddsRatio_working_3-way'!J23)</f>
        <v>4.9888880563584621</v>
      </c>
      <c r="N24" s="23">
        <f t="shared" si="16"/>
        <v>58.520627612528017</v>
      </c>
      <c r="O24" s="24">
        <f t="shared" si="17"/>
        <v>21.245532198461262</v>
      </c>
      <c r="P24" s="24">
        <f t="shared" si="18"/>
        <v>20.233840189010721</v>
      </c>
      <c r="Q24" t="s">
        <v>210</v>
      </c>
      <c r="R24" t="s">
        <v>211</v>
      </c>
      <c r="S24" t="s">
        <v>469</v>
      </c>
      <c r="T24" s="35">
        <v>100</v>
      </c>
      <c r="U24" s="35">
        <f t="shared" si="19"/>
        <v>57.805907172995774</v>
      </c>
      <c r="V24" s="35">
        <f t="shared" si="20"/>
        <v>72.527472527472526</v>
      </c>
      <c r="W24" s="35">
        <f t="shared" si="21"/>
        <v>67.532467532467535</v>
      </c>
      <c r="X24" s="35">
        <f t="shared" si="22"/>
        <v>59.940059940059932</v>
      </c>
      <c r="Y24" s="35">
        <f t="shared" si="23"/>
        <v>74.661625294536677</v>
      </c>
      <c r="Z24" s="35">
        <f t="shared" si="24"/>
        <v>69.666620299531672</v>
      </c>
      <c r="AA24" s="35">
        <f t="shared" si="25"/>
        <v>-2.1341527670641582</v>
      </c>
      <c r="AB24" s="35">
        <f t="shared" si="26"/>
        <v>-2.1341527670641511</v>
      </c>
      <c r="AC24" s="35">
        <f t="shared" si="27"/>
        <v>-2.1341527670641369</v>
      </c>
      <c r="AF24">
        <v>1.49</v>
      </c>
      <c r="AG24">
        <v>2.75</v>
      </c>
      <c r="AJ24" t="s">
        <v>473</v>
      </c>
    </row>
    <row r="25" spans="1:36" ht="15" x14ac:dyDescent="0.25">
      <c r="A25">
        <v>2.37</v>
      </c>
      <c r="B25">
        <v>3.64</v>
      </c>
      <c r="C25">
        <v>3.08</v>
      </c>
      <c r="D25" s="20">
        <f t="shared" si="3"/>
        <v>2.1341527670641458E-2</v>
      </c>
      <c r="E25" s="17">
        <f>IF(OR($A25="",$B25="",$C25=""),"",A25*'MPTO_working_3-way'!$I24)</f>
        <v>2.4205794205794202</v>
      </c>
      <c r="F25" s="21">
        <f>IF(OR($A25="",$B25="",$C25=""),"",B25*'MPTO_working_3-way'!$I24)</f>
        <v>3.7176831607211351</v>
      </c>
      <c r="G25" s="22">
        <f>IF(OR($A25="",$B25="",$C25=""),"",C25*'MPTO_working_3-way'!$I24)</f>
        <v>3.1457319052255759</v>
      </c>
      <c r="H25" s="17">
        <f>IF(OR($A25="",$B25="",$C25=""),"",'MPTO_working_3-way'!E24)</f>
        <v>2.4106429749658744</v>
      </c>
      <c r="I25" s="21">
        <f>IF(OR($A25="",$B25="",$C25=""),"",'MPTO_working_3-way'!F24)</f>
        <v>3.736761138704833</v>
      </c>
      <c r="J25" s="22">
        <f>IF(OR($A25="",$B25="",$C25=""),"",'MPTO_working_3-way'!G24)</f>
        <v>3.148996513459462</v>
      </c>
      <c r="K25" s="17">
        <f>IF(OR($A25="",$B25="",$C25=""),"",'OddsRatio_working_3-way'!H24)</f>
        <v>2.4150886733281545</v>
      </c>
      <c r="L25" s="21">
        <f>IF(OR($A25="",$B25="",$C25=""),"",'OddsRatio_working_3-way'!I24)</f>
        <v>3.7268862026177567</v>
      </c>
      <c r="M25" s="22">
        <f>IF(OR($A25="",$B25="",$C25=""),"",'OddsRatio_working_3-way'!J24)</f>
        <v>3.1484557960018691</v>
      </c>
      <c r="N25" s="23">
        <f t="shared" si="16"/>
        <v>41.312422616591007</v>
      </c>
      <c r="O25" s="24">
        <f t="shared" si="17"/>
        <v>26.898472967395794</v>
      </c>
      <c r="P25" s="24">
        <f t="shared" si="18"/>
        <v>31.78910441601321</v>
      </c>
      <c r="Q25" t="s">
        <v>212</v>
      </c>
      <c r="R25" t="s">
        <v>213</v>
      </c>
      <c r="S25" t="s">
        <v>469</v>
      </c>
      <c r="T25" s="35">
        <v>100</v>
      </c>
      <c r="U25" s="35">
        <f t="shared" si="19"/>
        <v>68.35443037974683</v>
      </c>
      <c r="V25" s="35">
        <f t="shared" si="20"/>
        <v>72.752043596730246</v>
      </c>
      <c r="W25" s="35">
        <f t="shared" si="21"/>
        <v>56.709956709956707</v>
      </c>
      <c r="X25" s="35">
        <f t="shared" si="22"/>
        <v>70.537999693313054</v>
      </c>
      <c r="Y25" s="35">
        <f t="shared" si="23"/>
        <v>74.935612910296442</v>
      </c>
      <c r="Z25" s="35">
        <f t="shared" si="24"/>
        <v>58.893526023522909</v>
      </c>
      <c r="AA25" s="35">
        <f t="shared" si="25"/>
        <v>-2.183569313566224</v>
      </c>
      <c r="AB25" s="35">
        <f t="shared" si="26"/>
        <v>-2.1835693135661955</v>
      </c>
      <c r="AC25" s="35">
        <f t="shared" si="27"/>
        <v>-2.1835693135662027</v>
      </c>
      <c r="AF25">
        <v>1.7</v>
      </c>
      <c r="AG25">
        <v>2.27</v>
      </c>
      <c r="AJ25" t="s">
        <v>473</v>
      </c>
    </row>
    <row r="26" spans="1:36" ht="15" x14ac:dyDescent="0.25">
      <c r="A26">
        <v>3.16</v>
      </c>
      <c r="B26">
        <v>3.67</v>
      </c>
      <c r="C26">
        <v>2.31</v>
      </c>
      <c r="D26" s="20">
        <f t="shared" si="3"/>
        <v>2.1835693135662027E-2</v>
      </c>
      <c r="E26" s="17">
        <f>IF(OR($A26="",$B26="",$C26=""),"",A26*'MPTO_working_3-way'!$I25)</f>
        <v>3.2290007903086924</v>
      </c>
      <c r="F26" s="21">
        <f>IF(OR($A26="",$B26="",$C26=""),"",B26*'MPTO_working_3-way'!$I25)</f>
        <v>3.7501369938078795</v>
      </c>
      <c r="G26" s="22">
        <f>IF(OR($A26="",$B26="",$C26=""),"",C26*'MPTO_working_3-way'!$I25)</f>
        <v>2.3604404511433792</v>
      </c>
      <c r="H26" s="17">
        <f>IF(OR($A26="",$B26="",$C26=""),"",'MPTO_working_3-way'!E25)</f>
        <v>3.2343918649498482</v>
      </c>
      <c r="I26" s="21">
        <f>IF(OR($A26="",$B26="",$C26=""),"",'MPTO_working_3-way'!F25)</f>
        <v>3.770724851354744</v>
      </c>
      <c r="J26" s="22">
        <f>IF(OR($A26="",$B26="",$C26=""),"",'MPTO_working_3-way'!G25)</f>
        <v>2.3495033360782198</v>
      </c>
      <c r="K26" s="17">
        <f>IF(OR($A26="",$B26="",$C26=""),"",'OddsRatio_working_3-way'!H25)</f>
        <v>3.2330360112532035</v>
      </c>
      <c r="L26" s="21">
        <f>IF(OR($A26="",$B26="",$C26=""),"",'OddsRatio_working_3-way'!I25)</f>
        <v>3.7602806250213203</v>
      </c>
      <c r="M26" s="22">
        <f>IF(OR($A26="",$B26="",$C26=""),"",'OddsRatio_working_3-way'!J25)</f>
        <v>2.3542949883063407</v>
      </c>
      <c r="N26" s="23">
        <f t="shared" si="16"/>
        <v>30.969332773201337</v>
      </c>
      <c r="O26" s="24">
        <f t="shared" si="17"/>
        <v>26.665692524064372</v>
      </c>
      <c r="P26" s="24">
        <f t="shared" si="18"/>
        <v>42.364974702734301</v>
      </c>
      <c r="Q26" t="s">
        <v>214</v>
      </c>
      <c r="R26" t="s">
        <v>215</v>
      </c>
      <c r="S26" t="s">
        <v>469</v>
      </c>
      <c r="T26" s="35">
        <v>100</v>
      </c>
      <c r="U26" s="35">
        <f t="shared" si="19"/>
        <v>55.947136563876647</v>
      </c>
      <c r="V26" s="35">
        <f t="shared" si="20"/>
        <v>72.602739726027394</v>
      </c>
      <c r="W26" s="35">
        <f t="shared" si="21"/>
        <v>68.75</v>
      </c>
      <c r="X26" s="35">
        <f t="shared" si="22"/>
        <v>58.647260273972599</v>
      </c>
      <c r="Y26" s="35">
        <f t="shared" si="23"/>
        <v>75.302863436123346</v>
      </c>
      <c r="Z26" s="35">
        <f t="shared" si="24"/>
        <v>71.450123710095951</v>
      </c>
      <c r="AA26" s="35">
        <f t="shared" si="25"/>
        <v>-2.7001237100959514</v>
      </c>
      <c r="AB26" s="35">
        <f t="shared" si="26"/>
        <v>-2.7001237100959514</v>
      </c>
      <c r="AC26" s="35">
        <f t="shared" si="27"/>
        <v>-2.7001237100959514</v>
      </c>
      <c r="AF26">
        <v>1.64</v>
      </c>
      <c r="AG26">
        <v>2.39</v>
      </c>
      <c r="AJ26" t="s">
        <v>473</v>
      </c>
    </row>
    <row r="27" spans="1:36" ht="15" x14ac:dyDescent="0.25">
      <c r="A27">
        <v>2.27</v>
      </c>
      <c r="B27">
        <v>3.65</v>
      </c>
      <c r="C27">
        <v>3.2</v>
      </c>
      <c r="D27" s="20">
        <f t="shared" si="3"/>
        <v>2.7001237100959585E-2</v>
      </c>
      <c r="E27" s="17">
        <f>IF(OR($A27="",$B27="",$C27=""),"",A27*'MPTO_working_3-way'!$I26)</f>
        <v>2.3312928082191782</v>
      </c>
      <c r="F27" s="21">
        <f>IF(OR($A27="",$B27="",$C27=""),"",B27*'MPTO_working_3-way'!$I26)</f>
        <v>3.7485545154185025</v>
      </c>
      <c r="G27" s="22">
        <f>IF(OR($A27="",$B27="",$C27=""),"",C27*'MPTO_working_3-way'!$I26)</f>
        <v>3.2864039587230707</v>
      </c>
      <c r="H27" s="17">
        <f>IF(OR($A27="",$B27="",$C27=""),"",'MPTO_working_3-way'!E26)</f>
        <v>2.3173455385574568</v>
      </c>
      <c r="I27" s="21">
        <f>IF(OR($A27="",$B27="",$C27=""),"",'MPTO_working_3-way'!F26)</f>
        <v>3.7739809547307144</v>
      </c>
      <c r="J27" s="22">
        <f>IF(OR($A27="",$B27="",$C27=""),"",'MPTO_working_3-way'!G26)</f>
        <v>3.2948973927739997</v>
      </c>
      <c r="K27" s="17">
        <f>IF(OR($A27="",$B27="",$C27=""),"",'OddsRatio_working_3-way'!H26)</f>
        <v>2.3233606294097471</v>
      </c>
      <c r="L27" s="21">
        <f>IF(OR($A27="",$B27="",$C27=""),"",'OddsRatio_working_3-way'!I26)</f>
        <v>3.7613430456187626</v>
      </c>
      <c r="M27" s="22">
        <f>IF(OR($A27="",$B27="",$C27=""),"",'OddsRatio_working_3-way'!J26)</f>
        <v>3.292435735985388</v>
      </c>
      <c r="N27" s="23">
        <f t="shared" si="16"/>
        <v>42.894654694357222</v>
      </c>
      <c r="O27" s="24">
        <f t="shared" si="17"/>
        <v>26.676949631833118</v>
      </c>
      <c r="P27" s="24">
        <f t="shared" si="18"/>
        <v>30.428395673809653</v>
      </c>
      <c r="Q27" t="s">
        <v>216</v>
      </c>
      <c r="R27" t="s">
        <v>217</v>
      </c>
      <c r="S27" t="s">
        <v>469</v>
      </c>
      <c r="T27" s="35">
        <v>100</v>
      </c>
      <c r="U27" s="35">
        <f t="shared" si="19"/>
        <v>42.196531791907518</v>
      </c>
      <c r="V27" s="35">
        <f t="shared" si="20"/>
        <v>76.744186046511629</v>
      </c>
      <c r="W27" s="35">
        <f t="shared" si="21"/>
        <v>78.118161925601754</v>
      </c>
      <c r="X27" s="35">
        <f t="shared" si="22"/>
        <v>45.137652027886624</v>
      </c>
      <c r="Y27" s="35">
        <f t="shared" si="23"/>
        <v>79.685306282490743</v>
      </c>
      <c r="Z27" s="35">
        <f t="shared" si="24"/>
        <v>81.059282161580853</v>
      </c>
      <c r="AA27" s="35">
        <f t="shared" si="25"/>
        <v>-2.9411202359791062</v>
      </c>
      <c r="AB27" s="35">
        <f t="shared" si="26"/>
        <v>-2.9411202359791133</v>
      </c>
      <c r="AC27" s="35">
        <f t="shared" si="27"/>
        <v>-2.9411202359790991</v>
      </c>
      <c r="AF27">
        <v>1.72</v>
      </c>
      <c r="AG27">
        <v>2.2000000000000002</v>
      </c>
      <c r="AJ27" t="s">
        <v>474</v>
      </c>
    </row>
    <row r="28" spans="1:36" ht="15" x14ac:dyDescent="0.25">
      <c r="A28">
        <v>1.73</v>
      </c>
      <c r="B28">
        <v>4.3</v>
      </c>
      <c r="C28">
        <v>4.57</v>
      </c>
      <c r="D28" s="20">
        <f t="shared" si="3"/>
        <v>2.9411202359791E-2</v>
      </c>
      <c r="E28" s="17">
        <f>IF(OR($A28="",$B28="",$C28=""),"",A28*'MPTO_working_3-way'!$I27)</f>
        <v>1.7808813800824383</v>
      </c>
      <c r="F28" s="21">
        <f>IF(OR($A28="",$B28="",$C28=""),"",B28*'MPTO_working_3-way'!$I27)</f>
        <v>4.4264681701471007</v>
      </c>
      <c r="G28" s="22">
        <f>IF(OR($A28="",$B28="",$C28=""),"",C28*'MPTO_working_3-way'!$I27)</f>
        <v>4.7044091947842448</v>
      </c>
      <c r="H28" s="17">
        <f>IF(OR($A28="",$B28="",$C28=""),"",'MPTO_working_3-way'!E27)</f>
        <v>1.7598478287540291</v>
      </c>
      <c r="I28" s="21">
        <f>IF(OR($A28="",$B28="",$C28=""),"",'MPTO_working_3-way'!F27)</f>
        <v>4.4892490370153206</v>
      </c>
      <c r="J28" s="22">
        <f>IF(OR($A28="",$B28="",$C28=""),"",'MPTO_working_3-way'!G27)</f>
        <v>4.7843537099037254</v>
      </c>
      <c r="K28" s="17">
        <f>IF(OR($A28="",$B28="",$C28=""),"",'OddsRatio_working_3-way'!H27)</f>
        <v>1.767348822408856</v>
      </c>
      <c r="L28" s="21">
        <f>IF(OR($A28="",$B28="",$C28=""),"",'OddsRatio_working_3-way'!I27)</f>
        <v>4.4688371423961994</v>
      </c>
      <c r="M28" s="22">
        <f>IF(OR($A28="",$B28="",$C28=""),"",'OddsRatio_working_3-way'!J27)</f>
        <v>4.7526510904104349</v>
      </c>
      <c r="N28" s="23">
        <f t="shared" si="16"/>
        <v>56.1519712196502</v>
      </c>
      <c r="O28" s="24">
        <f t="shared" si="17"/>
        <v>22.591374467440662</v>
      </c>
      <c r="P28" s="24">
        <f t="shared" si="18"/>
        <v>21.256654312909156</v>
      </c>
      <c r="Q28" t="s">
        <v>218</v>
      </c>
      <c r="R28" t="s">
        <v>219</v>
      </c>
      <c r="S28" t="s">
        <v>469</v>
      </c>
      <c r="T28" s="35">
        <v>100</v>
      </c>
      <c r="U28" s="35">
        <f t="shared" si="19"/>
        <v>54.545454545454554</v>
      </c>
      <c r="V28" s="35">
        <f t="shared" si="20"/>
        <v>72.899728997289984</v>
      </c>
      <c r="W28" s="35">
        <f t="shared" si="21"/>
        <v>69.696969696969703</v>
      </c>
      <c r="X28" s="35">
        <f t="shared" si="22"/>
        <v>57.403301305740342</v>
      </c>
      <c r="Y28" s="35">
        <f t="shared" si="23"/>
        <v>75.757575757575751</v>
      </c>
      <c r="Z28" s="35">
        <f t="shared" si="24"/>
        <v>72.554816457255484</v>
      </c>
      <c r="AA28" s="35">
        <f t="shared" si="25"/>
        <v>-2.8578467602857884</v>
      </c>
      <c r="AB28" s="35">
        <f t="shared" si="26"/>
        <v>-2.8578467602857671</v>
      </c>
      <c r="AC28" s="35">
        <f t="shared" si="27"/>
        <v>-2.8578467602857813</v>
      </c>
      <c r="AF28">
        <v>1.6</v>
      </c>
      <c r="AG28">
        <v>2.44</v>
      </c>
      <c r="AJ28" t="s">
        <v>474</v>
      </c>
    </row>
    <row r="29" spans="1:36" ht="15" x14ac:dyDescent="0.25">
      <c r="A29">
        <v>2.2000000000000002</v>
      </c>
      <c r="B29">
        <v>3.69</v>
      </c>
      <c r="C29">
        <v>3.3</v>
      </c>
      <c r="D29" s="20">
        <f t="shared" si="3"/>
        <v>2.857846760285776E-2</v>
      </c>
      <c r="E29" s="17">
        <f>IF(OR($A29="",$B29="",$C29=""),"",A29*'MPTO_working_3-way'!$I28)</f>
        <v>2.2628726287262872</v>
      </c>
      <c r="F29" s="21">
        <f>IF(OR($A29="",$B29="",$C29=""),"",B29*'MPTO_working_3-way'!$I28)</f>
        <v>3.795454545454545</v>
      </c>
      <c r="G29" s="22">
        <f>IF(OR($A29="",$B29="",$C29=""),"",C29*'MPTO_working_3-way'!$I28)</f>
        <v>3.3943089430894302</v>
      </c>
      <c r="H29" s="17">
        <f>IF(OR($A29="",$B29="",$C29=""),"",'MPTO_working_3-way'!E28)</f>
        <v>2.2470935596973614</v>
      </c>
      <c r="I29" s="21">
        <f>IF(OR($A29="",$B29="",$C29=""),"",'MPTO_working_3-way'!F28)</f>
        <v>3.8244346733668335</v>
      </c>
      <c r="J29" s="22">
        <f>IF(OR($A29="",$B29="",$C29=""),"",'MPTO_working_3-way'!G28)</f>
        <v>3.4071068830442073</v>
      </c>
      <c r="K29" s="17">
        <f>IF(OR($A29="",$B29="",$C29=""),"",'OddsRatio_working_3-way'!H28)</f>
        <v>2.2537402596994576</v>
      </c>
      <c r="L29" s="21">
        <f>IF(OR($A29="",$B29="",$C29=""),"",'OddsRatio_working_3-way'!I28)</f>
        <v>3.8104677488262837</v>
      </c>
      <c r="M29" s="22">
        <f>IF(OR($A29="",$B29="",$C29=""),"",'OddsRatio_working_3-way'!J28)</f>
        <v>3.4030021644239601</v>
      </c>
      <c r="N29" s="23">
        <f t="shared" si="16"/>
        <v>44.191616766467071</v>
      </c>
      <c r="O29" s="24">
        <f t="shared" si="17"/>
        <v>26.34730538922156</v>
      </c>
      <c r="P29" s="24">
        <f t="shared" si="18"/>
        <v>29.461077844311383</v>
      </c>
      <c r="Q29" t="s">
        <v>220</v>
      </c>
      <c r="R29" t="s">
        <v>221</v>
      </c>
      <c r="S29" t="s">
        <v>469</v>
      </c>
      <c r="T29" s="35">
        <v>100</v>
      </c>
      <c r="U29" s="35">
        <f t="shared" si="19"/>
        <v>50.495049504950494</v>
      </c>
      <c r="V29" s="35">
        <f t="shared" si="20"/>
        <v>74.025974025974023</v>
      </c>
      <c r="W29" s="35">
        <f t="shared" si="21"/>
        <v>72.67759562841529</v>
      </c>
      <c r="X29" s="35">
        <f t="shared" si="22"/>
        <v>53.296430345610666</v>
      </c>
      <c r="Y29" s="35">
        <f t="shared" si="23"/>
        <v>76.827354866634195</v>
      </c>
      <c r="Z29" s="35">
        <f t="shared" si="24"/>
        <v>75.478976469075477</v>
      </c>
      <c r="AA29" s="35">
        <f t="shared" si="25"/>
        <v>-2.8013808406601726</v>
      </c>
      <c r="AB29" s="35">
        <f t="shared" si="26"/>
        <v>-2.8013808406601726</v>
      </c>
      <c r="AC29" s="35">
        <f t="shared" si="27"/>
        <v>-2.8013808406601868</v>
      </c>
      <c r="AF29">
        <v>1.7</v>
      </c>
      <c r="AG29">
        <v>2.2400000000000002</v>
      </c>
      <c r="AJ29" t="s">
        <v>474</v>
      </c>
    </row>
    <row r="30" spans="1:36" s="35" customFormat="1" ht="15" x14ac:dyDescent="0.25">
      <c r="A30">
        <v>2.02</v>
      </c>
      <c r="B30">
        <v>3.85</v>
      </c>
      <c r="C30">
        <v>3.66</v>
      </c>
      <c r="D30" s="20">
        <f t="shared" si="3"/>
        <v>2.8013808406601726E-2</v>
      </c>
      <c r="E30" s="17">
        <f>IF(OR($A30="",$B30="",$C30=""),"",A30*'MPTO_working_3-way'!$I29)</f>
        <v>2.0765878929813355</v>
      </c>
      <c r="F30" s="21">
        <f>IF(OR($A30="",$B30="",$C30=""),"",B30*'MPTO_working_3-way'!$I29)</f>
        <v>3.9578531623654167</v>
      </c>
      <c r="G30" s="22">
        <f>IF(OR($A30="",$B30="",$C30=""),"",C30*'MPTO_working_3-way'!$I29)</f>
        <v>3.7625305387681625</v>
      </c>
      <c r="H30" s="17">
        <f>IF(OR($A30="",$B30="",$C30=""),"",'MPTO_working_3-way'!E29)</f>
        <v>2.0588350457449462</v>
      </c>
      <c r="I30" s="21">
        <f>IF(OR($A30="",$B30="",$C30=""),"",'MPTO_working_3-way'!F29)</f>
        <v>3.9935731649940931</v>
      </c>
      <c r="J30" s="22">
        <f>IF(OR($A30="",$B30="",$C30=""),"",'MPTO_working_3-way'!G29)</f>
        <v>3.7895136245308119</v>
      </c>
      <c r="K30" s="17">
        <f>IF(OR($A30="",$B30="",$C30=""),"",'OddsRatio_working_3-way'!H29)</f>
        <v>2.0658807957694436</v>
      </c>
      <c r="L30" s="21">
        <f>IF(OR($A30="",$B30="",$C30=""),"",'OddsRatio_working_3-way'!I29)</f>
        <v>3.9781963411205044</v>
      </c>
      <c r="M30" s="22">
        <f>IF(OR($A30="",$B30="",$C30=""),"",'OddsRatio_working_3-way'!J29)</f>
        <v>3.7796499183791386</v>
      </c>
      <c r="N30" s="23">
        <f t="shared" si="16"/>
        <v>48.155919784561128</v>
      </c>
      <c r="O30" s="24">
        <f t="shared" si="17"/>
        <v>25.266222848003501</v>
      </c>
      <c r="P30" s="24">
        <f t="shared" si="18"/>
        <v>26.577857367435374</v>
      </c>
      <c r="Q30" t="s">
        <v>222</v>
      </c>
      <c r="R30" t="s">
        <v>223</v>
      </c>
      <c r="S30" t="s">
        <v>469</v>
      </c>
      <c r="T30" s="35">
        <v>100</v>
      </c>
      <c r="U30" s="35">
        <f t="shared" si="19"/>
        <v>89.247311827956992</v>
      </c>
      <c r="V30" s="35">
        <f t="shared" si="20"/>
        <v>81.884057971014499</v>
      </c>
      <c r="W30" s="35">
        <f t="shared" si="21"/>
        <v>26.470588235294116</v>
      </c>
      <c r="X30" s="35">
        <f t="shared" si="22"/>
        <v>91.645353793691385</v>
      </c>
      <c r="Y30" s="35">
        <f t="shared" si="23"/>
        <v>84.282099936748892</v>
      </c>
      <c r="Z30" s="35">
        <f t="shared" si="24"/>
        <v>28.868630201028523</v>
      </c>
      <c r="AA30" s="35">
        <f t="shared" si="25"/>
        <v>-2.398041965734393</v>
      </c>
      <c r="AB30" s="35">
        <f t="shared" si="26"/>
        <v>-2.398041965734393</v>
      </c>
      <c r="AC30" s="35">
        <f t="shared" si="27"/>
        <v>-2.3980419657344072</v>
      </c>
      <c r="AD30" s="36"/>
      <c r="AE30" s="36"/>
      <c r="AF30">
        <v>1.67</v>
      </c>
      <c r="AG30">
        <v>2.2999999999999998</v>
      </c>
      <c r="AH30" s="36"/>
      <c r="AI30" s="36"/>
      <c r="AJ30" t="s">
        <v>474</v>
      </c>
    </row>
    <row r="31" spans="1:36" ht="15" x14ac:dyDescent="0.25">
      <c r="A31">
        <v>9.3000000000000007</v>
      </c>
      <c r="B31">
        <v>5.52</v>
      </c>
      <c r="C31">
        <v>1.36</v>
      </c>
      <c r="D31" s="20">
        <f t="shared" si="3"/>
        <v>2.3980419657343877E-2</v>
      </c>
      <c r="E31" s="17">
        <f>IF(OR($A31="",$B31="",$C31=""),"",A31*'MPTO_working_3-way'!$I30)</f>
        <v>9.5230179028132991</v>
      </c>
      <c r="F31" s="21">
        <f>IF(OR($A31="",$B31="",$C31=""),"",B31*'MPTO_working_3-way'!$I30)</f>
        <v>5.652371916508538</v>
      </c>
      <c r="G31" s="22">
        <f>IF(OR($A31="",$B31="",$C31=""),"",C31*'MPTO_working_3-way'!$I30)</f>
        <v>1.3926133707339878</v>
      </c>
      <c r="H31" s="17">
        <f>IF(OR($A31="",$B31="",$C31=""),"",'MPTO_working_3-way'!E30)</f>
        <v>10.046877878062254</v>
      </c>
      <c r="I31" s="21">
        <f>IF(OR($A31="",$B31="",$C31=""),"",'MPTO_working_3-way'!F30)</f>
        <v>5.7748074428945753</v>
      </c>
      <c r="J31" s="22">
        <f>IF(OR($A31="",$B31="",$C31=""),"",'MPTO_working_3-way'!G30)</f>
        <v>1.3749472211543914</v>
      </c>
      <c r="K31" s="17">
        <f>IF(OR($A31="",$B31="",$C31=""),"",'OddsRatio_working_3-way'!H30)</f>
        <v>9.7684077059070891</v>
      </c>
      <c r="L31" s="21">
        <f>IF(OR($A31="",$B31="",$C31=""),"",'OddsRatio_working_3-way'!I30)</f>
        <v>5.7750846783975929</v>
      </c>
      <c r="M31" s="22">
        <f>IF(OR($A31="",$B31="",$C31=""),"",'OddsRatio_working_3-way'!J30)</f>
        <v>1.3803164788104283</v>
      </c>
      <c r="N31" s="23">
        <f t="shared" si="16"/>
        <v>10.500872834698537</v>
      </c>
      <c r="O31" s="24">
        <f t="shared" si="17"/>
        <v>17.691687928024709</v>
      </c>
      <c r="P31" s="24">
        <f t="shared" si="18"/>
        <v>71.807439237276753</v>
      </c>
      <c r="Q31" t="s">
        <v>224</v>
      </c>
      <c r="R31" t="s">
        <v>225</v>
      </c>
      <c r="S31" t="s">
        <v>469</v>
      </c>
      <c r="T31" s="35">
        <v>100</v>
      </c>
      <c r="U31" s="35">
        <f t="shared" si="19"/>
        <v>32.885906040268459</v>
      </c>
      <c r="V31" s="35">
        <f t="shared" si="20"/>
        <v>78.070175438596479</v>
      </c>
      <c r="W31" s="35">
        <f t="shared" si="21"/>
        <v>86.666666666666671</v>
      </c>
      <c r="X31" s="35">
        <f t="shared" si="22"/>
        <v>35.263157894736842</v>
      </c>
      <c r="Y31" s="35">
        <f t="shared" si="23"/>
        <v>80.447427293064877</v>
      </c>
      <c r="Z31" s="35">
        <f t="shared" si="24"/>
        <v>89.043918521135055</v>
      </c>
      <c r="AA31" s="35">
        <f t="shared" si="25"/>
        <v>-2.3772518544683834</v>
      </c>
      <c r="AB31" s="35">
        <f t="shared" si="26"/>
        <v>-2.3772518544683976</v>
      </c>
      <c r="AC31" s="35">
        <f t="shared" si="27"/>
        <v>-2.3772518544683834</v>
      </c>
      <c r="AF31">
        <v>1.64</v>
      </c>
      <c r="AG31">
        <v>2.39</v>
      </c>
      <c r="AJ31" t="s">
        <v>475</v>
      </c>
    </row>
    <row r="32" spans="1:36" ht="15" x14ac:dyDescent="0.25">
      <c r="A32">
        <v>1.49</v>
      </c>
      <c r="B32">
        <v>4.5599999999999996</v>
      </c>
      <c r="C32">
        <v>7.5</v>
      </c>
      <c r="D32" s="20">
        <f t="shared" si="3"/>
        <v>2.3772518544683985E-2</v>
      </c>
      <c r="E32" s="17">
        <f>IF(OR($A32="",$B32="",$C32=""),"",A32*'MPTO_working_3-way'!$I31)</f>
        <v>1.5254210526315792</v>
      </c>
      <c r="F32" s="21">
        <f>IF(OR($A32="",$B32="",$C32=""),"",B32*'MPTO_working_3-way'!$I31)</f>
        <v>4.668402684563759</v>
      </c>
      <c r="G32" s="22">
        <f>IF(OR($A32="",$B32="",$C32=""),"",C32*'MPTO_working_3-way'!$I31)</f>
        <v>7.67829388908513</v>
      </c>
      <c r="H32" s="17">
        <f>IF(OR($A32="",$B32="",$C32=""),"",'MPTO_working_3-way'!E31)</f>
        <v>1.5078026523692012</v>
      </c>
      <c r="I32" s="21">
        <f>IF(OR($A32="",$B32="",$C32=""),"",'MPTO_working_3-way'!F31)</f>
        <v>4.730949197860963</v>
      </c>
      <c r="J32" s="22">
        <f>IF(OR($A32="",$B32="",$C32=""),"",'MPTO_working_3-way'!G31)</f>
        <v>7.9738991643977117</v>
      </c>
      <c r="K32" s="17">
        <f>IF(OR($A32="",$B32="",$C32=""),"",'OddsRatio_working_3-way'!H31)</f>
        <v>1.5136189476019559</v>
      </c>
      <c r="L32" s="21">
        <f>IF(OR($A32="",$B32="",$C32=""),"",'OddsRatio_working_3-way'!I31)</f>
        <v>4.7315988846182897</v>
      </c>
      <c r="M32" s="22">
        <f>IF(OR($A32="",$B32="",$C32=""),"",'OddsRatio_working_3-way'!J31)</f>
        <v>7.8133125702300248</v>
      </c>
      <c r="N32" s="23">
        <f t="shared" si="16"/>
        <v>65.555670565503902</v>
      </c>
      <c r="O32" s="24">
        <f t="shared" si="17"/>
        <v>21.420602882149304</v>
      </c>
      <c r="P32" s="24">
        <f t="shared" si="18"/>
        <v>13.023726552346776</v>
      </c>
      <c r="Q32" t="s">
        <v>226</v>
      </c>
      <c r="R32" t="s">
        <v>227</v>
      </c>
      <c r="S32" t="s">
        <v>469</v>
      </c>
      <c r="T32" s="35">
        <v>100</v>
      </c>
      <c r="U32" s="35">
        <f t="shared" si="19"/>
        <v>34.21052631578948</v>
      </c>
      <c r="V32" s="35">
        <f t="shared" si="20"/>
        <v>77.578475336322867</v>
      </c>
      <c r="W32" s="35">
        <f t="shared" si="21"/>
        <v>85.795454545454547</v>
      </c>
      <c r="X32" s="35">
        <f t="shared" si="22"/>
        <v>36.626070118222586</v>
      </c>
      <c r="Y32" s="35">
        <f t="shared" si="23"/>
        <v>79.994019138755988</v>
      </c>
      <c r="Z32" s="35">
        <f t="shared" si="24"/>
        <v>88.210998347887653</v>
      </c>
      <c r="AA32" s="35">
        <f t="shared" si="25"/>
        <v>-2.4155438024331062</v>
      </c>
      <c r="AB32" s="35">
        <f t="shared" si="26"/>
        <v>-2.4155438024331204</v>
      </c>
      <c r="AC32" s="35">
        <f t="shared" si="27"/>
        <v>-2.4155438024331062</v>
      </c>
      <c r="AF32">
        <v>1.83</v>
      </c>
      <c r="AG32">
        <v>2.06</v>
      </c>
      <c r="AJ32" t="s">
        <v>475</v>
      </c>
    </row>
    <row r="33" spans="1:36" ht="15" x14ac:dyDescent="0.25">
      <c r="A33">
        <v>1.52</v>
      </c>
      <c r="B33">
        <v>4.46</v>
      </c>
      <c r="C33">
        <v>7.04</v>
      </c>
      <c r="D33" s="20">
        <f t="shared" si="3"/>
        <v>2.4155438024331177E-2</v>
      </c>
      <c r="E33" s="17">
        <f>IF(OR($A33="",$B33="",$C33=""),"",A33*'MPTO_working_3-way'!$I32)</f>
        <v>1.5567162657969833</v>
      </c>
      <c r="F33" s="21">
        <f>IF(OR($A33="",$B33="",$C33=""),"",B33*'MPTO_working_3-way'!$I32)</f>
        <v>4.5677332535885169</v>
      </c>
      <c r="G33" s="22">
        <f>IF(OR($A33="",$B33="",$C33=""),"",C33*'MPTO_working_3-way'!$I32)</f>
        <v>7.2100542836912913</v>
      </c>
      <c r="H33" s="17">
        <f>IF(OR($A33="",$B33="",$C33=""),"",'MPTO_working_3-way'!E32)</f>
        <v>1.5388334054438513</v>
      </c>
      <c r="I33" s="21">
        <f>IF(OR($A33="",$B33="",$C33=""),"",'MPTO_working_3-way'!F32)</f>
        <v>4.6261293210942398</v>
      </c>
      <c r="J33" s="22">
        <f>IF(OR($A33="",$B33="",$C33=""),"",'MPTO_working_3-way'!G32)</f>
        <v>7.4630406789386257</v>
      </c>
      <c r="K33" s="17">
        <f>IF(OR($A33="",$B33="",$C33=""),"",'OddsRatio_working_3-way'!H32)</f>
        <v>1.5448108002190566</v>
      </c>
      <c r="L33" s="21">
        <f>IF(OR($A33="",$B33="",$C33=""),"",'OddsRatio_working_3-way'!I32)</f>
        <v>4.6250872476114155</v>
      </c>
      <c r="M33" s="22">
        <f>IF(OR($A33="",$B33="",$C33=""),"",'OddsRatio_working_3-way'!J32)</f>
        <v>7.3281869871598113</v>
      </c>
      <c r="N33" s="23">
        <f t="shared" si="16"/>
        <v>64.237781924121904</v>
      </c>
      <c r="O33" s="24">
        <f t="shared" si="17"/>
        <v>21.892696978624503</v>
      </c>
      <c r="P33" s="24">
        <f t="shared" si="18"/>
        <v>13.869521097253593</v>
      </c>
      <c r="Q33" t="s">
        <v>228</v>
      </c>
      <c r="R33" t="s">
        <v>229</v>
      </c>
      <c r="S33" t="s">
        <v>469</v>
      </c>
      <c r="T33" s="35">
        <v>100</v>
      </c>
      <c r="U33" s="35">
        <f t="shared" si="19"/>
        <v>45.054945054945051</v>
      </c>
      <c r="V33" s="35">
        <f t="shared" si="20"/>
        <v>73.821989528795811</v>
      </c>
      <c r="W33" s="35">
        <f t="shared" si="21"/>
        <v>78.165938864628828</v>
      </c>
      <c r="X33" s="35">
        <f t="shared" si="22"/>
        <v>48.012071606575368</v>
      </c>
      <c r="Y33" s="35">
        <f t="shared" si="23"/>
        <v>76.779116080426107</v>
      </c>
      <c r="Z33" s="35">
        <f t="shared" si="24"/>
        <v>81.123065416259138</v>
      </c>
      <c r="AA33" s="35">
        <f t="shared" si="25"/>
        <v>-2.9571265516303171</v>
      </c>
      <c r="AB33" s="35">
        <f t="shared" si="26"/>
        <v>-2.9571265516302958</v>
      </c>
      <c r="AC33" s="35">
        <f t="shared" si="27"/>
        <v>-2.95712655163031</v>
      </c>
      <c r="AF33">
        <v>1.63</v>
      </c>
      <c r="AG33">
        <v>2.4</v>
      </c>
      <c r="AJ33" t="s">
        <v>475</v>
      </c>
    </row>
    <row r="34" spans="1:36" ht="15" x14ac:dyDescent="0.25">
      <c r="A34">
        <v>1.82</v>
      </c>
      <c r="B34">
        <v>3.82</v>
      </c>
      <c r="C34">
        <v>4.58</v>
      </c>
      <c r="D34" s="20">
        <f t="shared" si="3"/>
        <v>2.957126551630318E-2</v>
      </c>
      <c r="E34" s="17">
        <f>IF(OR($A34="",$B34="",$C34=""),"",A34*'MPTO_working_3-way'!$I33)</f>
        <v>1.873819703239672</v>
      </c>
      <c r="F34" s="21">
        <f>IF(OR($A34="",$B34="",$C34=""),"",B34*'MPTO_working_3-way'!$I33)</f>
        <v>3.9329622342722779</v>
      </c>
      <c r="G34" s="22">
        <f>IF(OR($A34="",$B34="",$C34=""),"",C34*'MPTO_working_3-way'!$I33)</f>
        <v>4.7154363960646686</v>
      </c>
      <c r="H34" s="17">
        <f>IF(OR($A34="",$B34="",$C34=""),"",'MPTO_working_3-way'!E33)</f>
        <v>1.8532470690961826</v>
      </c>
      <c r="I34" s="21">
        <f>IF(OR($A34="",$B34="",$C34=""),"",'MPTO_working_3-way'!F33)</f>
        <v>3.9694666055438077</v>
      </c>
      <c r="J34" s="22">
        <f>IF(OR($A34="",$B34="",$C34=""),"",'MPTO_working_3-way'!G33)</f>
        <v>4.7965421263902179</v>
      </c>
      <c r="K34" s="17">
        <f>IF(OR($A34="",$B34="",$C34=""),"",'OddsRatio_working_3-way'!H33)</f>
        <v>1.8609075147965857</v>
      </c>
      <c r="L34" s="21">
        <f>IF(OR($A34="",$B34="",$C34=""),"",'OddsRatio_working_3-way'!I33)</f>
        <v>3.9606819411297201</v>
      </c>
      <c r="M34" s="22">
        <f>IF(OR($A34="",$B34="",$C34=""),"",'OddsRatio_working_3-way'!J33)</f>
        <v>4.7585962231363119</v>
      </c>
      <c r="N34" s="23">
        <f t="shared" si="16"/>
        <v>53.366927366122077</v>
      </c>
      <c r="O34" s="24">
        <f t="shared" si="17"/>
        <v>25.426127697995337</v>
      </c>
      <c r="P34" s="24">
        <f t="shared" si="18"/>
        <v>21.206944935882575</v>
      </c>
      <c r="Q34" t="s">
        <v>84</v>
      </c>
      <c r="R34" t="s">
        <v>75</v>
      </c>
      <c r="S34" t="s">
        <v>469</v>
      </c>
      <c r="T34" s="35">
        <v>100</v>
      </c>
      <c r="U34" s="35">
        <f t="shared" si="19"/>
        <v>65.986394557823132</v>
      </c>
      <c r="V34" s="35">
        <f t="shared" si="20"/>
        <v>70.059880239520965</v>
      </c>
      <c r="W34" s="35">
        <f t="shared" si="21"/>
        <v>61.089494163424128</v>
      </c>
      <c r="X34" s="35">
        <f t="shared" si="22"/>
        <v>68.850625597054929</v>
      </c>
      <c r="Y34" s="35">
        <f t="shared" si="23"/>
        <v>72.924111278752747</v>
      </c>
      <c r="Z34" s="35">
        <f t="shared" si="24"/>
        <v>63.953725202655917</v>
      </c>
      <c r="AA34" s="35">
        <f t="shared" si="25"/>
        <v>-2.8642310392317967</v>
      </c>
      <c r="AB34" s="35">
        <f t="shared" si="26"/>
        <v>-2.8642310392317825</v>
      </c>
      <c r="AC34" s="35">
        <f t="shared" si="27"/>
        <v>-2.8642310392317896</v>
      </c>
      <c r="AF34">
        <v>1.91</v>
      </c>
      <c r="AG34">
        <v>1.98</v>
      </c>
      <c r="AJ34" t="s">
        <v>87</v>
      </c>
    </row>
    <row r="35" spans="1:36" s="35" customFormat="1" ht="15" x14ac:dyDescent="0.25">
      <c r="A35">
        <v>2.94</v>
      </c>
      <c r="B35">
        <v>3.34</v>
      </c>
      <c r="C35">
        <v>2.57</v>
      </c>
      <c r="D35" s="20">
        <f t="shared" si="3"/>
        <v>2.8642310392317905E-2</v>
      </c>
      <c r="E35" s="17">
        <f>IF(OR($A35="",$B35="",$C35=""),"",A35*'MPTO_working_3-way'!$I34)</f>
        <v>3.0242083925534144</v>
      </c>
      <c r="F35" s="21">
        <f>IF(OR($A35="",$B35="",$C35=""),"",B35*'MPTO_working_3-way'!$I34)</f>
        <v>3.4356653167103417</v>
      </c>
      <c r="G35" s="22">
        <f>IF(OR($A35="",$B35="",$C35=""),"",C35*'MPTO_working_3-way'!$I34)</f>
        <v>2.6436107377082569</v>
      </c>
      <c r="H35" s="17">
        <f>IF(OR($A35="",$B35="",$C35=""),"",'MPTO_working_3-way'!E34)</f>
        <v>3.0249075336779101</v>
      </c>
      <c r="I35" s="21">
        <f>IF(OR($A35="",$B35="",$C35=""),"",'MPTO_working_3-way'!F34)</f>
        <v>3.4500156120611511</v>
      </c>
      <c r="J35" s="22">
        <f>IF(OR($A35="",$B35="",$C35=""),"",'MPTO_working_3-way'!G34)</f>
        <v>2.6346460805293099</v>
      </c>
      <c r="K35" s="17">
        <f>IF(OR($A35="",$B35="",$C35=""),"",'OddsRatio_working_3-way'!H34)</f>
        <v>3.025075363355207</v>
      </c>
      <c r="L35" s="21">
        <f>IF(OR($A35="",$B35="",$C35=""),"",'OddsRatio_working_3-way'!I34)</f>
        <v>3.4426166753872085</v>
      </c>
      <c r="M35" s="22">
        <f>IF(OR($A35="",$B35="",$C35=""),"",'OddsRatio_working_3-way'!J34)</f>
        <v>2.6388496497256053</v>
      </c>
      <c r="N35" s="23">
        <f t="shared" si="16"/>
        <v>33.06650436068908</v>
      </c>
      <c r="O35" s="24">
        <f t="shared" si="17"/>
        <v>29.106443958211347</v>
      </c>
      <c r="P35" s="24">
        <f t="shared" si="18"/>
        <v>37.827051681099569</v>
      </c>
      <c r="Q35" t="s">
        <v>78</v>
      </c>
      <c r="R35" t="s">
        <v>93</v>
      </c>
      <c r="S35" t="s">
        <v>469</v>
      </c>
      <c r="T35" s="35">
        <v>100</v>
      </c>
      <c r="U35" s="35">
        <f t="shared" si="19"/>
        <v>40.119760479041922</v>
      </c>
      <c r="V35" s="35">
        <f t="shared" si="20"/>
        <v>76.076555023923447</v>
      </c>
      <c r="W35" s="35">
        <f t="shared" si="21"/>
        <v>80.842911877394641</v>
      </c>
      <c r="X35" s="35">
        <f t="shared" si="22"/>
        <v>43.080533098681926</v>
      </c>
      <c r="Y35" s="35">
        <f t="shared" si="23"/>
        <v>79.037327643563458</v>
      </c>
      <c r="Z35" s="35">
        <f t="shared" si="24"/>
        <v>83.803684497034652</v>
      </c>
      <c r="AA35" s="35">
        <f t="shared" si="25"/>
        <v>-2.9607726196400037</v>
      </c>
      <c r="AB35" s="35">
        <f t="shared" si="26"/>
        <v>-2.9607726196400108</v>
      </c>
      <c r="AC35" s="35">
        <f t="shared" si="27"/>
        <v>-2.9607726196400108</v>
      </c>
      <c r="AD35" s="36"/>
      <c r="AE35" s="36"/>
      <c r="AF35">
        <v>2.06</v>
      </c>
      <c r="AG35">
        <v>1.83</v>
      </c>
      <c r="AH35" s="36"/>
      <c r="AI35" s="36"/>
      <c r="AJ35" t="s">
        <v>87</v>
      </c>
    </row>
    <row r="36" spans="1:36" ht="15" x14ac:dyDescent="0.25">
      <c r="A36">
        <v>1.67</v>
      </c>
      <c r="B36">
        <v>4.18</v>
      </c>
      <c r="C36">
        <v>5.22</v>
      </c>
      <c r="D36" s="20">
        <f t="shared" si="3"/>
        <v>2.9607726196400064E-2</v>
      </c>
      <c r="E36" s="17">
        <f>IF(OR($A36="",$B36="",$C36=""),"",A36*'MPTO_working_3-way'!$I35)</f>
        <v>1.7194449027479881</v>
      </c>
      <c r="F36" s="21">
        <f>IF(OR($A36="",$B36="",$C36=""),"",B36*'MPTO_working_3-way'!$I35)</f>
        <v>4.3037602955009522</v>
      </c>
      <c r="G36" s="22">
        <f>IF(OR($A36="",$B36="",$C36=""),"",C36*'MPTO_working_3-way'!$I35)</f>
        <v>5.3745523307452077</v>
      </c>
      <c r="H36" s="17">
        <f>IF(OR($A36="",$B36="",$C36=""),"",'MPTO_working_3-way'!E35)</f>
        <v>1.6979855772447849</v>
      </c>
      <c r="I36" s="21">
        <f>IF(OR($A36="",$B36="",$C36=""),"",'MPTO_working_3-way'!F35)</f>
        <v>4.3598591523456083</v>
      </c>
      <c r="J36" s="22">
        <f>IF(OR($A36="",$B36="",$C36=""),"",'MPTO_working_3-way'!G35)</f>
        <v>5.5035276765786643</v>
      </c>
      <c r="K36" s="17">
        <f>IF(OR($A36="",$B36="",$C36=""),"",'OddsRatio_working_3-way'!H35)</f>
        <v>1.7055063542682172</v>
      </c>
      <c r="L36" s="21">
        <f>IF(OR($A36="",$B36="",$C36=""),"",'OddsRatio_working_3-way'!I35)</f>
        <v>4.3485226963775085</v>
      </c>
      <c r="M36" s="22">
        <f>IF(OR($A36="",$B36="",$C36=""),"",'OddsRatio_working_3-way'!J35)</f>
        <v>5.4436370373311584</v>
      </c>
      <c r="N36" s="23">
        <f t="shared" si="16"/>
        <v>58.158304369149405</v>
      </c>
      <c r="O36" s="24">
        <f t="shared" si="17"/>
        <v>23.23549480777022</v>
      </c>
      <c r="P36" s="24">
        <f t="shared" si="18"/>
        <v>18.606200823080368</v>
      </c>
      <c r="Q36" t="s">
        <v>164</v>
      </c>
      <c r="R36" t="s">
        <v>76</v>
      </c>
      <c r="S36" t="s">
        <v>469</v>
      </c>
      <c r="T36" s="35">
        <v>100</v>
      </c>
      <c r="U36" s="35">
        <f t="shared" si="19"/>
        <v>62.825278810408925</v>
      </c>
      <c r="V36" s="35">
        <f t="shared" si="20"/>
        <v>69.879518072289159</v>
      </c>
      <c r="W36" s="35">
        <f t="shared" si="21"/>
        <v>64.539007092198588</v>
      </c>
      <c r="X36" s="35">
        <f t="shared" si="22"/>
        <v>65.581474835512267</v>
      </c>
      <c r="Y36" s="35">
        <f t="shared" si="23"/>
        <v>72.635714097392494</v>
      </c>
      <c r="Z36" s="35">
        <f t="shared" si="24"/>
        <v>67.295203117301924</v>
      </c>
      <c r="AA36" s="35">
        <f t="shared" si="25"/>
        <v>-2.7561960251033426</v>
      </c>
      <c r="AB36" s="35">
        <f t="shared" si="26"/>
        <v>-2.7561960251033355</v>
      </c>
      <c r="AC36" s="35">
        <f t="shared" si="27"/>
        <v>-2.7561960251033355</v>
      </c>
      <c r="AF36">
        <v>1.71</v>
      </c>
      <c r="AG36">
        <v>2.23</v>
      </c>
      <c r="AJ36" t="s">
        <v>87</v>
      </c>
    </row>
    <row r="37" spans="1:36" ht="15" x14ac:dyDescent="0.25">
      <c r="A37">
        <v>2.69</v>
      </c>
      <c r="B37">
        <v>3.32</v>
      </c>
      <c r="C37">
        <v>2.82</v>
      </c>
      <c r="D37" s="20">
        <f t="shared" si="3"/>
        <v>2.7561960251033524E-2</v>
      </c>
      <c r="E37" s="17">
        <f>IF(OR($A37="",$B37="",$C37=""),"",A37*'MPTO_working_3-way'!$I36)</f>
        <v>2.7641416730752799</v>
      </c>
      <c r="F37" s="21">
        <f>IF(OR($A37="",$B37="",$C37=""),"",B37*'MPTO_working_3-way'!$I36)</f>
        <v>3.411505708033431</v>
      </c>
      <c r="G37" s="22">
        <f>IF(OR($A37="",$B37="",$C37=""),"",C37*'MPTO_working_3-way'!$I36)</f>
        <v>2.8977247279079146</v>
      </c>
      <c r="H37" s="17">
        <f>IF(OR($A37="",$B37="",$C37=""),"",'MPTO_working_3-way'!E36)</f>
        <v>2.7581649889665472</v>
      </c>
      <c r="I37" s="21">
        <f>IF(OR($A37="",$B37="",$C37=""),"",'MPTO_working_3-way'!F36)</f>
        <v>3.4244523111185403</v>
      </c>
      <c r="J37" s="22">
        <f>IF(OR($A37="",$B37="",$C37=""),"",'MPTO_working_3-way'!G36)</f>
        <v>2.8950044784601703</v>
      </c>
      <c r="K37" s="17">
        <f>IF(OR($A37="",$B37="",$C37=""),"",'OddsRatio_working_3-way'!H36)</f>
        <v>2.7611347305373224</v>
      </c>
      <c r="L37" s="21">
        <f>IF(OR($A37="",$B37="",$C37=""),"",'OddsRatio_working_3-way'!I36)</f>
        <v>3.4176524111518272</v>
      </c>
      <c r="M37" s="22">
        <f>IF(OR($A37="",$B37="",$C37=""),"",'OddsRatio_working_3-way'!J36)</f>
        <v>2.8966066328863476</v>
      </c>
      <c r="N37" s="23">
        <f t="shared" si="16"/>
        <v>36.17759573399281</v>
      </c>
      <c r="O37" s="24">
        <f t="shared" si="17"/>
        <v>29.312570037482129</v>
      </c>
      <c r="P37" s="24">
        <f t="shared" si="18"/>
        <v>34.509834228525058</v>
      </c>
      <c r="Q37" t="s">
        <v>92</v>
      </c>
      <c r="R37" t="s">
        <v>74</v>
      </c>
      <c r="S37" t="s">
        <v>469</v>
      </c>
      <c r="T37" s="35">
        <v>100</v>
      </c>
      <c r="U37" s="35">
        <f t="shared" si="19"/>
        <v>56.331877729257641</v>
      </c>
      <c r="V37" s="35">
        <f t="shared" si="20"/>
        <v>69.325153374233125</v>
      </c>
      <c r="W37" s="35">
        <f t="shared" si="21"/>
        <v>71.671388101982998</v>
      </c>
      <c r="X37" s="35">
        <f t="shared" si="22"/>
        <v>59.00345852378387</v>
      </c>
      <c r="Y37" s="35">
        <f t="shared" si="23"/>
        <v>71.99673416875936</v>
      </c>
      <c r="Z37" s="35">
        <f t="shared" si="24"/>
        <v>74.342968896509234</v>
      </c>
      <c r="AA37" s="35">
        <f t="shared" si="25"/>
        <v>-2.6715807945262284</v>
      </c>
      <c r="AB37" s="35">
        <f t="shared" si="26"/>
        <v>-2.6715807945262355</v>
      </c>
      <c r="AC37" s="35">
        <f t="shared" si="27"/>
        <v>-2.6715807945262355</v>
      </c>
      <c r="AF37">
        <v>2.2799999999999998</v>
      </c>
      <c r="AG37">
        <v>1.68</v>
      </c>
      <c r="AJ37" t="s">
        <v>87</v>
      </c>
    </row>
    <row r="38" spans="1:36" ht="15" x14ac:dyDescent="0.25">
      <c r="A38">
        <v>2.29</v>
      </c>
      <c r="B38">
        <v>3.26</v>
      </c>
      <c r="C38">
        <v>3.53</v>
      </c>
      <c r="D38" s="20">
        <f t="shared" si="3"/>
        <v>2.6715807945262293E-2</v>
      </c>
      <c r="E38" s="17">
        <f>IF(OR($A38="",$B38="",$C38=""),"",A38*'MPTO_working_3-way'!$I37)</f>
        <v>2.3511792001946508</v>
      </c>
      <c r="F38" s="21">
        <f>IF(OR($A38="",$B38="",$C38=""),"",B38*'MPTO_working_3-way'!$I37)</f>
        <v>3.3470935339015551</v>
      </c>
      <c r="G38" s="22">
        <f>IF(OR($A38="",$B38="",$C38=""),"",C38*'MPTO_working_3-way'!$I37)</f>
        <v>3.6243068020467759</v>
      </c>
      <c r="H38" s="17">
        <f>IF(OR($A38="",$B38="",$C38=""),"",'MPTO_working_3-way'!E37)</f>
        <v>2.3376723073604997</v>
      </c>
      <c r="I38" s="21">
        <f>IF(OR($A38="",$B38="",$C38=""),"",'MPTO_working_3-way'!F37)</f>
        <v>3.3574713482301957</v>
      </c>
      <c r="J38" s="22">
        <f>IF(OR($A38="",$B38="",$C38=""),"",'MPTO_working_3-way'!G37)</f>
        <v>3.6445692227450639</v>
      </c>
      <c r="K38" s="17">
        <f>IF(OR($A38="",$B38="",$C38=""),"",'OddsRatio_working_3-way'!H37)</f>
        <v>2.3434928054218216</v>
      </c>
      <c r="L38" s="21">
        <f>IF(OR($A38="",$B38="",$C38=""),"",'OddsRatio_working_3-way'!I37)</f>
        <v>3.3537160777157489</v>
      </c>
      <c r="M38" s="22">
        <f>IF(OR($A38="",$B38="",$C38=""),"",'OddsRatio_working_3-way'!J37)</f>
        <v>3.6349122462924104</v>
      </c>
      <c r="N38" s="23">
        <f t="shared" si="16"/>
        <v>42.53184954669603</v>
      </c>
      <c r="O38" s="24">
        <f t="shared" si="17"/>
        <v>29.876667319611634</v>
      </c>
      <c r="P38" s="24">
        <f t="shared" si="18"/>
        <v>27.591483133692329</v>
      </c>
      <c r="Q38" t="s">
        <v>77</v>
      </c>
      <c r="R38" t="s">
        <v>70</v>
      </c>
      <c r="S38" t="s">
        <v>469</v>
      </c>
      <c r="T38" s="35">
        <v>100</v>
      </c>
      <c r="U38" s="35">
        <f t="shared" si="19"/>
        <v>50</v>
      </c>
      <c r="V38" s="35">
        <f t="shared" si="20"/>
        <v>71.181556195965413</v>
      </c>
      <c r="W38" s="35">
        <f t="shared" si="21"/>
        <v>75.903614457831324</v>
      </c>
      <c r="X38" s="35">
        <f t="shared" si="22"/>
        <v>52.914829346203248</v>
      </c>
      <c r="Y38" s="35">
        <f t="shared" si="23"/>
        <v>74.096385542168676</v>
      </c>
      <c r="Z38" s="35">
        <f t="shared" si="24"/>
        <v>78.818443804034573</v>
      </c>
      <c r="AA38" s="35">
        <f t="shared" si="25"/>
        <v>-2.9148293462032484</v>
      </c>
      <c r="AB38" s="35">
        <f t="shared" si="26"/>
        <v>-2.9148293462032626</v>
      </c>
      <c r="AC38" s="35">
        <f t="shared" si="27"/>
        <v>-2.9148293462032484</v>
      </c>
      <c r="AF38">
        <v>2.15</v>
      </c>
      <c r="AG38">
        <v>1.76</v>
      </c>
      <c r="AJ38" t="s">
        <v>87</v>
      </c>
    </row>
    <row r="39" spans="1:36" ht="15" x14ac:dyDescent="0.25">
      <c r="A39">
        <v>2</v>
      </c>
      <c r="B39">
        <v>3.47</v>
      </c>
      <c r="C39">
        <v>4.1500000000000004</v>
      </c>
      <c r="D39" s="20">
        <f t="shared" si="3"/>
        <v>2.9148293462032404E-2</v>
      </c>
      <c r="E39" s="17">
        <f>IF(OR($A39="",$B39="",$C39=""),"",A39*'MPTO_working_3-way'!$I38)</f>
        <v>2.0582965869240648</v>
      </c>
      <c r="F39" s="21">
        <f>IF(OR($A39="",$B39="",$C39=""),"",B39*'MPTO_working_3-way'!$I38)</f>
        <v>3.5711445783132527</v>
      </c>
      <c r="G39" s="22">
        <f>IF(OR($A39="",$B39="",$C39=""),"",C39*'MPTO_working_3-way'!$I38)</f>
        <v>4.2709654178674352</v>
      </c>
      <c r="H39" s="17">
        <f>IF(OR($A39="",$B39="",$C39=""),"",'MPTO_working_3-way'!E38)</f>
        <v>2.0396345781596712</v>
      </c>
      <c r="I39" s="21">
        <f>IF(OR($A39="",$B39="",$C39=""),"",'MPTO_working_3-way'!F38)</f>
        <v>3.591072504727665</v>
      </c>
      <c r="J39" s="22">
        <f>IF(OR($A39="",$B39="",$C39=""),"",'MPTO_working_3-way'!G38)</f>
        <v>4.3243662571006727</v>
      </c>
      <c r="K39" s="17">
        <f>IF(OR($A39="",$B39="",$C39=""),"",'OddsRatio_working_3-way'!H38)</f>
        <v>2.0470643338457837</v>
      </c>
      <c r="L39" s="21">
        <f>IF(OR($A39="",$B39="",$C39=""),"",'OddsRatio_working_3-way'!I38)</f>
        <v>3.5862489045990849</v>
      </c>
      <c r="M39" s="22">
        <f>IF(OR($A39="",$B39="",$C39=""),"",'OddsRatio_working_3-way'!J38)</f>
        <v>4.2982526516142183</v>
      </c>
      <c r="N39" s="23">
        <f t="shared" si="16"/>
        <v>48.583863295153598</v>
      </c>
      <c r="O39" s="24">
        <f t="shared" si="17"/>
        <v>28.002226683085645</v>
      </c>
      <c r="P39" s="24">
        <f t="shared" si="18"/>
        <v>23.413910021760767</v>
      </c>
      <c r="Q39" t="s">
        <v>81</v>
      </c>
      <c r="R39" t="s">
        <v>72</v>
      </c>
      <c r="S39" t="s">
        <v>469</v>
      </c>
      <c r="T39" s="35">
        <v>100</v>
      </c>
      <c r="U39" s="35">
        <f t="shared" si="19"/>
        <v>53.703703703703695</v>
      </c>
      <c r="V39" s="35">
        <f t="shared" si="20"/>
        <v>72.222222222222229</v>
      </c>
      <c r="W39" s="35">
        <f t="shared" si="21"/>
        <v>71.264367816091948</v>
      </c>
      <c r="X39" s="35">
        <f t="shared" si="22"/>
        <v>56.513409961685824</v>
      </c>
      <c r="Y39" s="35">
        <f t="shared" si="23"/>
        <v>75.031928480204328</v>
      </c>
      <c r="Z39" s="35">
        <f t="shared" si="24"/>
        <v>74.074074074074076</v>
      </c>
      <c r="AA39" s="35">
        <f t="shared" si="25"/>
        <v>-2.8097062579821284</v>
      </c>
      <c r="AB39" s="35">
        <f t="shared" si="26"/>
        <v>-2.8097062579820999</v>
      </c>
      <c r="AC39" s="35">
        <f t="shared" si="27"/>
        <v>-2.8097062579821284</v>
      </c>
      <c r="AF39">
        <v>2.17</v>
      </c>
      <c r="AG39">
        <v>1.75</v>
      </c>
      <c r="AJ39" t="s">
        <v>87</v>
      </c>
    </row>
    <row r="40" spans="1:36" ht="15" x14ac:dyDescent="0.25">
      <c r="A40">
        <v>2.16</v>
      </c>
      <c r="B40">
        <v>3.6</v>
      </c>
      <c r="C40">
        <v>3.48</v>
      </c>
      <c r="D40" s="20">
        <f t="shared" si="3"/>
        <v>2.8097062579821142E-2</v>
      </c>
      <c r="E40" s="17">
        <f>IF(OR($A40="",$B40="",$C40=""),"",A40*'MPTO_working_3-way'!$I39)</f>
        <v>2.2206896551724138</v>
      </c>
      <c r="F40" s="21">
        <f>IF(OR($A40="",$B40="",$C40=""),"",B40*'MPTO_working_3-way'!$I39)</f>
        <v>3.701149425287356</v>
      </c>
      <c r="G40" s="22">
        <f>IF(OR($A40="",$B40="",$C40=""),"",C40*'MPTO_working_3-way'!$I39)</f>
        <v>3.5777777777777775</v>
      </c>
      <c r="H40" s="17">
        <f>IF(OR($A40="",$B40="",$C40=""),"",'MPTO_working_3-way'!E39)</f>
        <v>2.2045987799155324</v>
      </c>
      <c r="I40" s="21">
        <f>IF(OR($A40="",$B40="",$C40=""),"",'MPTO_working_3-way'!F39)</f>
        <v>3.7256145915939727</v>
      </c>
      <c r="J40" s="22">
        <f>IF(OR($A40="",$B40="",$C40=""),"",'MPTO_working_3-way'!G39)</f>
        <v>3.597243491577335</v>
      </c>
      <c r="K40" s="17">
        <f>IF(OR($A40="",$B40="",$C40=""),"",'OddsRatio_working_3-way'!H39)</f>
        <v>2.2112617372762213</v>
      </c>
      <c r="L40" s="21">
        <f>IF(OR($A40="",$B40="",$C40=""),"",'OddsRatio_working_3-way'!I39)</f>
        <v>3.7148969973432537</v>
      </c>
      <c r="M40" s="22">
        <f>IF(OR($A40="",$B40="",$C40=""),"",'OddsRatio_working_3-way'!J39)</f>
        <v>3.5895940590043338</v>
      </c>
      <c r="N40" s="23">
        <f t="shared" si="16"/>
        <v>45.031055900621119</v>
      </c>
      <c r="O40" s="24">
        <f t="shared" si="17"/>
        <v>27.018633540372672</v>
      </c>
      <c r="P40" s="24">
        <f t="shared" si="18"/>
        <v>27.950310559006216</v>
      </c>
      <c r="Q40" t="s">
        <v>167</v>
      </c>
      <c r="R40" t="s">
        <v>80</v>
      </c>
      <c r="S40" t="s">
        <v>469</v>
      </c>
      <c r="T40" s="35">
        <v>100</v>
      </c>
      <c r="U40" s="35">
        <f t="shared" si="19"/>
        <v>69.696969696969703</v>
      </c>
      <c r="V40" s="35">
        <f t="shared" si="20"/>
        <v>69.6048632218845</v>
      </c>
      <c r="W40" s="35">
        <f t="shared" si="21"/>
        <v>57.983193277310924</v>
      </c>
      <c r="X40" s="35">
        <f t="shared" si="22"/>
        <v>72.411943500804583</v>
      </c>
      <c r="Y40" s="35">
        <f t="shared" si="23"/>
        <v>72.31983702571938</v>
      </c>
      <c r="Z40" s="35">
        <f t="shared" si="24"/>
        <v>60.698167081145805</v>
      </c>
      <c r="AA40" s="35">
        <f t="shared" si="25"/>
        <v>-2.7149738038348801</v>
      </c>
      <c r="AB40" s="35">
        <f t="shared" si="26"/>
        <v>-2.7149738038348801</v>
      </c>
      <c r="AC40" s="35">
        <f t="shared" si="27"/>
        <v>-2.7149738038348801</v>
      </c>
      <c r="AF40">
        <v>1.84</v>
      </c>
      <c r="AG40">
        <v>2.06</v>
      </c>
      <c r="AJ40" t="s">
        <v>87</v>
      </c>
    </row>
    <row r="41" spans="1:36" s="35" customFormat="1" ht="15" x14ac:dyDescent="0.25">
      <c r="A41">
        <v>3.3</v>
      </c>
      <c r="B41">
        <v>3.29</v>
      </c>
      <c r="C41">
        <v>2.38</v>
      </c>
      <c r="D41" s="20">
        <f t="shared" si="3"/>
        <v>2.7149738038348747E-2</v>
      </c>
      <c r="E41" s="17">
        <f>IF(OR($A41="",$B41="",$C41=""),"",A41*'MPTO_working_3-way'!$I40)</f>
        <v>3.3895941355265506</v>
      </c>
      <c r="F41" s="21">
        <f>IF(OR($A41="",$B41="",$C41=""),"",B41*'MPTO_working_3-way'!$I40)</f>
        <v>3.3793226381461676</v>
      </c>
      <c r="G41" s="22">
        <f>IF(OR($A41="",$B41="",$C41=""),"",C41*'MPTO_working_3-way'!$I40)</f>
        <v>2.4446163765312701</v>
      </c>
      <c r="H41" s="17">
        <f>IF(OR($A41="",$B41="",$C41=""),"",'MPTO_working_3-way'!E40)</f>
        <v>3.4015874283537797</v>
      </c>
      <c r="I41" s="21">
        <f>IF(OR($A41="",$B41="",$C41=""),"",'MPTO_working_3-way'!F40)</f>
        <v>3.3909632614566814</v>
      </c>
      <c r="J41" s="22">
        <f>IF(OR($A41="",$B41="",$C41=""),"",'MPTO_working_3-way'!G40)</f>
        <v>2.4323907590527107</v>
      </c>
      <c r="K41" s="17">
        <f>IF(OR($A41="",$B41="",$C41=""),"",'OddsRatio_working_3-way'!H40)</f>
        <v>3.39626879537402</v>
      </c>
      <c r="L41" s="21">
        <f>IF(OR($A41="",$B41="",$C41=""),"",'OddsRatio_working_3-way'!I40)</f>
        <v>3.3858502353941335</v>
      </c>
      <c r="M41" s="22">
        <f>IF(OR($A41="",$B41="",$C41=""),"",'OddsRatio_working_3-way'!J40)</f>
        <v>2.4377612772244128</v>
      </c>
      <c r="N41" s="23">
        <f t="shared" si="16"/>
        <v>29.502057179027325</v>
      </c>
      <c r="O41" s="24">
        <f t="shared" si="17"/>
        <v>29.591729085346557</v>
      </c>
      <c r="P41" s="24">
        <f t="shared" si="18"/>
        <v>40.906213735626125</v>
      </c>
      <c r="Q41" t="s">
        <v>85</v>
      </c>
      <c r="R41" t="s">
        <v>69</v>
      </c>
      <c r="S41" t="s">
        <v>469</v>
      </c>
      <c r="T41" s="35">
        <v>100</v>
      </c>
      <c r="U41" s="35">
        <f t="shared" si="19"/>
        <v>58.15899581589958</v>
      </c>
      <c r="V41" s="35">
        <f t="shared" si="20"/>
        <v>70.845481049562679</v>
      </c>
      <c r="W41" s="35">
        <f t="shared" si="21"/>
        <v>68.253968253968253</v>
      </c>
      <c r="X41" s="35">
        <f t="shared" si="22"/>
        <v>60.900550696469061</v>
      </c>
      <c r="Y41" s="35">
        <f t="shared" si="23"/>
        <v>73.58703593013216</v>
      </c>
      <c r="Z41" s="35">
        <f t="shared" si="24"/>
        <v>70.995523134537734</v>
      </c>
      <c r="AA41" s="35">
        <f t="shared" si="25"/>
        <v>-2.7415548805694812</v>
      </c>
      <c r="AB41" s="35">
        <f t="shared" si="26"/>
        <v>-2.7415548805694812</v>
      </c>
      <c r="AC41" s="35">
        <f t="shared" si="27"/>
        <v>-2.7415548805694812</v>
      </c>
      <c r="AD41" s="36"/>
      <c r="AE41" s="36"/>
      <c r="AF41">
        <v>2.36</v>
      </c>
      <c r="AG41">
        <v>1.64</v>
      </c>
      <c r="AH41" s="36"/>
      <c r="AI41" s="36"/>
      <c r="AJ41" t="s">
        <v>87</v>
      </c>
    </row>
    <row r="42" spans="1:36" ht="15" x14ac:dyDescent="0.25">
      <c r="A42">
        <v>2.39</v>
      </c>
      <c r="B42">
        <v>3.43</v>
      </c>
      <c r="C42">
        <v>3.15</v>
      </c>
      <c r="D42" s="20">
        <f t="shared" si="3"/>
        <v>2.7415548805694634E-2</v>
      </c>
      <c r="E42" s="17">
        <f>IF(OR($A42="",$B42="",$C42=""),"",A42*'MPTO_working_3-way'!$I41)</f>
        <v>2.4555231616456101</v>
      </c>
      <c r="F42" s="21">
        <f>IF(OR($A42="",$B42="",$C42=""),"",B42*'MPTO_working_3-way'!$I41)</f>
        <v>3.5240353324035327</v>
      </c>
      <c r="G42" s="22">
        <f>IF(OR($A42="",$B42="",$C42=""),"",C42*'MPTO_working_3-way'!$I41)</f>
        <v>3.2363589787379379</v>
      </c>
      <c r="H42" s="17">
        <f>IF(OR($A42="",$B42="",$C42=""),"",'MPTO_working_3-way'!E41)</f>
        <v>2.4433656815028151</v>
      </c>
      <c r="I42" s="21">
        <f>IF(OR($A42="",$B42="",$C42=""),"",'MPTO_working_3-way'!F41)</f>
        <v>3.5409928120395531</v>
      </c>
      <c r="J42" s="22">
        <f>IF(OR($A42="",$B42="",$C42=""),"",'MPTO_working_3-way'!G41)</f>
        <v>3.2433645500730464</v>
      </c>
      <c r="K42" s="17">
        <f>IF(OR($A42="",$B42="",$C42=""),"",'OddsRatio_working_3-way'!H41)</f>
        <v>2.4487490743152969</v>
      </c>
      <c r="L42" s="21">
        <f>IF(OR($A42="",$B42="",$C42=""),"",'OddsRatio_working_3-way'!I41)</f>
        <v>3.5327052162490453</v>
      </c>
      <c r="M42" s="22">
        <f>IF(OR($A42="",$B42="",$C42=""),"",'OddsRatio_working_3-way'!J41)</f>
        <v>3.2408708703438047</v>
      </c>
      <c r="N42" s="23">
        <f t="shared" si="16"/>
        <v>40.724519141975151</v>
      </c>
      <c r="O42" s="24">
        <f t="shared" si="17"/>
        <v>28.37655998522467</v>
      </c>
      <c r="P42" s="24">
        <f t="shared" si="18"/>
        <v>30.898920872800197</v>
      </c>
      <c r="Q42" t="s">
        <v>71</v>
      </c>
      <c r="R42" t="s">
        <v>82</v>
      </c>
      <c r="S42" t="s">
        <v>469</v>
      </c>
      <c r="T42" s="35">
        <v>100</v>
      </c>
      <c r="U42" s="35">
        <f t="shared" si="19"/>
        <v>50.73891625615763</v>
      </c>
      <c r="V42" s="35">
        <f t="shared" si="20"/>
        <v>71.83098591549296</v>
      </c>
      <c r="W42" s="35">
        <f t="shared" si="21"/>
        <v>74.554707379134854</v>
      </c>
      <c r="X42" s="35">
        <f t="shared" si="22"/>
        <v>53.614306705372186</v>
      </c>
      <c r="Y42" s="35">
        <f t="shared" si="23"/>
        <v>74.706376364707523</v>
      </c>
      <c r="Z42" s="35">
        <f t="shared" si="24"/>
        <v>77.430097828349417</v>
      </c>
      <c r="AA42" s="35">
        <f t="shared" si="25"/>
        <v>-2.8753904492145566</v>
      </c>
      <c r="AB42" s="35">
        <f t="shared" si="26"/>
        <v>-2.8753904492145637</v>
      </c>
      <c r="AC42" s="35">
        <f t="shared" si="27"/>
        <v>-2.8753904492145637</v>
      </c>
      <c r="AF42">
        <v>2.0099999999999998</v>
      </c>
      <c r="AG42">
        <v>1.88</v>
      </c>
      <c r="AJ42" t="s">
        <v>87</v>
      </c>
    </row>
    <row r="43" spans="1:36" ht="15" x14ac:dyDescent="0.25">
      <c r="A43">
        <v>2.0299999999999998</v>
      </c>
      <c r="B43">
        <v>3.55</v>
      </c>
      <c r="C43">
        <v>3.93</v>
      </c>
      <c r="D43" s="20">
        <f t="shared" si="3"/>
        <v>2.8753904492145654E-2</v>
      </c>
      <c r="E43" s="17">
        <f>IF(OR($A43="",$B43="",$C43=""),"",A43*'MPTO_working_3-way'!$I42)</f>
        <v>2.0883704261190554</v>
      </c>
      <c r="F43" s="21">
        <f>IF(OR($A43="",$B43="",$C43=""),"",B43*'MPTO_working_3-way'!$I42)</f>
        <v>3.6520763609471167</v>
      </c>
      <c r="G43" s="22">
        <f>IF(OR($A43="",$B43="",$C43=""),"",C43*'MPTO_working_3-way'!$I42)</f>
        <v>4.0430028446541328</v>
      </c>
      <c r="H43" s="17">
        <f>IF(OR($A43="",$B43="",$C43=""),"",'MPTO_working_3-way'!E42)</f>
        <v>2.0702810626034585</v>
      </c>
      <c r="I43" s="21">
        <f>IF(OR($A43="",$B43="",$C43=""),"",'MPTO_working_3-way'!F42)</f>
        <v>3.6750450758877471</v>
      </c>
      <c r="J43" s="22">
        <f>IF(OR($A43="",$B43="",$C43=""),"",'MPTO_working_3-way'!G42)</f>
        <v>4.0838280627219863</v>
      </c>
      <c r="K43" s="17">
        <f>IF(OR($A43="",$B43="",$C43=""),"",'OddsRatio_working_3-way'!H42)</f>
        <v>2.077501658695363</v>
      </c>
      <c r="L43" s="21">
        <f>IF(OR($A43="",$B43="",$C43=""),"",'OddsRatio_working_3-way'!I42)</f>
        <v>3.6676011938574526</v>
      </c>
      <c r="M43" s="22">
        <f>IF(OR($A43="",$B43="",$C43=""),"",'OddsRatio_working_3-way'!J42)</f>
        <v>4.0651260776479745</v>
      </c>
      <c r="N43" s="23">
        <f t="shared" si="16"/>
        <v>47.884225302805127</v>
      </c>
      <c r="O43" s="24">
        <f t="shared" si="17"/>
        <v>27.381683764702654</v>
      </c>
      <c r="P43" s="24">
        <f t="shared" si="18"/>
        <v>24.734090932492212</v>
      </c>
      <c r="Q43" t="s">
        <v>68</v>
      </c>
      <c r="R43" t="s">
        <v>86</v>
      </c>
      <c r="S43" t="s">
        <v>469</v>
      </c>
      <c r="T43" s="35">
        <v>100</v>
      </c>
      <c r="U43" s="35">
        <f t="shared" si="19"/>
        <v>51.690821256038639</v>
      </c>
      <c r="V43" s="35">
        <f t="shared" si="20"/>
        <v>70.414201183431956</v>
      </c>
      <c r="W43" s="35">
        <f t="shared" si="21"/>
        <v>75.124378109452735</v>
      </c>
      <c r="X43" s="35">
        <f t="shared" si="22"/>
        <v>54.461420707115316</v>
      </c>
      <c r="Y43" s="35">
        <f t="shared" si="23"/>
        <v>73.184800634508633</v>
      </c>
      <c r="Z43" s="35">
        <f t="shared" si="24"/>
        <v>77.894977560529412</v>
      </c>
      <c r="AA43" s="35">
        <f t="shared" si="25"/>
        <v>-2.7705994510766772</v>
      </c>
      <c r="AB43" s="35">
        <f t="shared" si="26"/>
        <v>-2.7705994510766772</v>
      </c>
      <c r="AC43" s="35">
        <f t="shared" si="27"/>
        <v>-2.7705994510766772</v>
      </c>
      <c r="AF43">
        <v>2.08</v>
      </c>
      <c r="AG43">
        <v>1.81</v>
      </c>
      <c r="AJ43" t="s">
        <v>87</v>
      </c>
    </row>
    <row r="44" spans="1:36" ht="15" x14ac:dyDescent="0.25">
      <c r="A44">
        <v>2.0699999999999998</v>
      </c>
      <c r="B44">
        <v>3.38</v>
      </c>
      <c r="C44">
        <v>4.0199999999999996</v>
      </c>
      <c r="D44" s="20">
        <f t="shared" si="3"/>
        <v>2.7705994510766718E-2</v>
      </c>
      <c r="E44" s="17">
        <f>IF(OR($A44="",$B44="",$C44=""),"",A44*'MPTO_working_3-way'!$I43)</f>
        <v>2.1273514086372871</v>
      </c>
      <c r="F44" s="21">
        <f>IF(OR($A44="",$B44="",$C44=""),"",B44*'MPTO_working_3-way'!$I43)</f>
        <v>3.4736462614463912</v>
      </c>
      <c r="G44" s="22">
        <f>IF(OR($A44="",$B44="",$C44=""),"",C44*'MPTO_working_3-way'!$I43)</f>
        <v>4.1313780979332817</v>
      </c>
      <c r="H44" s="17">
        <f>IF(OR($A44="",$B44="",$C44=""),"",'MPTO_working_3-way'!E43)</f>
        <v>2.1103437285130289</v>
      </c>
      <c r="I44" s="21">
        <f>IF(OR($A44="",$B44="",$C44=""),"",'MPTO_working_3-way'!F43)</f>
        <v>3.4889077215515845</v>
      </c>
      <c r="J44" s="22">
        <f>IF(OR($A44="",$B44="",$C44=""),"",'MPTO_working_3-way'!G43)</f>
        <v>4.1750012320309038</v>
      </c>
      <c r="K44" s="17">
        <f>IF(OR($A44="",$B44="",$C44=""),"",'OddsRatio_working_3-way'!H43)</f>
        <v>2.1172775129577857</v>
      </c>
      <c r="L44" s="21">
        <f>IF(OR($A44="",$B44="",$C44=""),"",'OddsRatio_working_3-way'!I43)</f>
        <v>3.4851593278874109</v>
      </c>
      <c r="M44" s="22">
        <f>IF(OR($A44="",$B44="",$C44=""),"",'OddsRatio_working_3-way'!J43)</f>
        <v>4.1534374664789828</v>
      </c>
      <c r="N44" s="23">
        <f t="shared" si="16"/>
        <v>47.006808369312516</v>
      </c>
      <c r="O44" s="24">
        <f t="shared" si="17"/>
        <v>28.788193291265362</v>
      </c>
      <c r="P44" s="24">
        <f t="shared" si="18"/>
        <v>24.204998339422122</v>
      </c>
      <c r="Q44" t="s">
        <v>91</v>
      </c>
      <c r="R44" t="s">
        <v>73</v>
      </c>
      <c r="S44" t="s">
        <v>469</v>
      </c>
      <c r="T44" s="35">
        <v>100</v>
      </c>
      <c r="U44" s="35">
        <f t="shared" si="19"/>
        <v>39.024390243902438</v>
      </c>
      <c r="V44" s="35">
        <f t="shared" si="20"/>
        <v>75.490196078431367</v>
      </c>
      <c r="W44" s="35">
        <f t="shared" si="21"/>
        <v>82.30088495575221</v>
      </c>
      <c r="X44" s="35">
        <f t="shared" si="22"/>
        <v>42.208918965816409</v>
      </c>
      <c r="Y44" s="35">
        <f t="shared" si="23"/>
        <v>78.674724800345345</v>
      </c>
      <c r="Z44" s="35">
        <f t="shared" si="24"/>
        <v>85.485413677666187</v>
      </c>
      <c r="AA44" s="35">
        <f t="shared" si="25"/>
        <v>-3.1845287219139706</v>
      </c>
      <c r="AB44" s="35">
        <f t="shared" si="26"/>
        <v>-3.1845287219139777</v>
      </c>
      <c r="AC44" s="35">
        <f t="shared" si="27"/>
        <v>-3.1845287219139777</v>
      </c>
      <c r="AF44">
        <v>2.23</v>
      </c>
      <c r="AG44">
        <v>1.71</v>
      </c>
      <c r="AJ44" t="s">
        <v>87</v>
      </c>
    </row>
    <row r="45" spans="1:36" ht="15" x14ac:dyDescent="0.25">
      <c r="A45">
        <v>1.64</v>
      </c>
      <c r="B45">
        <v>4.08</v>
      </c>
      <c r="C45">
        <v>5.65</v>
      </c>
      <c r="D45" s="20">
        <f t="shared" si="3"/>
        <v>3.1845287219139706E-2</v>
      </c>
      <c r="E45" s="17">
        <f>IF(OR($A45="",$B45="",$C45=""),"",A45*'MPTO_working_3-way'!$I44)</f>
        <v>1.6922262710393889</v>
      </c>
      <c r="F45" s="21">
        <f>IF(OR($A45="",$B45="",$C45=""),"",B45*'MPTO_working_3-way'!$I44)</f>
        <v>4.2099287718540896</v>
      </c>
      <c r="G45" s="22">
        <f>IF(OR($A45="",$B45="",$C45=""),"",C45*'MPTO_working_3-way'!$I44)</f>
        <v>5.8299258727881398</v>
      </c>
      <c r="H45" s="17">
        <f>IF(OR($A45="",$B45="",$C45=""),"",'MPTO_working_3-way'!E44)</f>
        <v>1.6690561937176904</v>
      </c>
      <c r="I45" s="21">
        <f>IF(OR($A45="",$B45="",$C45=""),"",'MPTO_working_3-way'!F44)</f>
        <v>4.2647025202601476</v>
      </c>
      <c r="J45" s="22">
        <f>IF(OR($A45="",$B45="",$C45=""),"",'MPTO_working_3-way'!G44)</f>
        <v>6.0104803049124316</v>
      </c>
      <c r="K45" s="17">
        <f>IF(OR($A45="",$B45="",$C45=""),"",'OddsRatio_working_3-way'!H44)</f>
        <v>1.6771254142054983</v>
      </c>
      <c r="L45" s="21">
        <f>IF(OR($A45="",$B45="",$C45=""),"",'OddsRatio_working_3-way'!I44)</f>
        <v>4.2586660558639595</v>
      </c>
      <c r="M45" s="22">
        <f>IF(OR($A45="",$B45="",$C45=""),"",'OddsRatio_working_3-way'!J44)</f>
        <v>5.9197393375868215</v>
      </c>
      <c r="N45" s="23">
        <f t="shared" si="16"/>
        <v>59.093752243060614</v>
      </c>
      <c r="O45" s="24">
        <f t="shared" si="17"/>
        <v>23.753370999661623</v>
      </c>
      <c r="P45" s="24">
        <f t="shared" si="18"/>
        <v>17.15287675727777</v>
      </c>
      <c r="Q45" t="s">
        <v>79</v>
      </c>
      <c r="R45" t="s">
        <v>83</v>
      </c>
      <c r="S45" t="s">
        <v>469</v>
      </c>
      <c r="T45" s="35">
        <v>100</v>
      </c>
      <c r="U45" s="35">
        <f t="shared" si="19"/>
        <v>46.808510638297875</v>
      </c>
      <c r="V45" s="35">
        <f t="shared" si="20"/>
        <v>74.226804123711347</v>
      </c>
      <c r="W45" s="35">
        <f t="shared" si="21"/>
        <v>75.429975429975428</v>
      </c>
      <c r="X45" s="35">
        <f t="shared" si="22"/>
        <v>50.343220446313232</v>
      </c>
      <c r="Y45" s="35">
        <f t="shared" si="23"/>
        <v>77.761513931726697</v>
      </c>
      <c r="Z45" s="35">
        <f t="shared" si="24"/>
        <v>78.964685237990778</v>
      </c>
      <c r="AA45" s="35">
        <f t="shared" si="25"/>
        <v>-3.5347098080153572</v>
      </c>
      <c r="AB45" s="35">
        <f t="shared" si="26"/>
        <v>-3.5347098080153501</v>
      </c>
      <c r="AC45" s="35">
        <f t="shared" si="27"/>
        <v>-3.5347098080153501</v>
      </c>
      <c r="AF45">
        <v>1.96</v>
      </c>
      <c r="AG45">
        <v>1.93</v>
      </c>
      <c r="AJ45" t="s">
        <v>87</v>
      </c>
    </row>
    <row r="46" spans="1:36" s="35" customFormat="1" ht="15" x14ac:dyDescent="0.25">
      <c r="A46">
        <v>1.88</v>
      </c>
      <c r="B46">
        <v>3.88</v>
      </c>
      <c r="C46">
        <v>4.07</v>
      </c>
      <c r="D46" s="20">
        <f t="shared" si="3"/>
        <v>3.5347098080153572E-2</v>
      </c>
      <c r="E46" s="17">
        <f>IF(OR($A46="",$B46="",$C46=""),"",A46*'MPTO_working_3-way'!$I45)</f>
        <v>1.9464525443906886</v>
      </c>
      <c r="F46" s="21">
        <f>IF(OR($A46="",$B46="",$C46=""),"",B46*'MPTO_working_3-way'!$I45)</f>
        <v>4.017146740550996</v>
      </c>
      <c r="G46" s="22">
        <f>IF(OR($A46="",$B46="",$C46=""),"",C46*'MPTO_working_3-way'!$I45)</f>
        <v>4.2138626891862252</v>
      </c>
      <c r="H46" s="17">
        <f>IF(OR($A46="",$B46="",$C46=""),"",'MPTO_working_3-way'!E45)</f>
        <v>1.9225869311285937</v>
      </c>
      <c r="I46" s="21">
        <f>IF(OR($A46="",$B46="",$C46=""),"",'MPTO_working_3-way'!F45)</f>
        <v>4.065873778749066</v>
      </c>
      <c r="J46" s="22">
        <f>IF(OR($A46="",$B46="",$C46=""),"",'MPTO_working_3-way'!G45)</f>
        <v>4.2750045502963259</v>
      </c>
      <c r="K46" s="17">
        <f>IF(OR($A46="",$B46="",$C46=""),"",'OddsRatio_working_3-way'!H45)</f>
        <v>1.9315715755702838</v>
      </c>
      <c r="L46" s="21">
        <f>IF(OR($A46="",$B46="",$C46=""),"",'OddsRatio_working_3-way'!I45)</f>
        <v>4.0487797018663825</v>
      </c>
      <c r="M46" s="22">
        <f>IF(OR($A46="",$B46="",$C46=""),"",'OddsRatio_working_3-way'!J45)</f>
        <v>4.2499144738645134</v>
      </c>
      <c r="N46" s="23">
        <f t="shared" si="16"/>
        <v>51.375514028421222</v>
      </c>
      <c r="O46" s="24">
        <f t="shared" si="17"/>
        <v>24.893290302430898</v>
      </c>
      <c r="P46" s="24">
        <f t="shared" si="18"/>
        <v>23.731195669147883</v>
      </c>
      <c r="Q46" t="s">
        <v>94</v>
      </c>
      <c r="R46" t="s">
        <v>113</v>
      </c>
      <c r="S46" t="s">
        <v>469</v>
      </c>
      <c r="T46" s="35">
        <v>100</v>
      </c>
      <c r="U46" s="35">
        <f t="shared" si="19"/>
        <v>54.337899543379002</v>
      </c>
      <c r="V46" s="35">
        <f t="shared" si="20"/>
        <v>71.264367816091948</v>
      </c>
      <c r="W46" s="35">
        <f t="shared" si="21"/>
        <v>71.098265895953759</v>
      </c>
      <c r="X46" s="35">
        <f t="shared" si="22"/>
        <v>57.637366287954286</v>
      </c>
      <c r="Y46" s="35">
        <f t="shared" si="23"/>
        <v>74.563834560667246</v>
      </c>
      <c r="Z46" s="35">
        <f t="shared" si="24"/>
        <v>74.397732640529043</v>
      </c>
      <c r="AA46" s="35">
        <f t="shared" si="25"/>
        <v>-3.2994667445752839</v>
      </c>
      <c r="AB46" s="35">
        <f t="shared" si="26"/>
        <v>-3.2994667445752981</v>
      </c>
      <c r="AC46" s="35">
        <f t="shared" si="27"/>
        <v>-3.2994667445752839</v>
      </c>
      <c r="AD46" s="36"/>
      <c r="AE46" s="36"/>
      <c r="AF46">
        <v>1.8</v>
      </c>
      <c r="AG46">
        <v>2.0699999999999998</v>
      </c>
      <c r="AH46" s="36"/>
      <c r="AI46" s="36"/>
      <c r="AJ46" t="s">
        <v>162</v>
      </c>
    </row>
    <row r="47" spans="1:36" ht="15" x14ac:dyDescent="0.25">
      <c r="A47">
        <v>2.19</v>
      </c>
      <c r="B47">
        <v>3.48</v>
      </c>
      <c r="C47">
        <v>3.46</v>
      </c>
      <c r="D47" s="20">
        <f t="shared" si="3"/>
        <v>3.2994667445752857E-2</v>
      </c>
      <c r="E47" s="17">
        <f>IF(OR($A47="",$B47="",$C47=""),"",A47*'MPTO_working_3-way'!$I46)</f>
        <v>2.2622583217061987</v>
      </c>
      <c r="F47" s="21">
        <f>IF(OR($A47="",$B47="",$C47=""),"",B47*'MPTO_working_3-way'!$I46)</f>
        <v>3.5948214427112197</v>
      </c>
      <c r="G47" s="22">
        <f>IF(OR($A47="",$B47="",$C47=""),"",C47*'MPTO_working_3-way'!$I46)</f>
        <v>3.5741615493623047</v>
      </c>
      <c r="H47" s="17">
        <f>IF(OR($A47="",$B47="",$C47=""),"",'MPTO_working_3-way'!E46)</f>
        <v>2.2440504395281198</v>
      </c>
      <c r="I47" s="21">
        <f>IF(OR($A47="",$B47="",$C47=""),"",'MPTO_working_3-way'!F46)</f>
        <v>3.6184935499487874</v>
      </c>
      <c r="J47" s="22">
        <f>IF(OR($A47="",$B47="",$C47=""),"",'MPTO_working_3-way'!G46)</f>
        <v>3.5968749386183725</v>
      </c>
      <c r="K47" s="17">
        <f>IF(OR($A47="",$B47="",$C47=""),"",'OddsRatio_working_3-way'!H46)</f>
        <v>2.2516377475935454</v>
      </c>
      <c r="L47" s="21">
        <f>IF(OR($A47="",$B47="",$C47=""),"",'OddsRatio_working_3-way'!I46)</f>
        <v>3.6084551378420113</v>
      </c>
      <c r="M47" s="22">
        <f>IF(OR($A47="",$B47="",$C47=""),"",'OddsRatio_working_3-way'!J46)</f>
        <v>3.5874192093110273</v>
      </c>
      <c r="N47" s="23">
        <f t="shared" si="16"/>
        <v>44.203616819753741</v>
      </c>
      <c r="O47" s="24">
        <f t="shared" si="17"/>
        <v>27.81779334346572</v>
      </c>
      <c r="P47" s="24">
        <f t="shared" si="18"/>
        <v>27.97858983678055</v>
      </c>
      <c r="Q47" t="s">
        <v>96</v>
      </c>
      <c r="R47" t="s">
        <v>115</v>
      </c>
      <c r="S47" t="s">
        <v>469</v>
      </c>
      <c r="T47" s="35">
        <v>100</v>
      </c>
      <c r="U47" s="35">
        <f t="shared" si="19"/>
        <v>61.832061068702288</v>
      </c>
      <c r="V47" s="35">
        <f t="shared" si="20"/>
        <v>71.83098591549296</v>
      </c>
      <c r="W47" s="35">
        <f t="shared" si="21"/>
        <v>63.099630996309962</v>
      </c>
      <c r="X47" s="35">
        <f t="shared" si="22"/>
        <v>65.069383088197071</v>
      </c>
      <c r="Y47" s="35">
        <f t="shared" si="23"/>
        <v>75.068307934987743</v>
      </c>
      <c r="Z47" s="35">
        <f t="shared" si="24"/>
        <v>66.336953015804752</v>
      </c>
      <c r="AA47" s="35">
        <f t="shared" si="25"/>
        <v>-3.2373220194947834</v>
      </c>
      <c r="AB47" s="35">
        <f t="shared" si="26"/>
        <v>-3.2373220194947834</v>
      </c>
      <c r="AC47" s="35">
        <f t="shared" si="27"/>
        <v>-3.2373220194947905</v>
      </c>
      <c r="AF47">
        <v>1.85</v>
      </c>
      <c r="AG47">
        <v>2.0299999999999998</v>
      </c>
      <c r="AJ47" t="s">
        <v>162</v>
      </c>
    </row>
    <row r="48" spans="1:36" ht="15" x14ac:dyDescent="0.25">
      <c r="A48">
        <v>2.62</v>
      </c>
      <c r="B48">
        <v>3.55</v>
      </c>
      <c r="C48">
        <v>2.71</v>
      </c>
      <c r="D48" s="20">
        <f t="shared" si="3"/>
        <v>3.2373220194947816E-2</v>
      </c>
      <c r="E48" s="17">
        <f>IF(OR($A48="",$B48="",$C48=""),"",A48*'MPTO_working_3-way'!$I47)</f>
        <v>2.7048178369107636</v>
      </c>
      <c r="F48" s="21">
        <f>IF(OR($A48="",$B48="",$C48=""),"",B48*'MPTO_working_3-way'!$I47)</f>
        <v>3.6649249316920645</v>
      </c>
      <c r="G48" s="22">
        <f>IF(OR($A48="",$B48="",$C48=""),"",C48*'MPTO_working_3-way'!$I47)</f>
        <v>2.7977314267283084</v>
      </c>
      <c r="H48" s="17">
        <f>IF(OR($A48="",$B48="",$C48=""),"",'MPTO_working_3-way'!E47)</f>
        <v>2.6962294499190778</v>
      </c>
      <c r="I48" s="21">
        <f>IF(OR($A48="",$B48="",$C48=""),"",'MPTO_working_3-way'!F47)</f>
        <v>3.6914117476485995</v>
      </c>
      <c r="J48" s="22">
        <f>IF(OR($A48="",$B48="",$C48=""),"",'MPTO_working_3-way'!G47)</f>
        <v>2.7916381320788077</v>
      </c>
      <c r="K48" s="17">
        <f>IF(OR($A48="",$B48="",$C48=""),"",'OddsRatio_working_3-way'!H47)</f>
        <v>2.7006779816321838</v>
      </c>
      <c r="L48" s="21">
        <f>IF(OR($A48="",$B48="",$C48=""),"",'OddsRatio_working_3-way'!I47)</f>
        <v>3.6769931192358452</v>
      </c>
      <c r="M48" s="22">
        <f>IF(OR($A48="",$B48="",$C48=""),"",'OddsRatio_working_3-way'!J47)</f>
        <v>2.7951600917228601</v>
      </c>
      <c r="N48" s="23">
        <f t="shared" si="16"/>
        <v>36.971066456073196</v>
      </c>
      <c r="O48" s="24">
        <f t="shared" si="17"/>
        <v>27.285688483073745</v>
      </c>
      <c r="P48" s="24">
        <f t="shared" si="18"/>
        <v>35.743245060853063</v>
      </c>
      <c r="Q48" t="s">
        <v>98</v>
      </c>
      <c r="R48" t="s">
        <v>101</v>
      </c>
      <c r="S48" t="s">
        <v>469</v>
      </c>
      <c r="T48" s="35">
        <v>100</v>
      </c>
      <c r="U48" s="35">
        <f t="shared" si="19"/>
        <v>63.768115942028999</v>
      </c>
      <c r="V48" s="35">
        <f t="shared" si="20"/>
        <v>70.501474926253692</v>
      </c>
      <c r="W48" s="35">
        <f t="shared" si="21"/>
        <v>62.406015037593981</v>
      </c>
      <c r="X48" s="35">
        <f t="shared" si="22"/>
        <v>67.092510036152333</v>
      </c>
      <c r="Y48" s="35">
        <f t="shared" si="23"/>
        <v>73.825869020377027</v>
      </c>
      <c r="Z48" s="35">
        <f t="shared" si="24"/>
        <v>65.730409131717323</v>
      </c>
      <c r="AA48" s="35">
        <f t="shared" si="25"/>
        <v>-3.3243940941233348</v>
      </c>
      <c r="AB48" s="35">
        <f t="shared" si="26"/>
        <v>-3.3243940941233348</v>
      </c>
      <c r="AC48" s="35">
        <f t="shared" si="27"/>
        <v>-3.3243940941233419</v>
      </c>
      <c r="AF48">
        <v>1.95</v>
      </c>
      <c r="AG48">
        <v>1.92</v>
      </c>
      <c r="AJ48" t="s">
        <v>162</v>
      </c>
    </row>
    <row r="49" spans="1:36" ht="15" x14ac:dyDescent="0.25">
      <c r="A49">
        <v>2.76</v>
      </c>
      <c r="B49">
        <v>3.39</v>
      </c>
      <c r="C49">
        <v>2.66</v>
      </c>
      <c r="D49" s="20">
        <f t="shared" si="3"/>
        <v>3.3243940941233507E-2</v>
      </c>
      <c r="E49" s="17">
        <f>IF(OR($A49="",$B49="",$C49=""),"",A49*'MPTO_working_3-way'!$I48)</f>
        <v>2.8517532769978042</v>
      </c>
      <c r="F49" s="21">
        <f>IF(OR($A49="",$B49="",$C49=""),"",B49*'MPTO_working_3-way'!$I48)</f>
        <v>3.5026969597907818</v>
      </c>
      <c r="G49" s="22">
        <f>IF(OR($A49="",$B49="",$C49=""),"",C49*'MPTO_working_3-way'!$I48)</f>
        <v>2.7484288829036814</v>
      </c>
      <c r="H49" s="17">
        <f>IF(OR($A49="",$B49="",$C49=""),"",'MPTO_working_3-way'!E48)</f>
        <v>2.8470761901014092</v>
      </c>
      <c r="I49" s="21">
        <f>IF(OR($A49="",$B49="",$C49=""),"",'MPTO_working_3-way'!F48)</f>
        <v>3.522318183567966</v>
      </c>
      <c r="J49" s="22">
        <f>IF(OR($A49="",$B49="",$C49=""),"",'MPTO_working_3-way'!G48)</f>
        <v>2.7407882820181206</v>
      </c>
      <c r="K49" s="17">
        <f>IF(OR($A49="",$B49="",$C49=""),"",'OddsRatio_working_3-way'!H48)</f>
        <v>2.8497531810738002</v>
      </c>
      <c r="L49" s="21">
        <f>IF(OR($A49="",$B49="",$C49=""),"",'OddsRatio_working_3-way'!I48)</f>
        <v>3.5118807402081726</v>
      </c>
      <c r="M49" s="22">
        <f>IF(OR($A49="",$B49="",$C49=""),"",'OddsRatio_working_3-way'!J48)</f>
        <v>2.7446535685127897</v>
      </c>
      <c r="N49" s="23">
        <f t="shared" si="16"/>
        <v>35.066147133624206</v>
      </c>
      <c r="O49" s="24">
        <f t="shared" si="17"/>
        <v>28.549429524720594</v>
      </c>
      <c r="P49" s="24">
        <f t="shared" si="18"/>
        <v>36.384423341655186</v>
      </c>
      <c r="Q49" t="s">
        <v>100</v>
      </c>
      <c r="R49" t="s">
        <v>117</v>
      </c>
      <c r="S49" t="s">
        <v>469</v>
      </c>
      <c r="T49" s="35">
        <v>100</v>
      </c>
      <c r="U49" s="35">
        <f t="shared" si="19"/>
        <v>50</v>
      </c>
      <c r="V49" s="35">
        <f t="shared" si="20"/>
        <v>71.910112359550567</v>
      </c>
      <c r="W49" s="35">
        <f t="shared" si="21"/>
        <v>74.554707379134854</v>
      </c>
      <c r="X49" s="35">
        <f t="shared" si="22"/>
        <v>53.535180261314586</v>
      </c>
      <c r="Y49" s="35">
        <f t="shared" si="23"/>
        <v>75.445292620865146</v>
      </c>
      <c r="Z49" s="35">
        <f t="shared" si="24"/>
        <v>78.089887640449433</v>
      </c>
      <c r="AA49" s="35">
        <f t="shared" si="25"/>
        <v>-3.5351802613145864</v>
      </c>
      <c r="AB49" s="35">
        <f t="shared" si="26"/>
        <v>-3.5351802613145793</v>
      </c>
      <c r="AC49" s="35">
        <f t="shared" si="27"/>
        <v>-3.5351802613145793</v>
      </c>
      <c r="AF49">
        <v>2.04</v>
      </c>
      <c r="AG49">
        <v>1.84</v>
      </c>
      <c r="AJ49" t="s">
        <v>162</v>
      </c>
    </row>
    <row r="50" spans="1:36" ht="15" x14ac:dyDescent="0.25">
      <c r="A50">
        <v>2</v>
      </c>
      <c r="B50">
        <v>3.56</v>
      </c>
      <c r="C50">
        <v>3.93</v>
      </c>
      <c r="D50" s="20">
        <f t="shared" si="3"/>
        <v>3.5351802613145855E-2</v>
      </c>
      <c r="E50" s="17">
        <f>IF(OR($A50="",$B50="",$C50=""),"",A50*'MPTO_working_3-way'!$I49)</f>
        <v>2.0707036052262917</v>
      </c>
      <c r="F50" s="21">
        <f>IF(OR($A50="",$B50="",$C50=""),"",B50*'MPTO_working_3-way'!$I49)</f>
        <v>3.6858524173027991</v>
      </c>
      <c r="G50" s="22">
        <f>IF(OR($A50="",$B50="",$C50=""),"",C50*'MPTO_working_3-way'!$I49)</f>
        <v>4.0689325842696631</v>
      </c>
      <c r="H50" s="17">
        <f>IF(OR($A50="",$B50="",$C50=""),"",'MPTO_working_3-way'!E49)</f>
        <v>2.0482734388725139</v>
      </c>
      <c r="I50" s="21">
        <f>IF(OR($A50="",$B50="",$C50=""),"",'MPTO_working_3-way'!F49)</f>
        <v>3.7158843422986347</v>
      </c>
      <c r="J50" s="22">
        <f>IF(OR($A50="",$B50="",$C50=""),"",'MPTO_working_3-way'!G49)</f>
        <v>4.1208396332004646</v>
      </c>
      <c r="K50" s="17">
        <f>IF(OR($A50="",$B50="",$C50=""),"",'OddsRatio_working_3-way'!H49)</f>
        <v>2.0571068874640877</v>
      </c>
      <c r="L50" s="21">
        <f>IF(OR($A50="",$B50="",$C50=""),"",'OddsRatio_working_3-way'!I49)</f>
        <v>3.7061936319080635</v>
      </c>
      <c r="M50" s="22">
        <f>IF(OR($A50="",$B50="",$C50=""),"",'OddsRatio_working_3-way'!J49)</f>
        <v>4.0973231802697772</v>
      </c>
      <c r="N50" s="23">
        <f t="shared" si="16"/>
        <v>48.292763748325896</v>
      </c>
      <c r="O50" s="24">
        <f t="shared" si="17"/>
        <v>27.13076615074489</v>
      </c>
      <c r="P50" s="24">
        <f t="shared" si="18"/>
        <v>24.57647010092921</v>
      </c>
      <c r="Q50" t="s">
        <v>102</v>
      </c>
      <c r="R50" t="s">
        <v>107</v>
      </c>
      <c r="S50" t="s">
        <v>469</v>
      </c>
      <c r="T50" s="35">
        <v>100</v>
      </c>
      <c r="U50" s="35">
        <f t="shared" si="19"/>
        <v>38.650306748466257</v>
      </c>
      <c r="V50" s="35">
        <f t="shared" si="20"/>
        <v>75.903614457831324</v>
      </c>
      <c r="W50" s="35">
        <f t="shared" si="21"/>
        <v>81.884057971014499</v>
      </c>
      <c r="X50" s="35">
        <f t="shared" si="22"/>
        <v>42.212327571154184</v>
      </c>
      <c r="Y50" s="35">
        <f t="shared" si="23"/>
        <v>79.465635280519251</v>
      </c>
      <c r="Z50" s="35">
        <f t="shared" si="24"/>
        <v>85.446078793702412</v>
      </c>
      <c r="AA50" s="35">
        <f t="shared" si="25"/>
        <v>-3.5620208226879271</v>
      </c>
      <c r="AB50" s="35">
        <f t="shared" si="26"/>
        <v>-3.5620208226879271</v>
      </c>
      <c r="AC50" s="35">
        <f t="shared" si="27"/>
        <v>-3.5620208226879129</v>
      </c>
      <c r="AF50">
        <v>1.98</v>
      </c>
      <c r="AG50">
        <v>1.89</v>
      </c>
      <c r="AJ50" t="s">
        <v>162</v>
      </c>
    </row>
    <row r="51" spans="1:36" ht="15" x14ac:dyDescent="0.25">
      <c r="A51">
        <v>1.63</v>
      </c>
      <c r="B51">
        <v>4.1500000000000004</v>
      </c>
      <c r="C51">
        <v>5.52</v>
      </c>
      <c r="D51" s="20">
        <f t="shared" si="3"/>
        <v>3.562020822687928E-2</v>
      </c>
      <c r="E51" s="17">
        <f>IF(OR($A51="",$B51="",$C51=""),"",A51*'MPTO_working_3-way'!$I50)</f>
        <v>1.6880609394098132</v>
      </c>
      <c r="F51" s="21">
        <f>IF(OR($A51="",$B51="",$C51=""),"",B51*'MPTO_working_3-way'!$I50)</f>
        <v>4.2978238641415496</v>
      </c>
      <c r="G51" s="22">
        <f>IF(OR($A51="",$B51="",$C51=""),"",C51*'MPTO_working_3-way'!$I50)</f>
        <v>5.7166235494123736</v>
      </c>
      <c r="H51" s="17">
        <f>IF(OR($A51="",$B51="",$C51=""),"",'MPTO_working_3-way'!E50)</f>
        <v>1.6621690318150266</v>
      </c>
      <c r="I51" s="21">
        <f>IF(OR($A51="",$B51="",$C51=""),"",'MPTO_working_3-way'!F50)</f>
        <v>4.3650880615242187</v>
      </c>
      <c r="J51" s="22">
        <f>IF(OR($A51="",$B51="",$C51=""),"",'MPTO_working_3-way'!G50)</f>
        <v>5.9071624135705338</v>
      </c>
      <c r="K51" s="17">
        <f>IF(OR($A51="",$B51="",$C51=""),"",'OddsRatio_working_3-way'!H50)</f>
        <v>1.6710708665004448</v>
      </c>
      <c r="L51" s="21">
        <f>IF(OR($A51="",$B51="",$C51=""),"",'OddsRatio_working_3-way'!I50)</f>
        <v>4.3553543325022259</v>
      </c>
      <c r="M51" s="22">
        <f>IF(OR($A51="",$B51="",$C51=""),"",'OddsRatio_working_3-way'!J50)</f>
        <v>5.8146671691777945</v>
      </c>
      <c r="N51" s="23">
        <f t="shared" si="16"/>
        <v>59.239567521159763</v>
      </c>
      <c r="O51" s="24">
        <f t="shared" si="17"/>
        <v>23.267589170961539</v>
      </c>
      <c r="P51" s="24">
        <f t="shared" si="18"/>
        <v>17.492843307878697</v>
      </c>
      <c r="Q51" t="s">
        <v>104</v>
      </c>
      <c r="R51" t="s">
        <v>111</v>
      </c>
      <c r="S51" t="s">
        <v>469</v>
      </c>
      <c r="T51" s="35">
        <v>100</v>
      </c>
      <c r="U51" s="35">
        <f t="shared" si="19"/>
        <v>68.152866242038215</v>
      </c>
      <c r="V51" s="35">
        <f t="shared" si="20"/>
        <v>71.264367816091948</v>
      </c>
      <c r="W51" s="35">
        <f t="shared" si="21"/>
        <v>57.264957264957268</v>
      </c>
      <c r="X51" s="35">
        <f t="shared" si="22"/>
        <v>71.470674918950778</v>
      </c>
      <c r="Y51" s="35">
        <f t="shared" si="23"/>
        <v>74.582176493004511</v>
      </c>
      <c r="Z51" s="35">
        <f t="shared" si="24"/>
        <v>60.582765941869823</v>
      </c>
      <c r="AA51" s="35">
        <f t="shared" si="25"/>
        <v>-3.3178086769125628</v>
      </c>
      <c r="AB51" s="35">
        <f t="shared" si="26"/>
        <v>-3.3178086769125628</v>
      </c>
      <c r="AC51" s="35">
        <f t="shared" si="27"/>
        <v>-3.3178086769125557</v>
      </c>
      <c r="AF51">
        <v>1.79</v>
      </c>
      <c r="AG51">
        <v>2.08</v>
      </c>
      <c r="AJ51" t="s">
        <v>162</v>
      </c>
    </row>
    <row r="52" spans="1:36" ht="15" x14ac:dyDescent="0.25">
      <c r="A52">
        <v>3.14</v>
      </c>
      <c r="B52">
        <v>3.48</v>
      </c>
      <c r="C52">
        <v>2.34</v>
      </c>
      <c r="D52" s="20">
        <f t="shared" si="3"/>
        <v>3.3178086769125592E-2</v>
      </c>
      <c r="E52" s="17">
        <f>IF(OR($A52="",$B52="",$C52=""),"",A52*'MPTO_working_3-way'!$I51)</f>
        <v>3.2441791924550545</v>
      </c>
      <c r="F52" s="21">
        <f>IF(OR($A52="",$B52="",$C52=""),"",B52*'MPTO_working_3-way'!$I51)</f>
        <v>3.595459741956557</v>
      </c>
      <c r="G52" s="22">
        <f>IF(OR($A52="",$B52="",$C52=""),"",C52*'MPTO_working_3-way'!$I51)</f>
        <v>2.4176367230397537</v>
      </c>
      <c r="H52" s="17">
        <f>IF(OR($A52="",$B52="",$C52=""),"",'MPTO_working_3-way'!E51)</f>
        <v>3.2529637108265006</v>
      </c>
      <c r="I52" s="21">
        <f>IF(OR($A52="",$B52="",$C52=""),"",'MPTO_working_3-way'!F51)</f>
        <v>3.6192942604591538</v>
      </c>
      <c r="J52" s="22">
        <f>IF(OR($A52="",$B52="",$C52=""),"",'MPTO_working_3-way'!G51)</f>
        <v>2.4021654170599871</v>
      </c>
      <c r="K52" s="17">
        <f>IF(OR($A52="",$B52="",$C52=""),"",'OddsRatio_working_3-way'!H51)</f>
        <v>3.2500868270789143</v>
      </c>
      <c r="L52" s="21">
        <f>IF(OR($A52="",$B52="",$C52=""),"",'OddsRatio_working_3-way'!I51)</f>
        <v>3.6075772575493961</v>
      </c>
      <c r="M52" s="22">
        <f>IF(OR($A52="",$B52="",$C52=""),"",'OddsRatio_working_3-way'!J51)</f>
        <v>2.408932873030722</v>
      </c>
      <c r="N52" s="23">
        <f t="shared" si="16"/>
        <v>30.824437883261414</v>
      </c>
      <c r="O52" s="24">
        <f t="shared" si="17"/>
        <v>27.812854871678404</v>
      </c>
      <c r="P52" s="24">
        <f t="shared" si="18"/>
        <v>41.362707245060193</v>
      </c>
      <c r="Q52" t="s">
        <v>106</v>
      </c>
      <c r="R52" t="s">
        <v>97</v>
      </c>
      <c r="S52" t="s">
        <v>469</v>
      </c>
      <c r="T52" s="35">
        <v>100</v>
      </c>
      <c r="U52" s="35">
        <f t="shared" si="19"/>
        <v>46.808510638297875</v>
      </c>
      <c r="V52" s="35">
        <f t="shared" si="20"/>
        <v>72.67759562841529</v>
      </c>
      <c r="W52" s="35">
        <f t="shared" si="21"/>
        <v>77.064220183486242</v>
      </c>
      <c r="X52" s="35">
        <f t="shared" si="22"/>
        <v>50.258184188098454</v>
      </c>
      <c r="Y52" s="35">
        <f t="shared" si="23"/>
        <v>76.127269178215883</v>
      </c>
      <c r="Z52" s="35">
        <f t="shared" si="24"/>
        <v>80.513893733286821</v>
      </c>
      <c r="AA52" s="35">
        <f t="shared" si="25"/>
        <v>-3.4496735498005791</v>
      </c>
      <c r="AB52" s="35">
        <f t="shared" si="26"/>
        <v>-3.4496735498005933</v>
      </c>
      <c r="AC52" s="35">
        <f t="shared" si="27"/>
        <v>-3.4496735498005791</v>
      </c>
      <c r="AF52">
        <v>2.0299999999999998</v>
      </c>
      <c r="AG52">
        <v>1.85</v>
      </c>
      <c r="AJ52" t="s">
        <v>162</v>
      </c>
    </row>
    <row r="53" spans="1:36" s="35" customFormat="1" ht="15" x14ac:dyDescent="0.25">
      <c r="A53">
        <v>1.88</v>
      </c>
      <c r="B53">
        <v>3.66</v>
      </c>
      <c r="C53">
        <v>4.3600000000000003</v>
      </c>
      <c r="D53" s="20">
        <f t="shared" si="3"/>
        <v>3.4496735498005915E-2</v>
      </c>
      <c r="E53" s="17">
        <f>IF(OR($A53="",$B53="",$C53=""),"",A53*'MPTO_working_3-way'!$I52)</f>
        <v>1.944853862736251</v>
      </c>
      <c r="F53" s="21">
        <f>IF(OR($A53="",$B53="",$C53=""),"",B53*'MPTO_working_3-way'!$I52)</f>
        <v>3.7862580519227018</v>
      </c>
      <c r="G53" s="22">
        <f>IF(OR($A53="",$B53="",$C53=""),"",C53*'MPTO_working_3-way'!$I52)</f>
        <v>4.5104057667713064</v>
      </c>
      <c r="H53" s="17">
        <f>IF(OR($A53="",$B53="",$C53=""),"",'MPTO_working_3-way'!E52)</f>
        <v>1.9215397585817704</v>
      </c>
      <c r="I53" s="21">
        <f>IF(OR($A53="",$B53="",$C53=""),"",'MPTO_working_3-way'!F52)</f>
        <v>3.8208023539992042</v>
      </c>
      <c r="J53" s="22">
        <f>IF(OR($A53="",$B53="",$C53=""),"",'MPTO_working_3-way'!G52)</f>
        <v>4.5901272003838542</v>
      </c>
      <c r="K53" s="17">
        <f>IF(OR($A53="",$B53="",$C53=""),"",'OddsRatio_working_3-way'!H52)</f>
        <v>1.9303934374709268</v>
      </c>
      <c r="L53" s="21">
        <f>IF(OR($A53="",$B53="",$C53=""),"",'OddsRatio_working_3-way'!I52)</f>
        <v>3.8123256178098477</v>
      </c>
      <c r="M53" s="22">
        <f>IF(OR($A53="",$B53="",$C53=""),"",'OddsRatio_working_3-way'!J52)</f>
        <v>4.5524113067071754</v>
      </c>
      <c r="N53" s="23">
        <f t="shared" si="16"/>
        <v>51.417745012115276</v>
      </c>
      <c r="O53" s="24">
        <f t="shared" si="17"/>
        <v>26.411300716605655</v>
      </c>
      <c r="P53" s="24">
        <f t="shared" si="18"/>
        <v>22.170954271279058</v>
      </c>
      <c r="Q53" t="s">
        <v>108</v>
      </c>
      <c r="R53" t="s">
        <v>99</v>
      </c>
      <c r="S53" t="s">
        <v>469</v>
      </c>
      <c r="T53" s="35">
        <v>100</v>
      </c>
      <c r="U53" s="35">
        <f t="shared" si="19"/>
        <v>49.238578680203041</v>
      </c>
      <c r="V53" s="35">
        <f t="shared" si="20"/>
        <v>72.972972972972968</v>
      </c>
      <c r="W53" s="35">
        <f t="shared" si="21"/>
        <v>74.226804123711347</v>
      </c>
      <c r="X53" s="35">
        <f t="shared" si="22"/>
        <v>52.800222903315685</v>
      </c>
      <c r="Y53" s="35">
        <f t="shared" si="23"/>
        <v>76.534617196085605</v>
      </c>
      <c r="Z53" s="35">
        <f t="shared" si="24"/>
        <v>77.788448346823969</v>
      </c>
      <c r="AA53" s="35">
        <f t="shared" si="25"/>
        <v>-3.5616442231126442</v>
      </c>
      <c r="AB53" s="35">
        <f t="shared" si="26"/>
        <v>-3.5616442231126371</v>
      </c>
      <c r="AC53" s="35">
        <f t="shared" si="27"/>
        <v>-3.5616442231126229</v>
      </c>
      <c r="AD53" s="36"/>
      <c r="AE53" s="36"/>
      <c r="AF53">
        <v>2</v>
      </c>
      <c r="AG53">
        <v>1.87</v>
      </c>
      <c r="AH53" s="36"/>
      <c r="AI53" s="36"/>
      <c r="AJ53" t="s">
        <v>162</v>
      </c>
    </row>
    <row r="54" spans="1:36" ht="15" x14ac:dyDescent="0.25">
      <c r="A54">
        <v>1.97</v>
      </c>
      <c r="B54">
        <v>3.7</v>
      </c>
      <c r="C54">
        <v>3.88</v>
      </c>
      <c r="D54" s="20">
        <f t="shared" si="3"/>
        <v>3.5616442231126255E-2</v>
      </c>
      <c r="E54" s="17">
        <f>IF(OR($A54="",$B54="",$C54=""),"",A54*'MPTO_working_3-way'!$I53)</f>
        <v>2.0401643911953187</v>
      </c>
      <c r="F54" s="21">
        <f>IF(OR($A54="",$B54="",$C54=""),"",B54*'MPTO_working_3-way'!$I53)</f>
        <v>3.8317808362551675</v>
      </c>
      <c r="G54" s="22">
        <f>IF(OR($A54="",$B54="",$C54=""),"",C54*'MPTO_working_3-way'!$I53)</f>
        <v>4.0181917958567697</v>
      </c>
      <c r="H54" s="17">
        <f>IF(OR($A54="",$B54="",$C54=""),"",'MPTO_working_3-way'!E53)</f>
        <v>2.0171780226301403</v>
      </c>
      <c r="I54" s="21">
        <f>IF(OR($A54="",$B54="",$C54=""),"",'MPTO_working_3-way'!F53)</f>
        <v>3.869997153741735</v>
      </c>
      <c r="J54" s="22">
        <f>IF(OR($A54="",$B54="",$C54=""),"",'MPTO_working_3-way'!G53)</f>
        <v>4.0673585263848215</v>
      </c>
      <c r="K54" s="17">
        <f>IF(OR($A54="",$B54="",$C54=""),"",'OddsRatio_working_3-way'!H53)</f>
        <v>2.0261129626325221</v>
      </c>
      <c r="L54" s="21">
        <f>IF(OR($A54="",$B54="",$C54=""),"",'OddsRatio_working_3-way'!I53)</f>
        <v>3.856190720729701</v>
      </c>
      <c r="M54" s="22">
        <f>IF(OR($A54="",$B54="",$C54=""),"",'OddsRatio_working_3-way'!J53)</f>
        <v>4.0466034354450127</v>
      </c>
      <c r="N54" s="23">
        <f t="shared" si="16"/>
        <v>49.015657969312301</v>
      </c>
      <c r="O54" s="24">
        <f t="shared" si="17"/>
        <v>26.097525999877085</v>
      </c>
      <c r="P54" s="24">
        <f t="shared" si="18"/>
        <v>24.886816030810628</v>
      </c>
      <c r="Q54" t="s">
        <v>110</v>
      </c>
      <c r="R54" t="s">
        <v>105</v>
      </c>
      <c r="S54" t="s">
        <v>469</v>
      </c>
      <c r="T54" s="35">
        <v>100</v>
      </c>
      <c r="U54" s="35">
        <f t="shared" si="19"/>
        <v>57.081545064377686</v>
      </c>
      <c r="V54" s="35">
        <f t="shared" si="20"/>
        <v>69.040247678018574</v>
      </c>
      <c r="W54" s="35">
        <f t="shared" si="21"/>
        <v>70.588235294117652</v>
      </c>
      <c r="X54" s="35">
        <f t="shared" si="22"/>
        <v>60.371517027863788</v>
      </c>
      <c r="Y54" s="35">
        <f t="shared" si="23"/>
        <v>72.330219641504684</v>
      </c>
      <c r="Z54" s="35">
        <f t="shared" si="24"/>
        <v>73.878207257603748</v>
      </c>
      <c r="AA54" s="35">
        <f t="shared" si="25"/>
        <v>-3.2899719634861029</v>
      </c>
      <c r="AB54" s="35">
        <f t="shared" si="26"/>
        <v>-3.28997196348611</v>
      </c>
      <c r="AC54" s="35">
        <f t="shared" si="27"/>
        <v>-3.2899719634860958</v>
      </c>
      <c r="AF54">
        <v>2.02</v>
      </c>
      <c r="AG54">
        <v>1.85</v>
      </c>
      <c r="AJ54" t="s">
        <v>162</v>
      </c>
    </row>
    <row r="55" spans="1:36" ht="15" x14ac:dyDescent="0.25">
      <c r="A55">
        <v>2.33</v>
      </c>
      <c r="B55">
        <v>3.23</v>
      </c>
      <c r="C55">
        <v>3.4</v>
      </c>
      <c r="D55" s="20">
        <f t="shared" si="3"/>
        <v>3.2899719634861047E-2</v>
      </c>
      <c r="E55" s="17">
        <f>IF(OR($A55="",$B55="",$C55=""),"",A55*'MPTO_working_3-way'!$I54)</f>
        <v>2.4066563467492261</v>
      </c>
      <c r="F55" s="21">
        <f>IF(OR($A55="",$B55="",$C55=""),"",B55*'MPTO_working_3-way'!$I54)</f>
        <v>3.3362660944206013</v>
      </c>
      <c r="G55" s="22">
        <f>IF(OR($A55="",$B55="",$C55=""),"",C55*'MPTO_working_3-way'!$I54)</f>
        <v>3.5118590467585276</v>
      </c>
      <c r="H55" s="17">
        <f>IF(OR($A55="",$B55="",$C55=""),"",'MPTO_working_3-way'!E54)</f>
        <v>2.391097602304499</v>
      </c>
      <c r="I55" s="21">
        <f>IF(OR($A55="",$B55="",$C55=""),"",'MPTO_working_3-way'!F54)</f>
        <v>3.3486147365923116</v>
      </c>
      <c r="J55" s="22">
        <f>IF(OR($A55="",$B55="",$C55=""),"",'MPTO_working_3-way'!G54)</f>
        <v>3.5316835864787501</v>
      </c>
      <c r="K55" s="17">
        <f>IF(OR($A55="",$B55="",$C55=""),"",'OddsRatio_working_3-way'!H54)</f>
        <v>2.3978476760019345</v>
      </c>
      <c r="L55" s="21">
        <f>IF(OR($A55="",$B55="",$C55=""),"",'OddsRatio_working_3-way'!I54)</f>
        <v>3.3437596372062508</v>
      </c>
      <c r="M55" s="22">
        <f>IF(OR($A55="",$B55="",$C55=""),"",'OddsRatio_working_3-way'!J54)</f>
        <v>3.5224318965448447</v>
      </c>
      <c r="N55" s="23">
        <f t="shared" si="16"/>
        <v>41.551424712163119</v>
      </c>
      <c r="O55" s="24">
        <f t="shared" si="17"/>
        <v>29.97362835273686</v>
      </c>
      <c r="P55" s="24">
        <f t="shared" si="18"/>
        <v>28.474946935100014</v>
      </c>
      <c r="Q55" t="s">
        <v>112</v>
      </c>
      <c r="R55" t="s">
        <v>109</v>
      </c>
      <c r="S55" t="s">
        <v>469</v>
      </c>
      <c r="T55" s="35">
        <v>100</v>
      </c>
      <c r="U55" s="35">
        <f t="shared" si="19"/>
        <v>48.717948717948723</v>
      </c>
      <c r="V55" s="35">
        <f t="shared" si="20"/>
        <v>72.451790633608823</v>
      </c>
      <c r="W55" s="35">
        <f t="shared" si="21"/>
        <v>75.369458128078819</v>
      </c>
      <c r="X55" s="35">
        <f t="shared" si="22"/>
        <v>52.178751238312373</v>
      </c>
      <c r="Y55" s="35">
        <f t="shared" si="23"/>
        <v>75.91259315397248</v>
      </c>
      <c r="Z55" s="35">
        <f t="shared" si="24"/>
        <v>78.830260648442476</v>
      </c>
      <c r="AA55" s="35">
        <f t="shared" si="25"/>
        <v>-3.4608025203636501</v>
      </c>
      <c r="AB55" s="35">
        <f t="shared" si="26"/>
        <v>-3.4608025203636572</v>
      </c>
      <c r="AC55" s="35">
        <f t="shared" si="27"/>
        <v>-3.4608025203636572</v>
      </c>
      <c r="AF55">
        <v>2.4500000000000002</v>
      </c>
      <c r="AG55">
        <v>1.58</v>
      </c>
      <c r="AJ55" t="s">
        <v>162</v>
      </c>
    </row>
    <row r="56" spans="1:36" ht="15" x14ac:dyDescent="0.25">
      <c r="A56">
        <v>1.95</v>
      </c>
      <c r="B56">
        <v>3.63</v>
      </c>
      <c r="C56">
        <v>4.0599999999999996</v>
      </c>
      <c r="D56" s="20">
        <f t="shared" si="3"/>
        <v>3.4608025203636483E-2</v>
      </c>
      <c r="E56" s="17">
        <f>IF(OR($A56="",$B56="",$C56=""),"",A56*'MPTO_working_3-way'!$I55)</f>
        <v>2.0174856491470909</v>
      </c>
      <c r="F56" s="21">
        <f>IF(OR($A56="",$B56="",$C56=""),"",B56*'MPTO_working_3-way'!$I55)</f>
        <v>3.7556271314892005</v>
      </c>
      <c r="G56" s="22">
        <f>IF(OR($A56="",$B56="",$C56=""),"",C56*'MPTO_working_3-way'!$I55)</f>
        <v>4.2005085823267638</v>
      </c>
      <c r="H56" s="17">
        <f>IF(OR($A56="",$B56="",$C56=""),"",'MPTO_working_3-way'!E55)</f>
        <v>1.9948751481125926</v>
      </c>
      <c r="I56" s="21">
        <f>IF(OR($A56="",$B56="",$C56=""),"",'MPTO_working_3-way'!F55)</f>
        <v>3.7886525159284794</v>
      </c>
      <c r="J56" s="22">
        <f>IF(OR($A56="",$B56="",$C56=""),"",'MPTO_working_3-way'!G55)</f>
        <v>4.2594987083090636</v>
      </c>
      <c r="K56" s="17">
        <f>IF(OR($A56="",$B56="",$C56=""),"",'OddsRatio_working_3-way'!H55)</f>
        <v>2.0036377161985612</v>
      </c>
      <c r="L56" s="21">
        <f>IF(OR($A56="",$B56="",$C56=""),"",'OddsRatio_working_3-way'!I55)</f>
        <v>3.778491782739176</v>
      </c>
      <c r="M56" s="22">
        <f>IF(OR($A56="",$B56="",$C56=""),"",'OddsRatio_working_3-way'!J55)</f>
        <v>4.2327699069132612</v>
      </c>
      <c r="N56" s="23">
        <f t="shared" si="16"/>
        <v>49.566647496241593</v>
      </c>
      <c r="O56" s="24">
        <f t="shared" si="17"/>
        <v>26.626711464923169</v>
      </c>
      <c r="P56" s="24">
        <f t="shared" si="18"/>
        <v>23.806641038835245</v>
      </c>
      <c r="Q56" t="s">
        <v>114</v>
      </c>
      <c r="R56" t="s">
        <v>103</v>
      </c>
      <c r="S56" t="s">
        <v>469</v>
      </c>
      <c r="T56" s="35">
        <v>100</v>
      </c>
      <c r="U56" s="35">
        <f t="shared" si="19"/>
        <v>65.517241379310349</v>
      </c>
      <c r="V56" s="35">
        <f t="shared" si="20"/>
        <v>68.75</v>
      </c>
      <c r="W56" s="35">
        <f t="shared" si="21"/>
        <v>62.406015037593981</v>
      </c>
      <c r="X56" s="35">
        <f t="shared" si="22"/>
        <v>68.843984962406012</v>
      </c>
      <c r="Y56" s="35">
        <f t="shared" si="23"/>
        <v>72.076743583095677</v>
      </c>
      <c r="Z56" s="35">
        <f t="shared" si="24"/>
        <v>65.732758620689651</v>
      </c>
      <c r="AA56" s="35">
        <f t="shared" si="25"/>
        <v>-3.3267435830956629</v>
      </c>
      <c r="AB56" s="35">
        <f t="shared" si="26"/>
        <v>-3.3267435830956771</v>
      </c>
      <c r="AC56" s="35">
        <f t="shared" si="27"/>
        <v>-3.32674358309567</v>
      </c>
      <c r="AF56">
        <v>1.83</v>
      </c>
      <c r="AG56">
        <v>2.0499999999999998</v>
      </c>
      <c r="AJ56" t="s">
        <v>162</v>
      </c>
    </row>
    <row r="57" spans="1:36" ht="15" x14ac:dyDescent="0.25">
      <c r="A57">
        <v>2.9</v>
      </c>
      <c r="B57">
        <v>3.2</v>
      </c>
      <c r="C57">
        <v>2.66</v>
      </c>
      <c r="D57" s="20">
        <f t="shared" si="3"/>
        <v>3.3267435830956593E-2</v>
      </c>
      <c r="E57" s="17">
        <f>IF(OR($A57="",$B57="",$C57=""),"",A57*'MPTO_working_3-way'!$I56)</f>
        <v>2.9964755639097742</v>
      </c>
      <c r="F57" s="21">
        <f>IF(OR($A57="",$B57="",$C57=""),"",B57*'MPTO_working_3-way'!$I56)</f>
        <v>3.3064557946590614</v>
      </c>
      <c r="G57" s="22">
        <f>IF(OR($A57="",$B57="",$C57=""),"",C57*'MPTO_working_3-way'!$I56)</f>
        <v>2.7484913793103445</v>
      </c>
      <c r="H57" s="17">
        <f>IF(OR($A57="",$B57="",$C57=""),"",'MPTO_working_3-way'!E56)</f>
        <v>2.9963584572806572</v>
      </c>
      <c r="I57" s="21">
        <f>IF(OR($A57="",$B57="",$C57=""),"",'MPTO_working_3-way'!F56)</f>
        <v>3.3177305472922121</v>
      </c>
      <c r="J57" s="22">
        <f>IF(OR($A57="",$B57="",$C57=""),"",'MPTO_working_3-way'!G56)</f>
        <v>2.740847113861459</v>
      </c>
      <c r="K57" s="17">
        <f>IF(OR($A57="",$B57="",$C57=""),"",'OddsRatio_working_3-way'!H56)</f>
        <v>2.9967081107092284</v>
      </c>
      <c r="L57" s="21">
        <f>IF(OR($A57="",$B57="",$C57=""),"",'OddsRatio_working_3-way'!I56)</f>
        <v>3.3119778124001589</v>
      </c>
      <c r="M57" s="22">
        <f>IF(OR($A57="",$B57="",$C57=""),"",'OddsRatio_working_3-way'!J56)</f>
        <v>2.7444923493564843</v>
      </c>
      <c r="N57" s="23">
        <f t="shared" si="16"/>
        <v>33.372539794558151</v>
      </c>
      <c r="O57" s="24">
        <f t="shared" si="17"/>
        <v>30.243864188818321</v>
      </c>
      <c r="P57" s="24">
        <f t="shared" si="18"/>
        <v>36.383596016623542</v>
      </c>
      <c r="Q57" t="s">
        <v>116</v>
      </c>
      <c r="R57" t="s">
        <v>95</v>
      </c>
      <c r="S57" t="s">
        <v>469</v>
      </c>
      <c r="T57" s="35">
        <v>100</v>
      </c>
      <c r="U57" s="35">
        <f t="shared" si="19"/>
        <v>61.538461538461533</v>
      </c>
      <c r="V57" s="35">
        <f t="shared" si="20"/>
        <v>69.040247678018574</v>
      </c>
      <c r="W57" s="35">
        <f t="shared" si="21"/>
        <v>66.101694915254228</v>
      </c>
      <c r="X57" s="35">
        <f t="shared" si="22"/>
        <v>64.858057406727184</v>
      </c>
      <c r="Y57" s="35">
        <f t="shared" si="23"/>
        <v>72.359843546284225</v>
      </c>
      <c r="Z57" s="35">
        <f t="shared" si="24"/>
        <v>69.421290783519879</v>
      </c>
      <c r="AA57" s="35">
        <f t="shared" si="25"/>
        <v>-3.319595868265651</v>
      </c>
      <c r="AB57" s="35">
        <f t="shared" si="26"/>
        <v>-3.319595868265651</v>
      </c>
      <c r="AC57" s="35">
        <f t="shared" si="27"/>
        <v>-3.319595868265651</v>
      </c>
      <c r="AF57">
        <v>2.19</v>
      </c>
      <c r="AG57">
        <v>1.72</v>
      </c>
      <c r="AJ57" t="s">
        <v>162</v>
      </c>
    </row>
    <row r="58" spans="1:36" ht="15" x14ac:dyDescent="0.25">
      <c r="A58">
        <v>2.6</v>
      </c>
      <c r="B58">
        <v>3.23</v>
      </c>
      <c r="C58">
        <v>2.95</v>
      </c>
      <c r="D58" s="20">
        <f t="shared" si="3"/>
        <v>3.3195958682656457E-2</v>
      </c>
      <c r="E58" s="17">
        <f>IF(OR($A58="",$B58="",$C58=""),"",A58*'MPTO_working_3-way'!$I57)</f>
        <v>2.6863094925749067</v>
      </c>
      <c r="F58" s="21">
        <f>IF(OR($A58="",$B58="",$C58=""),"",B58*'MPTO_working_3-way'!$I57)</f>
        <v>3.3372229465449803</v>
      </c>
      <c r="G58" s="22">
        <f>IF(OR($A58="",$B58="",$C58=""),"",C58*'MPTO_working_3-way'!$I57)</f>
        <v>3.0479280781138369</v>
      </c>
      <c r="H58" s="17">
        <f>IF(OR($A58="",$B58="",$C58=""),"",'MPTO_working_3-way'!E57)</f>
        <v>2.6770173359603215</v>
      </c>
      <c r="I58" s="21">
        <f>IF(OR($A58="",$B58="",$C58=""),"",'MPTO_working_3-way'!F57)</f>
        <v>3.3497223674484844</v>
      </c>
      <c r="J58" s="22">
        <f>IF(OR($A58="",$B58="",$C58=""),"",'MPTO_working_3-way'!G57)</f>
        <v>3.0495453724827266</v>
      </c>
      <c r="K58" s="17">
        <f>IF(OR($A58="",$B58="",$C58=""),"",'OddsRatio_working_3-way'!H57)</f>
        <v>2.6813641727353987</v>
      </c>
      <c r="L58" s="21">
        <f>IF(OR($A58="",$B58="",$C58=""),"",'OddsRatio_working_3-way'!I57)</f>
        <v>3.3434013157499605</v>
      </c>
      <c r="M58" s="22">
        <f>IF(OR($A58="",$B58="",$C58=""),"",'OddsRatio_working_3-way'!J57)</f>
        <v>3.0491625855212665</v>
      </c>
      <c r="N58" s="23">
        <f t="shared" si="16"/>
        <v>37.225792588830508</v>
      </c>
      <c r="O58" s="24">
        <f t="shared" si="17"/>
        <v>29.96503428203075</v>
      </c>
      <c r="P58" s="24">
        <f t="shared" si="18"/>
        <v>32.809173129138749</v>
      </c>
      <c r="Q58" t="s">
        <v>118</v>
      </c>
      <c r="R58" t="s">
        <v>125</v>
      </c>
      <c r="S58" t="s">
        <v>469</v>
      </c>
      <c r="T58" s="35">
        <v>100</v>
      </c>
      <c r="U58" s="35">
        <f t="shared" si="19"/>
        <v>53.917050691244242</v>
      </c>
      <c r="V58" s="35">
        <f t="shared" si="20"/>
        <v>71.098265895953759</v>
      </c>
      <c r="W58" s="35">
        <f t="shared" si="21"/>
        <v>71.590909090909093</v>
      </c>
      <c r="X58" s="35">
        <f t="shared" si="22"/>
        <v>57.310825013137155</v>
      </c>
      <c r="Y58" s="35">
        <f t="shared" si="23"/>
        <v>74.492040217846679</v>
      </c>
      <c r="Z58" s="35">
        <f t="shared" si="24"/>
        <v>74.984683412801999</v>
      </c>
      <c r="AA58" s="35">
        <f t="shared" si="25"/>
        <v>-3.3937743218929128</v>
      </c>
      <c r="AB58" s="35">
        <f t="shared" si="26"/>
        <v>-3.3937743218929199</v>
      </c>
      <c r="AC58" s="35">
        <f t="shared" si="27"/>
        <v>-3.3937743218929057</v>
      </c>
      <c r="AF58">
        <v>2.2400000000000002</v>
      </c>
      <c r="AG58">
        <v>1.69</v>
      </c>
      <c r="AJ58" t="s">
        <v>163</v>
      </c>
    </row>
    <row r="59" spans="1:36" ht="15" x14ac:dyDescent="0.25">
      <c r="A59">
        <v>2.17</v>
      </c>
      <c r="B59">
        <v>3.46</v>
      </c>
      <c r="C59">
        <v>3.52</v>
      </c>
      <c r="D59" s="20">
        <f t="shared" si="3"/>
        <v>3.3937743218929173E-2</v>
      </c>
      <c r="E59" s="17">
        <f>IF(OR($A59="",$B59="",$C59=""),"",A59*'MPTO_working_3-way'!$I58)</f>
        <v>2.2436449027850762</v>
      </c>
      <c r="F59" s="21">
        <f>IF(OR($A59="",$B59="",$C59=""),"",B59*'MPTO_working_3-way'!$I58)</f>
        <v>3.5774245915374947</v>
      </c>
      <c r="G59" s="22">
        <f>IF(OR($A59="",$B59="",$C59=""),"",C59*'MPTO_working_3-way'!$I58)</f>
        <v>3.6394608561306305</v>
      </c>
      <c r="H59" s="17">
        <f>IF(OR($A59="",$B59="",$C59=""),"",'MPTO_working_3-way'!E58)</f>
        <v>2.2246104056871667</v>
      </c>
      <c r="I59" s="21">
        <f>IF(OR($A59="",$B59="",$C59=""),"",'MPTO_working_3-way'!F58)</f>
        <v>3.600946559637944</v>
      </c>
      <c r="J59" s="22">
        <f>IF(OR($A59="",$B59="",$C59=""),"",'MPTO_working_3-way'!G58)</f>
        <v>3.665980385121574</v>
      </c>
      <c r="K59" s="17">
        <f>IF(OR($A59="",$B59="",$C59=""),"",'OddsRatio_working_3-way'!H58)</f>
        <v>2.2324944529113839</v>
      </c>
      <c r="L59" s="21">
        <f>IF(OR($A59="",$B59="",$C59=""),"",'OddsRatio_working_3-way'!I58)</f>
        <v>3.5913985933008572</v>
      </c>
      <c r="M59" s="22">
        <f>IF(OR($A59="",$B59="",$C59=""),"",'OddsRatio_working_3-way'!J58)</f>
        <v>3.6546034370399032</v>
      </c>
      <c r="N59" s="23">
        <f t="shared" si="16"/>
        <v>44.570332799039733</v>
      </c>
      <c r="O59" s="24">
        <f t="shared" si="17"/>
        <v>27.953069992461337</v>
      </c>
      <c r="P59" s="24">
        <f t="shared" si="18"/>
        <v>27.476597208498927</v>
      </c>
      <c r="Q59" t="s">
        <v>120</v>
      </c>
      <c r="R59" t="s">
        <v>137</v>
      </c>
      <c r="S59" t="s">
        <v>469</v>
      </c>
      <c r="T59" s="35">
        <v>100</v>
      </c>
      <c r="U59" s="35">
        <f t="shared" si="19"/>
        <v>67.532467532467535</v>
      </c>
      <c r="V59" s="35">
        <f t="shared" si="20"/>
        <v>71.014492753623188</v>
      </c>
      <c r="W59" s="35">
        <f t="shared" si="21"/>
        <v>58.15899581589958</v>
      </c>
      <c r="X59" s="35">
        <f t="shared" si="22"/>
        <v>70.826511430477225</v>
      </c>
      <c r="Y59" s="35">
        <f t="shared" si="23"/>
        <v>74.308536651632878</v>
      </c>
      <c r="Z59" s="35">
        <f t="shared" si="24"/>
        <v>61.453039713909277</v>
      </c>
      <c r="AA59" s="35">
        <f t="shared" si="25"/>
        <v>-3.29404389800969</v>
      </c>
      <c r="AB59" s="35">
        <f t="shared" si="26"/>
        <v>-3.29404389800969</v>
      </c>
      <c r="AC59" s="35">
        <f t="shared" si="27"/>
        <v>-3.2940438980096971</v>
      </c>
      <c r="AF59">
        <v>2.12</v>
      </c>
      <c r="AG59">
        <v>1.77</v>
      </c>
      <c r="AJ59" t="s">
        <v>163</v>
      </c>
    </row>
    <row r="60" spans="1:36" s="35" customFormat="1" ht="15" x14ac:dyDescent="0.25">
      <c r="A60">
        <v>3.08</v>
      </c>
      <c r="B60">
        <v>3.45</v>
      </c>
      <c r="C60">
        <v>2.39</v>
      </c>
      <c r="D60" s="20">
        <f t="shared" si="3"/>
        <v>3.2940438980096909E-2</v>
      </c>
      <c r="E60" s="17">
        <f>IF(OR($A60="",$B60="",$C60=""),"",A60*'MPTO_working_3-way'!$I59)</f>
        <v>3.1814565520586986</v>
      </c>
      <c r="F60" s="21">
        <f>IF(OR($A60="",$B60="",$C60=""),"",B60*'MPTO_working_3-way'!$I59)</f>
        <v>3.5636445144813345</v>
      </c>
      <c r="G60" s="22">
        <f>IF(OR($A60="",$B60="",$C60=""),"",C60*'MPTO_working_3-way'!$I59)</f>
        <v>2.4687276491624317</v>
      </c>
      <c r="H60" s="17">
        <f>IF(OR($A60="",$B60="",$C60=""),"",'MPTO_working_3-way'!E59)</f>
        <v>3.1878080028652791</v>
      </c>
      <c r="I60" s="21">
        <f>IF(OR($A60="",$B60="",$C60=""),"",'MPTO_working_3-way'!F59)</f>
        <v>3.5858368977514044</v>
      </c>
      <c r="J60" s="22">
        <f>IF(OR($A60="",$B60="",$C60=""),"",'MPTO_working_3-way'!G59)</f>
        <v>2.4544099758258637</v>
      </c>
      <c r="K60" s="17">
        <f>IF(OR($A60="",$B60="",$C60=""),"",'OddsRatio_working_3-way'!H59)</f>
        <v>3.185902468300255</v>
      </c>
      <c r="L60" s="21">
        <f>IF(OR($A60="",$B60="",$C60=""),"",'OddsRatio_working_3-way'!I59)</f>
        <v>3.5747408881421263</v>
      </c>
      <c r="M60" s="22">
        <f>IF(OR($A60="",$B60="",$C60=""),"",'OddsRatio_working_3-way'!J59)</f>
        <v>2.4607713610275739</v>
      </c>
      <c r="N60" s="23">
        <f t="shared" si="16"/>
        <v>31.432143850995132</v>
      </c>
      <c r="O60" s="24">
        <f t="shared" si="17"/>
        <v>28.061160307555078</v>
      </c>
      <c r="P60" s="24">
        <f t="shared" si="18"/>
        <v>40.506695841449798</v>
      </c>
      <c r="Q60" t="s">
        <v>122</v>
      </c>
      <c r="R60" t="s">
        <v>132</v>
      </c>
      <c r="S60" t="s">
        <v>469</v>
      </c>
      <c r="T60" s="35">
        <v>100</v>
      </c>
      <c r="U60" s="35">
        <f t="shared" si="19"/>
        <v>53.051643192488264</v>
      </c>
      <c r="V60" s="35">
        <f t="shared" si="20"/>
        <v>71.346704871060169</v>
      </c>
      <c r="W60" s="35">
        <f t="shared" si="21"/>
        <v>72.14484679665739</v>
      </c>
      <c r="X60" s="35">
        <f t="shared" si="22"/>
        <v>56.508448332282448</v>
      </c>
      <c r="Y60" s="35">
        <f t="shared" si="23"/>
        <v>74.803510010854353</v>
      </c>
      <c r="Z60" s="35">
        <f t="shared" si="24"/>
        <v>75.60165193645156</v>
      </c>
      <c r="AA60" s="35">
        <f t="shared" si="25"/>
        <v>-3.4568051397941844</v>
      </c>
      <c r="AB60" s="35">
        <f t="shared" si="26"/>
        <v>-3.4568051397941844</v>
      </c>
      <c r="AC60" s="35">
        <f t="shared" si="27"/>
        <v>-3.4568051397941701</v>
      </c>
      <c r="AD60" s="36"/>
      <c r="AE60" s="36"/>
      <c r="AF60">
        <v>2.08</v>
      </c>
      <c r="AG60">
        <v>1.79</v>
      </c>
      <c r="AH60" s="36"/>
      <c r="AI60" s="36"/>
      <c r="AJ60" t="s">
        <v>163</v>
      </c>
    </row>
    <row r="61" spans="1:36" ht="15" x14ac:dyDescent="0.25">
      <c r="A61">
        <v>2.13</v>
      </c>
      <c r="B61">
        <v>3.49</v>
      </c>
      <c r="C61">
        <v>3.59</v>
      </c>
      <c r="D61" s="20">
        <f t="shared" si="3"/>
        <v>3.4568051397941835E-2</v>
      </c>
      <c r="E61" s="17">
        <f>IF(OR($A61="",$B61="",$C61=""),"",A61*'MPTO_working_3-way'!$I60)</f>
        <v>2.2036299494776159</v>
      </c>
      <c r="F61" s="21">
        <f>IF(OR($A61="",$B61="",$C61=""),"",B61*'MPTO_working_3-way'!$I60)</f>
        <v>3.6106424993788173</v>
      </c>
      <c r="G61" s="22">
        <f>IF(OR($A61="",$B61="",$C61=""),"",C61*'MPTO_working_3-way'!$I60)</f>
        <v>3.7140993045186113</v>
      </c>
      <c r="H61" s="17">
        <f>IF(OR($A61="",$B61="",$C61=""),"",'MPTO_working_3-way'!E60)</f>
        <v>2.1835926043800669</v>
      </c>
      <c r="I61" s="21">
        <f>IF(OR($A61="",$B61="",$C61=""),"",'MPTO_working_3-way'!F60)</f>
        <v>3.6362278729686182</v>
      </c>
      <c r="J61" s="22">
        <f>IF(OR($A61="",$B61="",$C61=""),"",'MPTO_working_3-way'!G60)</f>
        <v>3.7449137297827457</v>
      </c>
      <c r="K61" s="17">
        <f>IF(OR($A61="",$B61="",$C61=""),"",'OddsRatio_working_3-way'!H60)</f>
        <v>2.1917935845493326</v>
      </c>
      <c r="L61" s="21">
        <f>IF(OR($A61="",$B61="",$C61=""),"",'OddsRatio_working_3-way'!I60)</f>
        <v>3.6261646243609182</v>
      </c>
      <c r="M61" s="22">
        <f>IF(OR($A61="",$B61="",$C61=""),"",'OddsRatio_working_3-way'!J60)</f>
        <v>3.7316330831705931</v>
      </c>
      <c r="N61" s="23">
        <f t="shared" si="16"/>
        <v>45.379670041109044</v>
      </c>
      <c r="O61" s="24">
        <f t="shared" si="17"/>
        <v>27.695901772940474</v>
      </c>
      <c r="P61" s="24">
        <f t="shared" si="18"/>
        <v>26.924428185950489</v>
      </c>
      <c r="Q61" t="s">
        <v>124</v>
      </c>
      <c r="R61" t="s">
        <v>136</v>
      </c>
      <c r="S61" t="s">
        <v>469</v>
      </c>
      <c r="T61" s="35">
        <v>100</v>
      </c>
      <c r="U61" s="35">
        <f t="shared" si="19"/>
        <v>62.406015037593981</v>
      </c>
      <c r="V61" s="35">
        <f t="shared" si="20"/>
        <v>70.326409495548958</v>
      </c>
      <c r="W61" s="35">
        <f t="shared" si="21"/>
        <v>63.898916967509031</v>
      </c>
      <c r="X61" s="35">
        <f t="shared" si="22"/>
        <v>65.774673536942018</v>
      </c>
      <c r="Y61" s="35">
        <f t="shared" si="23"/>
        <v>73.695067994896988</v>
      </c>
      <c r="Z61" s="35">
        <f t="shared" si="24"/>
        <v>67.267575466857039</v>
      </c>
      <c r="AA61" s="35">
        <f t="shared" si="25"/>
        <v>-3.3686584993480366</v>
      </c>
      <c r="AB61" s="35">
        <f t="shared" si="26"/>
        <v>-3.3686584993480295</v>
      </c>
      <c r="AC61" s="35">
        <f t="shared" si="27"/>
        <v>-3.3686584993480082</v>
      </c>
      <c r="AF61">
        <v>2.0699999999999998</v>
      </c>
      <c r="AG61">
        <v>1.82</v>
      </c>
      <c r="AJ61" t="s">
        <v>163</v>
      </c>
    </row>
    <row r="62" spans="1:36" ht="15" x14ac:dyDescent="0.25">
      <c r="A62">
        <v>2.66</v>
      </c>
      <c r="B62">
        <v>3.37</v>
      </c>
      <c r="C62">
        <v>2.77</v>
      </c>
      <c r="D62" s="20">
        <f t="shared" si="3"/>
        <v>3.3686584993480206E-2</v>
      </c>
      <c r="E62" s="17">
        <f>IF(OR($A62="",$B62="",$C62=""),"",A62*'MPTO_working_3-way'!$I61)</f>
        <v>2.7496063160826574</v>
      </c>
      <c r="F62" s="21">
        <f>IF(OR($A62="",$B62="",$C62=""),"",B62*'MPTO_working_3-way'!$I61)</f>
        <v>3.4835237914280284</v>
      </c>
      <c r="G62" s="22">
        <f>IF(OR($A62="",$B62="",$C62=""),"",C62*'MPTO_working_3-way'!$I61)</f>
        <v>2.86331184043194</v>
      </c>
      <c r="H62" s="17">
        <f>IF(OR($A62="",$B62="",$C62=""),"",'MPTO_working_3-way'!E61)</f>
        <v>2.7418970993845235</v>
      </c>
      <c r="I62" s="21">
        <f>IF(OR($A62="",$B62="",$C62=""),"",'MPTO_working_3-way'!F61)</f>
        <v>3.5025405613863438</v>
      </c>
      <c r="J62" s="22">
        <f>IF(OR($A62="",$B62="",$C62=""),"",'MPTO_working_3-way'!G61)</f>
        <v>2.8589238142542555</v>
      </c>
      <c r="K62" s="17">
        <f>IF(OR($A62="",$B62="",$C62=""),"",'OddsRatio_working_3-way'!H61)</f>
        <v>2.7457722471749206</v>
      </c>
      <c r="L62" s="21">
        <f>IF(OR($A62="",$B62="",$C62=""),"",'OddsRatio_working_3-way'!I61)</f>
        <v>3.4924579673521459</v>
      </c>
      <c r="M62" s="22">
        <f>IF(OR($A62="",$B62="",$C62=""),"",'OddsRatio_working_3-way'!J61)</f>
        <v>2.8614559503009693</v>
      </c>
      <c r="N62" s="23">
        <f t="shared" si="16"/>
        <v>36.368842846734957</v>
      </c>
      <c r="O62" s="24">
        <f t="shared" si="17"/>
        <v>28.706564383476252</v>
      </c>
      <c r="P62" s="24">
        <f t="shared" si="18"/>
        <v>34.924592769788802</v>
      </c>
      <c r="Q62" t="s">
        <v>126</v>
      </c>
      <c r="R62" t="s">
        <v>129</v>
      </c>
      <c r="S62" t="s">
        <v>469</v>
      </c>
      <c r="T62" s="35">
        <v>100</v>
      </c>
      <c r="U62" s="35">
        <f t="shared" si="19"/>
        <v>73.958333333333343</v>
      </c>
      <c r="V62" s="35">
        <f t="shared" si="20"/>
        <v>71.181556195965413</v>
      </c>
      <c r="W62" s="35">
        <f t="shared" si="21"/>
        <v>51.456310679611654</v>
      </c>
      <c r="X62" s="35">
        <f t="shared" si="22"/>
        <v>77.362133124422925</v>
      </c>
      <c r="Y62" s="35">
        <f t="shared" si="23"/>
        <v>74.585355987055024</v>
      </c>
      <c r="Z62" s="35">
        <f t="shared" si="24"/>
        <v>54.860110470701251</v>
      </c>
      <c r="AA62" s="35">
        <f t="shared" si="25"/>
        <v>-3.4037997910895825</v>
      </c>
      <c r="AB62" s="35">
        <f t="shared" si="26"/>
        <v>-3.4037997910896109</v>
      </c>
      <c r="AC62" s="35">
        <f t="shared" si="27"/>
        <v>-3.4037997910895967</v>
      </c>
      <c r="AF62">
        <v>2.0499999999999998</v>
      </c>
      <c r="AG62">
        <v>1.83</v>
      </c>
      <c r="AJ62" t="s">
        <v>163</v>
      </c>
    </row>
    <row r="63" spans="1:36" s="35" customFormat="1" ht="15" x14ac:dyDescent="0.25">
      <c r="A63">
        <v>3.84</v>
      </c>
      <c r="B63">
        <v>3.47</v>
      </c>
      <c r="C63">
        <v>2.06</v>
      </c>
      <c r="D63" s="20">
        <f t="shared" si="3"/>
        <v>3.4037997910896012E-2</v>
      </c>
      <c r="E63" s="17">
        <f>IF(OR($A63="",$B63="",$C63=""),"",A63*'MPTO_working_3-way'!$I62)</f>
        <v>3.9707059119778405</v>
      </c>
      <c r="F63" s="21">
        <f>IF(OR($A63="",$B63="",$C63=""),"",B63*'MPTO_working_3-way'!$I62)</f>
        <v>3.5881118527508096</v>
      </c>
      <c r="G63" s="22">
        <f>IF(OR($A63="",$B63="",$C63=""),"",C63*'MPTO_working_3-way'!$I62)</f>
        <v>2.1301182756964456</v>
      </c>
      <c r="H63" s="17">
        <f>IF(OR($A63="",$B63="",$C63=""),"",'MPTO_working_3-way'!E62)</f>
        <v>4.0149248026161306</v>
      </c>
      <c r="I63" s="21">
        <f>IF(OR($A63="",$B63="",$C63=""),"",'MPTO_working_3-way'!F62)</f>
        <v>3.6122151409437993</v>
      </c>
      <c r="J63" s="22">
        <f>IF(OR($A63="",$B63="",$C63=""),"",'MPTO_working_3-way'!G62)</f>
        <v>2.1093001634627462</v>
      </c>
      <c r="K63" s="17">
        <f>IF(OR($A63="",$B63="",$C63=""),"",'OddsRatio_working_3-way'!H62)</f>
        <v>3.9945151108246857</v>
      </c>
      <c r="L63" s="21">
        <f>IF(OR($A63="",$B63="",$C63=""),"",'OddsRatio_working_3-way'!I62)</f>
        <v>3.604384621034145</v>
      </c>
      <c r="M63" s="22">
        <f>IF(OR($A63="",$B63="",$C63=""),"",'OddsRatio_working_3-way'!J62)</f>
        <v>2.1176711329134386</v>
      </c>
      <c r="N63" s="23">
        <f t="shared" si="16"/>
        <v>25.184438791688102</v>
      </c>
      <c r="O63" s="24">
        <f t="shared" si="17"/>
        <v>27.869811227689421</v>
      </c>
      <c r="P63" s="24">
        <f t="shared" si="18"/>
        <v>46.94574998062248</v>
      </c>
      <c r="Q63" t="s">
        <v>128</v>
      </c>
      <c r="R63" t="s">
        <v>127</v>
      </c>
      <c r="S63" t="s">
        <v>469</v>
      </c>
      <c r="T63" s="35">
        <v>100</v>
      </c>
      <c r="U63" s="35">
        <f t="shared" si="19"/>
        <v>45.054945054945051</v>
      </c>
      <c r="V63" s="35">
        <f t="shared" si="20"/>
        <v>71.428571428571431</v>
      </c>
      <c r="W63" s="35">
        <f t="shared" si="21"/>
        <v>79.959919839679344</v>
      </c>
      <c r="X63" s="35">
        <f t="shared" si="22"/>
        <v>48.611508731749211</v>
      </c>
      <c r="Y63" s="35">
        <f t="shared" si="23"/>
        <v>74.985135105375576</v>
      </c>
      <c r="Z63" s="35">
        <f t="shared" si="24"/>
        <v>83.516483516483504</v>
      </c>
      <c r="AA63" s="35">
        <f t="shared" si="25"/>
        <v>-3.55656367680416</v>
      </c>
      <c r="AB63" s="35">
        <f t="shared" si="26"/>
        <v>-3.5565636768041458</v>
      </c>
      <c r="AC63" s="35">
        <f t="shared" si="27"/>
        <v>-3.55656367680416</v>
      </c>
      <c r="AD63" s="36"/>
      <c r="AE63" s="36"/>
      <c r="AF63">
        <v>2.1800000000000002</v>
      </c>
      <c r="AG63">
        <v>1.73</v>
      </c>
      <c r="AH63" s="36"/>
      <c r="AI63" s="36"/>
      <c r="AJ63" t="s">
        <v>163</v>
      </c>
    </row>
    <row r="64" spans="1:36" ht="15" x14ac:dyDescent="0.25">
      <c r="A64">
        <v>1.82</v>
      </c>
      <c r="B64">
        <v>3.5</v>
      </c>
      <c r="C64">
        <v>4.99</v>
      </c>
      <c r="D64" s="20">
        <f t="shared" si="3"/>
        <v>3.5565636768041475E-2</v>
      </c>
      <c r="E64" s="17">
        <f>IF(OR($A64="",$B64="",$C64=""),"",A64*'MPTO_working_3-way'!$I63)</f>
        <v>1.8847294589178356</v>
      </c>
      <c r="F64" s="21">
        <f>IF(OR($A64="",$B64="",$C64=""),"",B64*'MPTO_working_3-way'!$I63)</f>
        <v>3.6244797286881454</v>
      </c>
      <c r="G64" s="22">
        <f>IF(OR($A64="",$B64="",$C64=""),"",C64*'MPTO_working_3-way'!$I63)</f>
        <v>5.1674725274725271</v>
      </c>
      <c r="H64" s="17">
        <f>IF(OR($A64="",$B64="",$C64=""),"",'MPTO_working_3-way'!E63)</f>
        <v>1.860135181265788</v>
      </c>
      <c r="I64" s="21">
        <f>IF(OR($A64="",$B64="",$C64=""),"",'MPTO_working_3-way'!F63)</f>
        <v>3.6515131208620364</v>
      </c>
      <c r="J64" s="22">
        <f>IF(OR($A64="",$B64="",$C64=""),"",'MPTO_working_3-way'!G63)</f>
        <v>5.3037570566478482</v>
      </c>
      <c r="K64" s="17">
        <f>IF(OR($A64="",$B64="",$C64=""),"",'OddsRatio_working_3-way'!H63)</f>
        <v>1.8694704185926343</v>
      </c>
      <c r="L64" s="21">
        <f>IF(OR($A64="",$B64="",$C64=""),"",'OddsRatio_working_3-way'!I63)</f>
        <v>3.6508244469287638</v>
      </c>
      <c r="M64" s="22">
        <f>IF(OR($A64="",$B64="",$C64=""),"",'OddsRatio_working_3-way'!J63)</f>
        <v>5.2307158172983064</v>
      </c>
      <c r="N64" s="23">
        <f t="shared" si="16"/>
        <v>53.05801292956788</v>
      </c>
      <c r="O64" s="24">
        <f t="shared" si="17"/>
        <v>27.590166723375297</v>
      </c>
      <c r="P64" s="24">
        <f t="shared" si="18"/>
        <v>19.351820347056822</v>
      </c>
      <c r="Q64" t="s">
        <v>130</v>
      </c>
      <c r="R64" t="s">
        <v>119</v>
      </c>
      <c r="S64" t="s">
        <v>469</v>
      </c>
      <c r="T64" s="35">
        <v>100</v>
      </c>
      <c r="U64" s="35">
        <f t="shared" si="19"/>
        <v>57.446808510638299</v>
      </c>
      <c r="V64" s="35">
        <f t="shared" si="20"/>
        <v>68.847352024922117</v>
      </c>
      <c r="W64" s="35">
        <f t="shared" si="21"/>
        <v>70.326409495548958</v>
      </c>
      <c r="X64" s="35">
        <f t="shared" si="22"/>
        <v>60.826238479528918</v>
      </c>
      <c r="Y64" s="35">
        <f t="shared" si="23"/>
        <v>72.226781993812736</v>
      </c>
      <c r="Z64" s="35">
        <f t="shared" si="24"/>
        <v>73.705839464439578</v>
      </c>
      <c r="AA64" s="35">
        <f t="shared" si="25"/>
        <v>-3.3794299688906193</v>
      </c>
      <c r="AB64" s="35">
        <f t="shared" si="26"/>
        <v>-3.3794299688906193</v>
      </c>
      <c r="AC64" s="35">
        <f t="shared" si="27"/>
        <v>-3.3794299688906193</v>
      </c>
      <c r="AF64">
        <v>2.34</v>
      </c>
      <c r="AG64">
        <v>1.63</v>
      </c>
      <c r="AJ64" t="s">
        <v>163</v>
      </c>
    </row>
    <row r="65" spans="1:36" ht="15" x14ac:dyDescent="0.25">
      <c r="A65">
        <v>2.35</v>
      </c>
      <c r="B65">
        <v>3.21</v>
      </c>
      <c r="C65">
        <v>3.37</v>
      </c>
      <c r="D65" s="20">
        <f t="shared" si="3"/>
        <v>3.3794299688906237E-2</v>
      </c>
      <c r="E65" s="17">
        <f>IF(OR($A65="",$B65="",$C65=""),"",A65*'MPTO_working_3-way'!$I64)</f>
        <v>2.4294166042689298</v>
      </c>
      <c r="F65" s="21">
        <f>IF(OR($A65="",$B65="",$C65=""),"",B65*'MPTO_working_3-way'!$I64)</f>
        <v>3.318479702001389</v>
      </c>
      <c r="G65" s="22">
        <f>IF(OR($A65="",$B65="",$C65=""),"",C65*'MPTO_working_3-way'!$I64)</f>
        <v>3.4838867899516139</v>
      </c>
      <c r="H65" s="17">
        <f>IF(OR($A65="",$B65="",$C65=""),"",'MPTO_working_3-way'!E64)</f>
        <v>2.4139012809237963</v>
      </c>
      <c r="I65" s="21">
        <f>IF(OR($A65="",$B65="",$C65=""),"",'MPTO_working_3-way'!F64)</f>
        <v>3.3304279436203443</v>
      </c>
      <c r="J65" s="22">
        <f>IF(OR($A65="",$B65="",$C65=""),"",'MPTO_working_3-way'!G64)</f>
        <v>3.5029810905548309</v>
      </c>
      <c r="K65" s="17">
        <f>IF(OR($A65="",$B65="",$C65=""),"",'OddsRatio_working_3-way'!H64)</f>
        <v>2.4206654404024879</v>
      </c>
      <c r="L65" s="21">
        <f>IF(OR($A65="",$B65="",$C65=""),"",'OddsRatio_working_3-way'!I64)</f>
        <v>3.3256819431774067</v>
      </c>
      <c r="M65" s="22">
        <f>IF(OR($A65="",$B65="",$C65=""),"",'OddsRatio_working_3-way'!J64)</f>
        <v>3.4940571064843686</v>
      </c>
      <c r="N65" s="23">
        <f t="shared" si="16"/>
        <v>41.162145604949636</v>
      </c>
      <c r="O65" s="24">
        <f t="shared" si="17"/>
        <v>30.134281050352541</v>
      </c>
      <c r="P65" s="24">
        <f t="shared" si="18"/>
        <v>28.703573344697819</v>
      </c>
      <c r="Q65" t="s">
        <v>131</v>
      </c>
      <c r="R65" t="s">
        <v>134</v>
      </c>
      <c r="S65" t="s">
        <v>469</v>
      </c>
      <c r="T65" s="35">
        <v>100</v>
      </c>
      <c r="U65" s="35">
        <f t="shared" si="19"/>
        <v>44.134078212290497</v>
      </c>
      <c r="V65" s="35">
        <f t="shared" si="20"/>
        <v>72.375690607734811</v>
      </c>
      <c r="W65" s="35">
        <f t="shared" si="21"/>
        <v>79.919678714859444</v>
      </c>
      <c r="X65" s="35">
        <f t="shared" si="22"/>
        <v>47.70463067740576</v>
      </c>
      <c r="Y65" s="35">
        <f t="shared" si="23"/>
        <v>75.946243072850052</v>
      </c>
      <c r="Z65" s="35">
        <f t="shared" si="24"/>
        <v>83.4902311799747</v>
      </c>
      <c r="AA65" s="35">
        <f t="shared" si="25"/>
        <v>-3.5705524651152629</v>
      </c>
      <c r="AB65" s="35">
        <f t="shared" si="26"/>
        <v>-3.5705524651152416</v>
      </c>
      <c r="AC65" s="35">
        <f t="shared" si="27"/>
        <v>-3.5705524651152558</v>
      </c>
      <c r="AF65">
        <v>2.4500000000000002</v>
      </c>
      <c r="AG65">
        <v>1.59</v>
      </c>
      <c r="AJ65" t="s">
        <v>163</v>
      </c>
    </row>
    <row r="66" spans="1:36" ht="15" x14ac:dyDescent="0.25">
      <c r="A66">
        <v>1.79</v>
      </c>
      <c r="B66">
        <v>3.62</v>
      </c>
      <c r="C66">
        <v>4.9800000000000004</v>
      </c>
      <c r="D66" s="20">
        <f t="shared" si="3"/>
        <v>3.570552465115262E-2</v>
      </c>
      <c r="E66" s="17">
        <f>IF(OR($A66="",$B66="",$C66=""),"",A66*'MPTO_working_3-way'!$I65)</f>
        <v>1.8539128891255632</v>
      </c>
      <c r="F66" s="21">
        <f>IF(OR($A66="",$B66="",$C66=""),"",B66*'MPTO_working_3-way'!$I65)</f>
        <v>3.7492539992371725</v>
      </c>
      <c r="G66" s="22">
        <f>IF(OR($A66="",$B66="",$C66=""),"",C66*'MPTO_working_3-way'!$I65)</f>
        <v>5.1578135127627407</v>
      </c>
      <c r="H66" s="17">
        <f>IF(OR($A66="",$B66="",$C66=""),"",'MPTO_working_3-way'!E65)</f>
        <v>1.8289648083365913</v>
      </c>
      <c r="I66" s="21">
        <f>IF(OR($A66="",$B66="",$C66=""),"",'MPTO_working_3-way'!F65)</f>
        <v>3.782988810962109</v>
      </c>
      <c r="J66" s="22">
        <f>IF(OR($A66="",$B66="",$C66=""),"",'MPTO_working_3-way'!G65)</f>
        <v>5.2937678171031521</v>
      </c>
      <c r="K66" s="17">
        <f>IF(OR($A66="",$B66="",$C66=""),"",'OddsRatio_working_3-way'!H65)</f>
        <v>1.8382533869821238</v>
      </c>
      <c r="L66" s="21">
        <f>IF(OR($A66="",$B66="",$C66=""),"",'OddsRatio_working_3-way'!I65)</f>
        <v>3.780030220117927</v>
      </c>
      <c r="M66" s="22">
        <f>IF(OR($A66="",$B66="",$C66=""),"",'OddsRatio_working_3-way'!J65)</f>
        <v>5.2230993420112046</v>
      </c>
      <c r="N66" s="23">
        <f t="shared" si="16"/>
        <v>53.939966967470134</v>
      </c>
      <c r="O66" s="24">
        <f t="shared" si="17"/>
        <v>26.671972616511475</v>
      </c>
      <c r="P66" s="24">
        <f t="shared" si="18"/>
        <v>19.38806041601838</v>
      </c>
      <c r="Q66" t="s">
        <v>133</v>
      </c>
      <c r="R66" t="s">
        <v>121</v>
      </c>
      <c r="S66" t="s">
        <v>469</v>
      </c>
      <c r="T66" s="35">
        <v>100</v>
      </c>
      <c r="U66" s="35">
        <f t="shared" si="19"/>
        <v>43.820224719101127</v>
      </c>
      <c r="V66" s="35">
        <f t="shared" si="20"/>
        <v>71.751412429378533</v>
      </c>
      <c r="W66" s="35">
        <f t="shared" si="21"/>
        <v>80.806142034548941</v>
      </c>
      <c r="X66" s="35">
        <f t="shared" si="22"/>
        <v>47.442445536072526</v>
      </c>
      <c r="Y66" s="35">
        <f t="shared" si="23"/>
        <v>75.373633246349939</v>
      </c>
      <c r="Z66" s="35">
        <f t="shared" si="24"/>
        <v>84.428362851520362</v>
      </c>
      <c r="AA66" s="35">
        <f t="shared" si="25"/>
        <v>-3.6222208169713994</v>
      </c>
      <c r="AB66" s="35">
        <f t="shared" si="26"/>
        <v>-3.6222208169714065</v>
      </c>
      <c r="AC66" s="35">
        <f t="shared" si="27"/>
        <v>-3.6222208169714207</v>
      </c>
      <c r="AF66">
        <v>2.15</v>
      </c>
      <c r="AG66">
        <v>1.75</v>
      </c>
      <c r="AJ66" t="s">
        <v>163</v>
      </c>
    </row>
    <row r="67" spans="1:36" ht="15" x14ac:dyDescent="0.25">
      <c r="A67">
        <v>1.78</v>
      </c>
      <c r="B67">
        <v>3.54</v>
      </c>
      <c r="C67">
        <v>5.21</v>
      </c>
      <c r="D67" s="20">
        <f t="shared" si="3"/>
        <v>3.622220816971411E-2</v>
      </c>
      <c r="E67" s="17">
        <f>IF(OR($A67="",$B67="",$C67=""),"",A67*'MPTO_working_3-way'!$I66)</f>
        <v>1.8444755305420912</v>
      </c>
      <c r="F67" s="21">
        <f>IF(OR($A67="",$B67="",$C67=""),"",B67*'MPTO_working_3-way'!$I66)</f>
        <v>3.668226616920788</v>
      </c>
      <c r="G67" s="22">
        <f>IF(OR($A67="",$B67="",$C67=""),"",C67*'MPTO_working_3-way'!$I66)</f>
        <v>5.3987177045642101</v>
      </c>
      <c r="H67" s="17">
        <f>IF(OR($A67="",$B67="",$C67=""),"",'MPTO_working_3-way'!E66)</f>
        <v>1.8190957205633906</v>
      </c>
      <c r="I67" s="21">
        <f>IF(OR($A67="",$B67="",$C67=""),"",'MPTO_working_3-way'!F66)</f>
        <v>3.6980633857024192</v>
      </c>
      <c r="J67" s="22">
        <f>IF(OR($A67="",$B67="",$C67=""),"",'MPTO_working_3-way'!G66)</f>
        <v>5.5597404875973595</v>
      </c>
      <c r="K67" s="17">
        <f>IF(OR($A67="",$B67="",$C67=""),"",'OddsRatio_working_3-way'!H66)</f>
        <v>1.8286024792353606</v>
      </c>
      <c r="L67" s="21">
        <f>IF(OR($A67="",$B67="",$C67=""),"",'OddsRatio_working_3-way'!I66)</f>
        <v>3.6982696118689944</v>
      </c>
      <c r="M67" s="22">
        <f>IF(OR($A67="",$B67="",$C67=""),"",'OddsRatio_working_3-way'!J66)</f>
        <v>5.4723287661293192</v>
      </c>
      <c r="N67" s="23">
        <f t="shared" si="16"/>
        <v>54.215953719163736</v>
      </c>
      <c r="O67" s="24">
        <f t="shared" si="17"/>
        <v>27.261129271217925</v>
      </c>
      <c r="P67" s="24">
        <f t="shared" si="18"/>
        <v>18.522917009618322</v>
      </c>
      <c r="Q67" t="s">
        <v>135</v>
      </c>
      <c r="R67" t="s">
        <v>166</v>
      </c>
      <c r="S67" t="s">
        <v>469</v>
      </c>
      <c r="T67" s="35">
        <v>100</v>
      </c>
      <c r="U67" s="35">
        <f t="shared" si="19"/>
        <v>37.5</v>
      </c>
      <c r="V67" s="35">
        <f t="shared" si="20"/>
        <v>76.30331753554502</v>
      </c>
      <c r="W67" s="35">
        <f t="shared" si="21"/>
        <v>82.698961937716263</v>
      </c>
      <c r="X67" s="35">
        <f t="shared" si="22"/>
        <v>40.997720526738711</v>
      </c>
      <c r="Y67" s="35">
        <f t="shared" si="23"/>
        <v>79.801038062283737</v>
      </c>
      <c r="Z67" s="35">
        <f t="shared" si="24"/>
        <v>86.19668246445498</v>
      </c>
      <c r="AA67" s="35">
        <f t="shared" si="25"/>
        <v>-3.4977205267387106</v>
      </c>
      <c r="AB67" s="35">
        <f t="shared" si="26"/>
        <v>-3.4977205267387177</v>
      </c>
      <c r="AC67" s="35">
        <f t="shared" si="27"/>
        <v>-3.4977205267387177</v>
      </c>
      <c r="AF67">
        <v>2.1800000000000002</v>
      </c>
      <c r="AG67">
        <v>1.72</v>
      </c>
      <c r="AJ67" t="s">
        <v>163</v>
      </c>
    </row>
    <row r="68" spans="1:36" ht="15" x14ac:dyDescent="0.25">
      <c r="A68">
        <v>1.6</v>
      </c>
      <c r="B68">
        <v>4.22</v>
      </c>
      <c r="C68">
        <v>5.78</v>
      </c>
      <c r="D68" s="20">
        <f t="shared" ref="D68:D131" si="28">IF(OR($A68="",$B68="",$C68=""),"",(1/A68)+(1/B68)+(1/C68)-1)</f>
        <v>3.4977205267387124E-2</v>
      </c>
      <c r="E68" s="17">
        <f>IF(OR($A68="",$B68="",$C68=""),"",A68*'MPTO_working_3-way'!$I67)</f>
        <v>1.6559635284278196</v>
      </c>
      <c r="F68" s="21">
        <f>IF(OR($A68="",$B68="",$C68=""),"",B68*'MPTO_working_3-way'!$I67)</f>
        <v>4.3676038062283737</v>
      </c>
      <c r="G68" s="22">
        <f>IF(OR($A68="",$B68="",$C68=""),"",C68*'MPTO_working_3-way'!$I67)</f>
        <v>5.9821682464454975</v>
      </c>
      <c r="H68" s="17">
        <f>IF(OR($A68="",$B68="",$C68=""),"",'MPTO_working_3-way'!E67)</f>
        <v>1.6304145843127733</v>
      </c>
      <c r="I68" s="21">
        <f>IF(OR($A68="",$B68="",$C68=""),"",'MPTO_working_3-way'!F67)</f>
        <v>4.4383736129096825</v>
      </c>
      <c r="J68" s="22">
        <f>IF(OR($A68="",$B68="",$C68=""),"",'MPTO_working_3-way'!G67)</f>
        <v>6.1976564451991853</v>
      </c>
      <c r="K68" s="17">
        <f>IF(OR($A68="",$B68="",$C68=""),"",'OddsRatio_working_3-way'!H67)</f>
        <v>1.6390955008516985</v>
      </c>
      <c r="L68" s="21">
        <f>IF(OR($A68="",$B68="",$C68=""),"",'OddsRatio_working_3-way'!I67)</f>
        <v>4.4298125212374488</v>
      </c>
      <c r="M68" s="22">
        <f>IF(OR($A68="",$B68="",$C68=""),"",'OddsRatio_working_3-way'!J67)</f>
        <v>6.0914608234518655</v>
      </c>
      <c r="N68" s="23">
        <f t="shared" si="16"/>
        <v>60.387803404668297</v>
      </c>
      <c r="O68" s="24">
        <f t="shared" si="17"/>
        <v>22.895849632101726</v>
      </c>
      <c r="P68" s="24">
        <f t="shared" si="18"/>
        <v>16.716346963229977</v>
      </c>
      <c r="Q68" t="s">
        <v>165</v>
      </c>
      <c r="R68" t="s">
        <v>139</v>
      </c>
      <c r="S68" t="s">
        <v>469</v>
      </c>
      <c r="T68" s="35">
        <v>100</v>
      </c>
      <c r="U68" s="35">
        <f t="shared" si="19"/>
        <v>38.271604938271601</v>
      </c>
      <c r="V68" s="35">
        <f t="shared" si="20"/>
        <v>75</v>
      </c>
      <c r="W68" s="35">
        <f t="shared" si="21"/>
        <v>82.964224872231682</v>
      </c>
      <c r="X68" s="35">
        <f t="shared" si="22"/>
        <v>42.035775127768318</v>
      </c>
      <c r="Y68" s="35">
        <f t="shared" si="23"/>
        <v>78.76417018949671</v>
      </c>
      <c r="Z68" s="35">
        <f t="shared" si="24"/>
        <v>86.728395061728392</v>
      </c>
      <c r="AA68" s="35">
        <f t="shared" si="25"/>
        <v>-3.764170189496717</v>
      </c>
      <c r="AB68" s="35">
        <f t="shared" si="26"/>
        <v>-3.7641701894967099</v>
      </c>
      <c r="AC68" s="35">
        <f t="shared" si="27"/>
        <v>-3.7641701894967099</v>
      </c>
      <c r="AF68">
        <v>1.88</v>
      </c>
      <c r="AG68">
        <v>2</v>
      </c>
      <c r="AJ68" t="s">
        <v>163</v>
      </c>
    </row>
    <row r="69" spans="1:36" ht="15" x14ac:dyDescent="0.25">
      <c r="A69">
        <v>1.62</v>
      </c>
      <c r="B69">
        <v>4</v>
      </c>
      <c r="C69">
        <v>5.87</v>
      </c>
      <c r="D69" s="20">
        <f t="shared" si="28"/>
        <v>3.7641701894967072E-2</v>
      </c>
      <c r="E69" s="17">
        <f>IF(OR($A69="",$B69="",$C69=""),"",A69*'MPTO_working_3-way'!$I68)</f>
        <v>1.6809795570698467</v>
      </c>
      <c r="F69" s="21">
        <f>IF(OR($A69="",$B69="",$C69=""),"",B69*'MPTO_working_3-way'!$I68)</f>
        <v>4.1505668075798683</v>
      </c>
      <c r="G69" s="22">
        <f>IF(OR($A69="",$B69="",$C69=""),"",C69*'MPTO_working_3-way'!$I68)</f>
        <v>6.0909567901234567</v>
      </c>
      <c r="H69" s="17">
        <f>IF(OR($A69="",$B69="",$C69=""),"",'MPTO_working_3-way'!E68)</f>
        <v>1.6536121794221559</v>
      </c>
      <c r="I69" s="21">
        <f>IF(OR($A69="",$B69="",$C69=""),"",'MPTO_working_3-way'!F68)</f>
        <v>4.2113638712153643</v>
      </c>
      <c r="J69" s="22">
        <f>IF(OR($A69="",$B69="",$C69=""),"",'MPTO_working_3-way'!G68)</f>
        <v>6.3367132750635813</v>
      </c>
      <c r="K69" s="17">
        <f>IF(OR($A69="",$B69="",$C69=""),"",'OddsRatio_working_3-way'!H68)</f>
        <v>1.66306034243574</v>
      </c>
      <c r="L69" s="21">
        <f>IF(OR($A69="",$B69="",$C69=""),"",'OddsRatio_working_3-way'!I68)</f>
        <v>4.2083564956568065</v>
      </c>
      <c r="M69" s="22">
        <f>IF(OR($A69="",$B69="",$C69=""),"",'OddsRatio_working_3-way'!J68)</f>
        <v>6.2082320446162162</v>
      </c>
      <c r="N69" s="23">
        <f t="shared" ref="N69:N132" si="29">(1/E69)* 100</f>
        <v>59.489123219506759</v>
      </c>
      <c r="O69" s="24">
        <f t="shared" ref="O69:O132" si="30">(1/F69)* 100</f>
        <v>24.093094903900237</v>
      </c>
      <c r="P69" s="24">
        <f t="shared" ref="P69:P132" si="31">(1/G69)* 100</f>
        <v>16.417781876593008</v>
      </c>
      <c r="Q69" t="s">
        <v>138</v>
      </c>
      <c r="R69" t="s">
        <v>123</v>
      </c>
      <c r="S69" t="s">
        <v>469</v>
      </c>
      <c r="T69" s="35">
        <v>100</v>
      </c>
      <c r="U69" s="35">
        <f t="shared" ref="U69:U132" si="32">(1/A70)*((T69*A70)-T69)</f>
        <v>50.495049504950494</v>
      </c>
      <c r="V69" s="35">
        <f t="shared" ref="V69:V132" si="33">(1/B70)*((T69*B70)-T69)</f>
        <v>72.752043596730246</v>
      </c>
      <c r="W69" s="35">
        <f t="shared" ref="W69:W132" si="34">(1/C70)*((T69*C70)-T69)</f>
        <v>71.181556195965413</v>
      </c>
      <c r="X69" s="35">
        <f t="shared" ref="X69:X132" si="35">((1/B70)+(1/C70))*T69</f>
        <v>56.066400207304333</v>
      </c>
      <c r="Y69" s="35">
        <f t="shared" ref="Y69:Y132" si="36">((1/A70)+(1/C70))*T69</f>
        <v>78.323394299084086</v>
      </c>
      <c r="Z69" s="35">
        <f t="shared" ref="Z69:Z132" si="37">((1/A70)+(1/B70))*T69</f>
        <v>76.752906898319267</v>
      </c>
      <c r="AA69" s="35">
        <f t="shared" ref="AA69:AA132" si="38">U69-X69</f>
        <v>-5.5713507023538398</v>
      </c>
      <c r="AB69" s="35">
        <f t="shared" ref="AB69:AB132" si="39">V69-Y69</f>
        <v>-5.5713507023538398</v>
      </c>
      <c r="AC69" s="35">
        <f t="shared" ref="AC69:AC132" si="40">W69-Z69</f>
        <v>-5.571350702353854</v>
      </c>
      <c r="AF69">
        <v>2.0499999999999998</v>
      </c>
      <c r="AG69">
        <v>1.83</v>
      </c>
      <c r="AJ69" t="s">
        <v>163</v>
      </c>
    </row>
    <row r="70" spans="1:36" ht="15" x14ac:dyDescent="0.25">
      <c r="A70">
        <v>2.02</v>
      </c>
      <c r="B70">
        <v>3.67</v>
      </c>
      <c r="C70">
        <v>3.47</v>
      </c>
      <c r="D70" s="20">
        <f t="shared" si="28"/>
        <v>5.5713507023538389E-2</v>
      </c>
      <c r="E70" s="17">
        <f>IF(OR($A70="",$B70="",$C70=""),"",A70*'MPTO_working_3-way'!$I69)</f>
        <v>2.1325412841875475</v>
      </c>
      <c r="F70" s="21">
        <f>IF(OR($A70="",$B70="",$C70=""),"",B70*'MPTO_working_3-way'!$I69)</f>
        <v>3.874468570776386</v>
      </c>
      <c r="G70" s="22">
        <f>IF(OR($A70="",$B70="",$C70=""),"",C70*'MPTO_working_3-way'!$I69)</f>
        <v>3.6633258693716786</v>
      </c>
      <c r="H70" s="17">
        <f>IF(OR($A70="",$B70="",$C70=""),"",'MPTO_working_3-way'!E69)</f>
        <v>2.0987313054257406</v>
      </c>
      <c r="I70" s="21">
        <f>IF(OR($A70="",$B70="",$C70=""),"",'MPTO_working_3-way'!F69)</f>
        <v>3.9384282662340664</v>
      </c>
      <c r="J70" s="22">
        <f>IF(OR($A70="",$B70="",$C70=""),"",'MPTO_working_3-way'!G69)</f>
        <v>3.7090162646240463</v>
      </c>
      <c r="K70" s="17">
        <f>IF(OR($A70="",$B70="",$C70=""),"",'OddsRatio_working_3-way'!H69)</f>
        <v>2.111971803464523</v>
      </c>
      <c r="L70" s="21">
        <f>IF(OR($A70="",$B70="",$C70=""),"",'OddsRatio_working_3-way'!I69)</f>
        <v>3.9107497208336026</v>
      </c>
      <c r="M70" s="22">
        <f>IF(OR($A70="",$B70="",$C70=""),"",'OddsRatio_working_3-way'!J69)</f>
        <v>3.6927160338797758</v>
      </c>
      <c r="N70" s="23">
        <f t="shared" si="29"/>
        <v>46.892409887435242</v>
      </c>
      <c r="O70" s="24">
        <f t="shared" si="30"/>
        <v>25.809991273193241</v>
      </c>
      <c r="P70" s="24">
        <f t="shared" si="31"/>
        <v>27.297598839371524</v>
      </c>
      <c r="Q70" t="s">
        <v>142</v>
      </c>
      <c r="R70" t="s">
        <v>147</v>
      </c>
      <c r="S70" t="s">
        <v>469</v>
      </c>
      <c r="T70" s="35">
        <v>100</v>
      </c>
      <c r="U70" s="35">
        <f t="shared" si="32"/>
        <v>48.979591836734699</v>
      </c>
      <c r="V70" s="35">
        <f t="shared" si="33"/>
        <v>73.333333333333329</v>
      </c>
      <c r="W70" s="35">
        <f t="shared" si="34"/>
        <v>72.972972972972968</v>
      </c>
      <c r="X70" s="35">
        <f t="shared" si="35"/>
        <v>53.693693693693689</v>
      </c>
      <c r="Y70" s="35">
        <f t="shared" si="36"/>
        <v>78.047435190292333</v>
      </c>
      <c r="Z70" s="35">
        <f t="shared" si="37"/>
        <v>77.687074829931973</v>
      </c>
      <c r="AA70" s="35">
        <f t="shared" si="38"/>
        <v>-4.7141018569589903</v>
      </c>
      <c r="AB70" s="35">
        <f t="shared" si="39"/>
        <v>-4.7141018569590045</v>
      </c>
      <c r="AC70" s="35">
        <f t="shared" si="40"/>
        <v>-4.7141018569590045</v>
      </c>
      <c r="AF70">
        <v>1.76</v>
      </c>
      <c r="AG70">
        <v>2.04</v>
      </c>
      <c r="AJ70" t="s">
        <v>90</v>
      </c>
    </row>
    <row r="71" spans="1:36" ht="15" x14ac:dyDescent="0.25">
      <c r="A71">
        <v>1.96</v>
      </c>
      <c r="B71">
        <v>3.75</v>
      </c>
      <c r="C71">
        <v>3.7</v>
      </c>
      <c r="D71" s="20">
        <f t="shared" si="28"/>
        <v>4.7141018569589965E-2</v>
      </c>
      <c r="E71" s="17">
        <f>IF(OR($A71="",$B71="",$C71=""),"",A71*'MPTO_working_3-way'!$I70)</f>
        <v>2.0523963963963965</v>
      </c>
      <c r="F71" s="21">
        <f>IF(OR($A71="",$B71="",$C71=""),"",B71*'MPTO_working_3-way'!$I70)</f>
        <v>3.9267788196359623</v>
      </c>
      <c r="G71" s="22">
        <f>IF(OR($A71="",$B71="",$C71=""),"",C71*'MPTO_working_3-way'!$I70)</f>
        <v>3.8744217687074829</v>
      </c>
      <c r="H71" s="17">
        <f>IF(OR($A71="",$B71="",$C71=""),"",'MPTO_working_3-way'!E70)</f>
        <v>2.0222839154252288</v>
      </c>
      <c r="I71" s="21">
        <f>IF(OR($A71="",$B71="",$C71=""),"",'MPTO_working_3-way'!F70)</f>
        <v>3.984810002930546</v>
      </c>
      <c r="J71" s="22">
        <f>IF(OR($A71="",$B71="",$C71=""),"",'MPTO_working_3-way'!G70)</f>
        <v>3.9283994607087829</v>
      </c>
      <c r="K71" s="17">
        <f>IF(OR($A71="",$B71="",$C71=""),"",'OddsRatio_working_3-way'!H70)</f>
        <v>2.0338658268055654</v>
      </c>
      <c r="L71" s="21">
        <f>IF(OR($A71="",$B71="",$C71=""),"",'OddsRatio_working_3-way'!I70)</f>
        <v>3.96159481637011</v>
      </c>
      <c r="M71" s="22">
        <f>IF(OR($A71="",$B71="",$C71=""),"",'OddsRatio_working_3-way'!J70)</f>
        <v>3.9077476378906537</v>
      </c>
      <c r="N71" s="23">
        <f t="shared" si="29"/>
        <v>48.72353127085016</v>
      </c>
      <c r="O71" s="24">
        <f t="shared" si="30"/>
        <v>25.466165677564351</v>
      </c>
      <c r="P71" s="24">
        <f t="shared" si="31"/>
        <v>25.810303051585493</v>
      </c>
      <c r="Q71" t="s">
        <v>144</v>
      </c>
      <c r="R71" t="s">
        <v>155</v>
      </c>
      <c r="S71" t="s">
        <v>469</v>
      </c>
      <c r="T71" s="35">
        <v>100</v>
      </c>
      <c r="U71" s="35">
        <f t="shared" si="32"/>
        <v>79.079497907949786</v>
      </c>
      <c r="V71" s="35">
        <f t="shared" si="33"/>
        <v>76.798143851508115</v>
      </c>
      <c r="W71" s="35">
        <f t="shared" si="34"/>
        <v>39.393939393939398</v>
      </c>
      <c r="X71" s="35">
        <f t="shared" si="35"/>
        <v>83.807916754552494</v>
      </c>
      <c r="Y71" s="35">
        <f t="shared" si="36"/>
        <v>81.526562698110823</v>
      </c>
      <c r="Z71" s="35">
        <f t="shared" si="37"/>
        <v>44.122358240542091</v>
      </c>
      <c r="AA71" s="35">
        <f t="shared" si="38"/>
        <v>-4.7284188466027075</v>
      </c>
      <c r="AB71" s="35">
        <f t="shared" si="39"/>
        <v>-4.7284188466027075</v>
      </c>
      <c r="AC71" s="35">
        <f t="shared" si="40"/>
        <v>-4.7284188466026933</v>
      </c>
      <c r="AF71">
        <v>1.82</v>
      </c>
      <c r="AG71">
        <v>2.0299999999999998</v>
      </c>
      <c r="AJ71" t="s">
        <v>90</v>
      </c>
    </row>
    <row r="72" spans="1:36" ht="15" x14ac:dyDescent="0.25">
      <c r="A72">
        <v>4.78</v>
      </c>
      <c r="B72">
        <v>4.3099999999999996</v>
      </c>
      <c r="C72">
        <v>1.65</v>
      </c>
      <c r="D72" s="20">
        <f t="shared" si="28"/>
        <v>4.7284188466027111E-2</v>
      </c>
      <c r="E72" s="17">
        <f>IF(OR($A72="",$B72="",$C72=""),"",A72*'MPTO_working_3-way'!$I71)</f>
        <v>5.0060184208676102</v>
      </c>
      <c r="F72" s="21">
        <f>IF(OR($A72="",$B72="",$C72=""),"",B72*'MPTO_working_3-way'!$I71)</f>
        <v>4.5137948522885765</v>
      </c>
      <c r="G72" s="22">
        <f>IF(OR($A72="",$B72="",$C72=""),"",C72*'MPTO_working_3-way'!$I71)</f>
        <v>1.7280189109689446</v>
      </c>
      <c r="H72" s="17">
        <f>IF(OR($A72="",$B72="",$C72=""),"",'MPTO_working_3-way'!E71)</f>
        <v>5.1694647534339708</v>
      </c>
      <c r="I72" s="21">
        <f>IF(OR($A72="",$B72="",$C72=""),"",'MPTO_working_3-way'!F71)</f>
        <v>4.6241242387321488</v>
      </c>
      <c r="J72" s="22">
        <f>IF(OR($A72="",$B72="",$C72=""),"",'MPTO_working_3-way'!G71)</f>
        <v>1.6940561383446346</v>
      </c>
      <c r="K72" s="17">
        <f>IF(OR($A72="",$B72="",$C72=""),"",'OddsRatio_working_3-way'!H71)</f>
        <v>5.1031236877842661</v>
      </c>
      <c r="L72" s="21">
        <f>IF(OR($A72="",$B72="",$C72=""),"",'OddsRatio_working_3-way'!I71)</f>
        <v>4.5929469329539465</v>
      </c>
      <c r="M72" s="22">
        <f>IF(OR($A72="",$B72="",$C72=""),"",'OddsRatio_working_3-way'!J71)</f>
        <v>1.7055635971057597</v>
      </c>
      <c r="N72" s="23">
        <f t="shared" si="29"/>
        <v>19.975955258803992</v>
      </c>
      <c r="O72" s="24">
        <f t="shared" si="30"/>
        <v>22.154307688418353</v>
      </c>
      <c r="P72" s="24">
        <f t="shared" si="31"/>
        <v>57.869737052777637</v>
      </c>
      <c r="Q72" t="s">
        <v>146</v>
      </c>
      <c r="R72" t="s">
        <v>145</v>
      </c>
      <c r="S72" t="s">
        <v>469</v>
      </c>
      <c r="T72" s="35">
        <v>100</v>
      </c>
      <c r="U72" s="35">
        <f t="shared" si="32"/>
        <v>61.538461538461533</v>
      </c>
      <c r="V72" s="35">
        <f t="shared" si="33"/>
        <v>71.428571428571431</v>
      </c>
      <c r="W72" s="35">
        <f t="shared" si="34"/>
        <v>62.686567164179095</v>
      </c>
      <c r="X72" s="35">
        <f t="shared" si="35"/>
        <v>65.88486140724946</v>
      </c>
      <c r="Y72" s="35">
        <f t="shared" si="36"/>
        <v>75.774971297359343</v>
      </c>
      <c r="Z72" s="35">
        <f t="shared" si="37"/>
        <v>67.032967032967022</v>
      </c>
      <c r="AA72" s="35">
        <f t="shared" si="38"/>
        <v>-4.3463998687879268</v>
      </c>
      <c r="AB72" s="35">
        <f t="shared" si="39"/>
        <v>-4.3463998687879126</v>
      </c>
      <c r="AC72" s="35">
        <f t="shared" si="40"/>
        <v>-4.3463998687879268</v>
      </c>
      <c r="AF72">
        <v>1.57</v>
      </c>
      <c r="AG72">
        <v>2.42</v>
      </c>
      <c r="AJ72" t="s">
        <v>90</v>
      </c>
    </row>
    <row r="73" spans="1:36" ht="15" x14ac:dyDescent="0.25">
      <c r="A73">
        <v>2.6</v>
      </c>
      <c r="B73">
        <v>3.5</v>
      </c>
      <c r="C73">
        <v>2.68</v>
      </c>
      <c r="D73" s="20">
        <f t="shared" si="28"/>
        <v>4.3463998687879091E-2</v>
      </c>
      <c r="E73" s="17">
        <f>IF(OR($A73="",$B73="",$C73=""),"",A73*'MPTO_working_3-way'!$I72)</f>
        <v>2.7130063965884856</v>
      </c>
      <c r="F73" s="21">
        <f>IF(OR($A73="",$B73="",$C73=""),"",B73*'MPTO_working_3-way'!$I72)</f>
        <v>3.6521239954075768</v>
      </c>
      <c r="G73" s="22">
        <f>IF(OR($A73="",$B73="",$C73=""),"",C73*'MPTO_working_3-way'!$I72)</f>
        <v>2.7964835164835162</v>
      </c>
      <c r="H73" s="17">
        <f>IF(OR($A73="",$B73="",$C73=""),"",'MPTO_working_3-way'!E72)</f>
        <v>2.7017725258493348</v>
      </c>
      <c r="I73" s="21">
        <f>IF(OR($A73="",$B73="",$C73=""),"",'MPTO_working_3-way'!F72)</f>
        <v>3.6869582745414222</v>
      </c>
      <c r="J73" s="22">
        <f>IF(OR($A73="",$B73="",$C73=""),"",'MPTO_working_3-way'!G72)</f>
        <v>2.7882621951219511</v>
      </c>
      <c r="K73" s="17">
        <f>IF(OR($A73="",$B73="",$C73=""),"",'OddsRatio_working_3-way'!H72)</f>
        <v>2.7075745137156737</v>
      </c>
      <c r="L73" s="21">
        <f>IF(OR($A73="",$B73="",$C73=""),"",'OddsRatio_working_3-way'!I72)</f>
        <v>3.6680851776807386</v>
      </c>
      <c r="M73" s="22">
        <f>IF(OR($A73="",$B73="",$C73=""),"",'OddsRatio_working_3-way'!J72)</f>
        <v>2.7929532394014571</v>
      </c>
      <c r="N73" s="23">
        <f t="shared" si="29"/>
        <v>36.859478151524684</v>
      </c>
      <c r="O73" s="24">
        <f t="shared" si="30"/>
        <v>27.381326626846906</v>
      </c>
      <c r="P73" s="24">
        <f t="shared" si="31"/>
        <v>35.759195221628417</v>
      </c>
      <c r="Q73" t="s">
        <v>88</v>
      </c>
      <c r="R73" t="s">
        <v>153</v>
      </c>
      <c r="S73" t="s">
        <v>469</v>
      </c>
      <c r="T73" s="35">
        <v>100</v>
      </c>
      <c r="U73" s="35">
        <f t="shared" si="32"/>
        <v>69.230769230769241</v>
      </c>
      <c r="V73" s="35">
        <f t="shared" si="33"/>
        <v>71.098265895953759</v>
      </c>
      <c r="W73" s="35">
        <f t="shared" si="34"/>
        <v>55.156950672645742</v>
      </c>
      <c r="X73" s="35">
        <f t="shared" si="35"/>
        <v>73.744783431400506</v>
      </c>
      <c r="Y73" s="35">
        <f t="shared" si="36"/>
        <v>75.612280096585025</v>
      </c>
      <c r="Z73" s="35">
        <f t="shared" si="37"/>
        <v>59.670964873277008</v>
      </c>
      <c r="AA73" s="35">
        <f t="shared" si="38"/>
        <v>-4.5140142006312658</v>
      </c>
      <c r="AB73" s="35">
        <f t="shared" si="39"/>
        <v>-4.5140142006312658</v>
      </c>
      <c r="AC73" s="35">
        <f t="shared" si="40"/>
        <v>-4.5140142006312658</v>
      </c>
      <c r="AF73">
        <v>1.97</v>
      </c>
      <c r="AG73">
        <v>1.86</v>
      </c>
      <c r="AJ73" t="s">
        <v>90</v>
      </c>
    </row>
    <row r="74" spans="1:36" ht="15" x14ac:dyDescent="0.25">
      <c r="A74">
        <v>3.25</v>
      </c>
      <c r="B74">
        <v>3.46</v>
      </c>
      <c r="C74">
        <v>2.23</v>
      </c>
      <c r="D74" s="20">
        <f t="shared" si="28"/>
        <v>4.5140142006312667E-2</v>
      </c>
      <c r="E74" s="17">
        <f>IF(OR($A74="",$B74="",$C74=""),"",A74*'MPTO_working_3-way'!$I73)</f>
        <v>3.3967054615205163</v>
      </c>
      <c r="F74" s="21">
        <f>IF(OR($A74="",$B74="",$C74=""),"",B74*'MPTO_working_3-way'!$I73)</f>
        <v>3.6161848913418417</v>
      </c>
      <c r="G74" s="22">
        <f>IF(OR($A74="",$B74="",$C74=""),"",C74*'MPTO_working_3-way'!$I73)</f>
        <v>2.3306625166740771</v>
      </c>
      <c r="H74" s="17">
        <f>IF(OR($A74="",$B74="",$C74=""),"",'MPTO_working_3-way'!E73)</f>
        <v>3.4171025348107804</v>
      </c>
      <c r="I74" s="21">
        <f>IF(OR($A74="",$B74="",$C74=""),"",'MPTO_working_3-way'!F73)</f>
        <v>3.6500263214712847</v>
      </c>
      <c r="J74" s="22">
        <f>IF(OR($A74="",$B74="",$C74=""),"",'MPTO_working_3-way'!G73)</f>
        <v>2.3074236919552003</v>
      </c>
      <c r="K74" s="17">
        <f>IF(OR($A74="",$B74="",$C74=""),"",'OddsRatio_working_3-way'!H73)</f>
        <v>3.4095158687763902</v>
      </c>
      <c r="L74" s="21">
        <f>IF(OR($A74="",$B74="",$C74=""),"",'OddsRatio_working_3-way'!I73)</f>
        <v>3.6344040165288529</v>
      </c>
      <c r="M74" s="22">
        <f>IF(OR($A74="",$B74="",$C74=""),"",'OddsRatio_working_3-way'!J73)</f>
        <v>2.3172020082644265</v>
      </c>
      <c r="N74" s="23">
        <f t="shared" si="29"/>
        <v>29.440291815951436</v>
      </c>
      <c r="O74" s="24">
        <f t="shared" si="30"/>
        <v>27.653453295330106</v>
      </c>
      <c r="P74" s="24">
        <f t="shared" si="31"/>
        <v>42.906254888718465</v>
      </c>
      <c r="Q74" t="s">
        <v>148</v>
      </c>
      <c r="R74" t="s">
        <v>161</v>
      </c>
      <c r="S74" t="s">
        <v>469</v>
      </c>
      <c r="T74" s="35">
        <v>100</v>
      </c>
      <c r="U74" s="35">
        <f t="shared" si="32"/>
        <v>54.128440366972484</v>
      </c>
      <c r="V74" s="35">
        <f t="shared" si="33"/>
        <v>73.045822102425873</v>
      </c>
      <c r="W74" s="35">
        <f t="shared" si="34"/>
        <v>68.454258675078862</v>
      </c>
      <c r="X74" s="35">
        <f t="shared" si="35"/>
        <v>58.499919222495258</v>
      </c>
      <c r="Y74" s="35">
        <f t="shared" si="36"/>
        <v>77.417300957948655</v>
      </c>
      <c r="Z74" s="35">
        <f t="shared" si="37"/>
        <v>72.825737530601643</v>
      </c>
      <c r="AA74" s="35">
        <f t="shared" si="38"/>
        <v>-4.3714788555227742</v>
      </c>
      <c r="AB74" s="35">
        <f t="shared" si="39"/>
        <v>-4.3714788555227813</v>
      </c>
      <c r="AC74" s="35">
        <f t="shared" si="40"/>
        <v>-4.3714788555227813</v>
      </c>
      <c r="AF74">
        <v>1.87</v>
      </c>
      <c r="AG74">
        <v>1.97</v>
      </c>
      <c r="AJ74" t="s">
        <v>90</v>
      </c>
    </row>
    <row r="75" spans="1:36" ht="15" x14ac:dyDescent="0.25">
      <c r="A75">
        <v>2.1800000000000002</v>
      </c>
      <c r="B75">
        <v>3.71</v>
      </c>
      <c r="C75">
        <v>3.17</v>
      </c>
      <c r="D75" s="20">
        <f t="shared" si="28"/>
        <v>4.3714788555227813E-2</v>
      </c>
      <c r="E75" s="17">
        <f>IF(OR($A75="",$B75="",$C75=""),"",A75*'MPTO_working_3-way'!$I74)</f>
        <v>2.2752982390503966</v>
      </c>
      <c r="F75" s="21">
        <f>IF(OR($A75="",$B75="",$C75=""),"",B75*'MPTO_working_3-way'!$I74)</f>
        <v>3.8721818655398952</v>
      </c>
      <c r="G75" s="22">
        <f>IF(OR($A75="",$B75="",$C75=""),"",C75*'MPTO_working_3-way'!$I74)</f>
        <v>3.3085758797200722</v>
      </c>
      <c r="H75" s="17">
        <f>IF(OR($A75="",$B75="",$C75=""),"",'MPTO_working_3-way'!E74)</f>
        <v>2.2515220281554646</v>
      </c>
      <c r="I75" s="21">
        <f>IF(OR($A75="",$B75="",$C75=""),"",'MPTO_working_3-way'!F74)</f>
        <v>3.9220272310076991</v>
      </c>
      <c r="J75" s="22">
        <f>IF(OR($A75="",$B75="",$C75=""),"",'MPTO_working_3-way'!G74)</f>
        <v>3.3235198978715723</v>
      </c>
      <c r="K75" s="17">
        <f>IF(OR($A75="",$B75="",$C75=""),"",'OddsRatio_working_3-way'!H74)</f>
        <v>2.2614933151965562</v>
      </c>
      <c r="L75" s="21">
        <f>IF(OR($A75="",$B75="",$C75=""),"",'OddsRatio_working_3-way'!I74)</f>
        <v>3.8971583764259887</v>
      </c>
      <c r="M75" s="22">
        <f>IF(OR($A75="",$B75="",$C75=""),"",'OddsRatio_working_3-way'!J74)</f>
        <v>3.3198648254038363</v>
      </c>
      <c r="N75" s="23">
        <f t="shared" si="29"/>
        <v>43.950282333860258</v>
      </c>
      <c r="O75" s="24">
        <f t="shared" si="30"/>
        <v>25.825233285125432</v>
      </c>
      <c r="P75" s="24">
        <f t="shared" si="31"/>
        <v>30.22448438101431</v>
      </c>
      <c r="Q75" t="s">
        <v>150</v>
      </c>
      <c r="R75" t="s">
        <v>143</v>
      </c>
      <c r="S75" t="s">
        <v>469</v>
      </c>
      <c r="T75" s="35">
        <v>100</v>
      </c>
      <c r="U75" s="35">
        <f t="shared" si="32"/>
        <v>64.912280701754383</v>
      </c>
      <c r="V75" s="35">
        <f t="shared" si="33"/>
        <v>70.760233918128648</v>
      </c>
      <c r="W75" s="35">
        <f t="shared" si="34"/>
        <v>59.839357429718881</v>
      </c>
      <c r="X75" s="35">
        <f t="shared" si="35"/>
        <v>69.400408652152464</v>
      </c>
      <c r="Y75" s="35">
        <f t="shared" si="36"/>
        <v>75.248361868526729</v>
      </c>
      <c r="Z75" s="35">
        <f t="shared" si="37"/>
        <v>64.327485380116954</v>
      </c>
      <c r="AA75" s="35">
        <f t="shared" si="38"/>
        <v>-4.4881279503980807</v>
      </c>
      <c r="AB75" s="35">
        <f t="shared" si="39"/>
        <v>-4.4881279503980807</v>
      </c>
      <c r="AC75" s="35">
        <f t="shared" si="40"/>
        <v>-4.4881279503980736</v>
      </c>
      <c r="AF75">
        <v>1.86</v>
      </c>
      <c r="AG75">
        <v>1.97</v>
      </c>
      <c r="AJ75" t="s">
        <v>90</v>
      </c>
    </row>
    <row r="76" spans="1:36" ht="15" x14ac:dyDescent="0.25">
      <c r="A76">
        <v>2.85</v>
      </c>
      <c r="B76">
        <v>3.42</v>
      </c>
      <c r="C76">
        <v>2.4900000000000002</v>
      </c>
      <c r="D76" s="20">
        <f t="shared" si="28"/>
        <v>4.4881279503980798E-2</v>
      </c>
      <c r="E76" s="17">
        <f>IF(OR($A76="",$B76="",$C76=""),"",A76*'MPTO_working_3-way'!$I75)</f>
        <v>2.9779116465863456</v>
      </c>
      <c r="F76" s="21">
        <f>IF(OR($A76="",$B76="",$C76=""),"",B76*'MPTO_working_3-way'!$I75)</f>
        <v>3.5734939759036144</v>
      </c>
      <c r="G76" s="22">
        <f>IF(OR($A76="",$B76="",$C76=""),"",C76*'MPTO_working_3-way'!$I75)</f>
        <v>2.6017543859649126</v>
      </c>
      <c r="H76" s="17">
        <f>IF(OR($A76="",$B76="",$C76=""),"",'MPTO_working_3-way'!E75)</f>
        <v>2.9769279172201641</v>
      </c>
      <c r="I76" s="21">
        <f>IF(OR($A76="",$B76="",$C76=""),"",'MPTO_working_3-way'!F75)</f>
        <v>3.6044188605773302</v>
      </c>
      <c r="J76" s="22">
        <f>IF(OR($A76="",$B76="",$C76=""),"",'MPTO_working_3-way'!G75)</f>
        <v>2.586345137581243</v>
      </c>
      <c r="K76" s="17">
        <f>IF(OR($A76="",$B76="",$C76=""),"",'OddsRatio_working_3-way'!H75)</f>
        <v>2.978557670436194</v>
      </c>
      <c r="L76" s="21">
        <f>IF(OR($A76="",$B76="",$C76=""),"",'OddsRatio_working_3-way'!I75)</f>
        <v>3.588167331057075</v>
      </c>
      <c r="M76" s="22">
        <f>IF(OR($A76="",$B76="",$C76=""),"",'OddsRatio_working_3-way'!J75)</f>
        <v>2.5935410426756373</v>
      </c>
      <c r="N76" s="23">
        <f t="shared" si="29"/>
        <v>33.580579905596764</v>
      </c>
      <c r="O76" s="24">
        <f t="shared" si="30"/>
        <v>27.9838165879973</v>
      </c>
      <c r="P76" s="24">
        <f t="shared" si="31"/>
        <v>38.435603506405933</v>
      </c>
      <c r="Q76" t="s">
        <v>152</v>
      </c>
      <c r="R76" t="s">
        <v>159</v>
      </c>
      <c r="S76" t="s">
        <v>469</v>
      </c>
      <c r="T76" s="35">
        <v>100</v>
      </c>
      <c r="U76" s="35">
        <f t="shared" si="32"/>
        <v>29.577464788732396</v>
      </c>
      <c r="V76" s="35">
        <f t="shared" si="33"/>
        <v>79.591836734693885</v>
      </c>
      <c r="W76" s="35">
        <f t="shared" si="34"/>
        <v>85.815602836879435</v>
      </c>
      <c r="X76" s="35">
        <f t="shared" si="35"/>
        <v>34.592560428426687</v>
      </c>
      <c r="Y76" s="35">
        <f t="shared" si="36"/>
        <v>84.60693237438818</v>
      </c>
      <c r="Z76" s="35">
        <f t="shared" si="37"/>
        <v>90.83069847657373</v>
      </c>
      <c r="AA76" s="35">
        <f t="shared" si="38"/>
        <v>-5.015095639694291</v>
      </c>
      <c r="AB76" s="35">
        <f t="shared" si="39"/>
        <v>-5.0150956396942945</v>
      </c>
      <c r="AC76" s="35">
        <f t="shared" si="40"/>
        <v>-5.0150956396942945</v>
      </c>
      <c r="AF76">
        <v>1.99</v>
      </c>
      <c r="AG76">
        <v>1.85</v>
      </c>
      <c r="AJ76" t="s">
        <v>90</v>
      </c>
    </row>
    <row r="77" spans="1:36" ht="15" x14ac:dyDescent="0.25">
      <c r="A77">
        <v>1.42</v>
      </c>
      <c r="B77">
        <v>4.9000000000000004</v>
      </c>
      <c r="C77">
        <v>7.05</v>
      </c>
      <c r="D77" s="20">
        <f t="shared" si="28"/>
        <v>5.0150956396943114E-2</v>
      </c>
      <c r="E77" s="17">
        <f>IF(OR($A77="",$B77="",$C77=""),"",A77*'MPTO_working_3-way'!$I76)</f>
        <v>1.4912143580836592</v>
      </c>
      <c r="F77" s="21">
        <f>IF(OR($A77="",$B77="",$C77=""),"",B77*'MPTO_working_3-way'!$I76)</f>
        <v>5.1457396863450215</v>
      </c>
      <c r="G77" s="22">
        <f>IF(OR($A77="",$B77="",$C77=""),"",C77*'MPTO_working_3-way'!$I76)</f>
        <v>7.4035642425984491</v>
      </c>
      <c r="H77" s="17">
        <f>IF(OR($A77="",$B77="",$C77=""),"",'MPTO_working_3-way'!E76)</f>
        <v>1.4545277534250096</v>
      </c>
      <c r="I77" s="21">
        <f>IF(OR($A77="",$B77="",$C77=""),"",'MPTO_working_3-way'!F76)</f>
        <v>5.33718615016919</v>
      </c>
      <c r="J77" s="22">
        <f>IF(OR($A77="",$B77="",$C77=""),"",'MPTO_working_3-way'!G76)</f>
        <v>7.9918811332743225</v>
      </c>
      <c r="K77" s="17">
        <f>IF(OR($A77="",$B77="",$C77=""),"",'OddsRatio_working_3-way'!H76)</f>
        <v>1.4655206941268686</v>
      </c>
      <c r="L77" s="21">
        <f>IF(OR($A77="",$B77="",$C77=""),"",'OddsRatio_working_3-way'!I76)</f>
        <v>5.3226921597494963</v>
      </c>
      <c r="M77" s="22">
        <f>IF(OR($A77="",$B77="",$C77=""),"",'OddsRatio_working_3-way'!J76)</f>
        <v>7.7057147606370373</v>
      </c>
      <c r="N77" s="23">
        <f t="shared" si="29"/>
        <v>67.059440152191627</v>
      </c>
      <c r="O77" s="24">
        <f t="shared" si="30"/>
        <v>19.433552044104509</v>
      </c>
      <c r="P77" s="24">
        <f t="shared" si="31"/>
        <v>13.507007803703845</v>
      </c>
      <c r="Q77" t="s">
        <v>154</v>
      </c>
      <c r="R77" t="s">
        <v>141</v>
      </c>
      <c r="S77" t="s">
        <v>469</v>
      </c>
      <c r="T77" s="35">
        <v>100</v>
      </c>
      <c r="U77" s="35">
        <f t="shared" si="32"/>
        <v>79.466119096509232</v>
      </c>
      <c r="V77" s="35">
        <f t="shared" si="33"/>
        <v>74.093264248704671</v>
      </c>
      <c r="W77" s="35">
        <f t="shared" si="34"/>
        <v>41.520467836257311</v>
      </c>
      <c r="X77" s="35">
        <f t="shared" si="35"/>
        <v>84.386267915038033</v>
      </c>
      <c r="Y77" s="35">
        <f t="shared" si="36"/>
        <v>79.013413067233444</v>
      </c>
      <c r="Z77" s="35">
        <f t="shared" si="37"/>
        <v>46.440616654786098</v>
      </c>
      <c r="AA77" s="35">
        <f t="shared" si="38"/>
        <v>-4.9201488185288014</v>
      </c>
      <c r="AB77" s="35">
        <f t="shared" si="39"/>
        <v>-4.9201488185287729</v>
      </c>
      <c r="AC77" s="35">
        <f t="shared" si="40"/>
        <v>-4.9201488185287872</v>
      </c>
      <c r="AF77">
        <v>1.54</v>
      </c>
      <c r="AG77">
        <v>2.5</v>
      </c>
      <c r="AJ77" t="s">
        <v>90</v>
      </c>
    </row>
    <row r="78" spans="1:36" ht="15" x14ac:dyDescent="0.25">
      <c r="A78">
        <v>4.87</v>
      </c>
      <c r="B78">
        <v>3.86</v>
      </c>
      <c r="C78">
        <v>1.71</v>
      </c>
      <c r="D78" s="20">
        <f t="shared" si="28"/>
        <v>4.9201488185287801E-2</v>
      </c>
      <c r="E78" s="17">
        <f>IF(OR($A78="",$B78="",$C78=""),"",A78*'MPTO_working_3-way'!$I77)</f>
        <v>5.1096112474623521</v>
      </c>
      <c r="F78" s="21">
        <f>IF(OR($A78="",$B78="",$C78=""),"",B78*'MPTO_working_3-way'!$I77)</f>
        <v>4.049917744395211</v>
      </c>
      <c r="G78" s="22">
        <f>IF(OR($A78="",$B78="",$C78=""),"",C78*'MPTO_working_3-way'!$I77)</f>
        <v>1.7941345447968422</v>
      </c>
      <c r="H78" s="17">
        <f>IF(OR($A78="",$B78="",$C78=""),"",'MPTO_working_3-way'!E77)</f>
        <v>5.292732766922378</v>
      </c>
      <c r="I78" s="21">
        <f>IF(OR($A78="",$B78="",$C78=""),"",'MPTO_working_3-way'!F77)</f>
        <v>4.1208758131201888</v>
      </c>
      <c r="J78" s="22">
        <f>IF(OR($A78="",$B78="",$C78=""),"",'MPTO_working_3-way'!G77)</f>
        <v>1.7593404355629214</v>
      </c>
      <c r="K78" s="17">
        <f>IF(OR($A78="",$B78="",$C78=""),"",'OddsRatio_working_3-way'!H77)</f>
        <v>5.2055890034482264</v>
      </c>
      <c r="L78" s="21">
        <f>IF(OR($A78="",$B78="",$C78=""),"",'OddsRatio_working_3-way'!I77)</f>
        <v>4.1080063436335719</v>
      </c>
      <c r="M78" s="22">
        <f>IF(OR($A78="",$B78="",$C78=""),"",'OddsRatio_working_3-way'!J77)</f>
        <v>1.7715680083845586</v>
      </c>
      <c r="N78" s="23">
        <f t="shared" si="29"/>
        <v>19.570960520658829</v>
      </c>
      <c r="O78" s="24">
        <f t="shared" si="30"/>
        <v>24.691859516997024</v>
      </c>
      <c r="P78" s="24">
        <f t="shared" si="31"/>
        <v>55.73717996234415</v>
      </c>
      <c r="Q78" t="s">
        <v>156</v>
      </c>
      <c r="R78" t="s">
        <v>89</v>
      </c>
      <c r="S78" t="s">
        <v>469</v>
      </c>
      <c r="T78" s="35">
        <v>100</v>
      </c>
      <c r="U78" s="35">
        <f t="shared" si="32"/>
        <v>53.051643192488264</v>
      </c>
      <c r="V78" s="35">
        <f t="shared" si="33"/>
        <v>71.428571428571431</v>
      </c>
      <c r="W78" s="35">
        <f t="shared" si="34"/>
        <v>71.014492753623188</v>
      </c>
      <c r="X78" s="35">
        <f t="shared" si="35"/>
        <v>57.556935817805389</v>
      </c>
      <c r="Y78" s="35">
        <f t="shared" si="36"/>
        <v>75.933864053888556</v>
      </c>
      <c r="Z78" s="35">
        <f t="shared" si="37"/>
        <v>75.519785378940313</v>
      </c>
      <c r="AA78" s="35">
        <f t="shared" si="38"/>
        <v>-4.505292625317125</v>
      </c>
      <c r="AB78" s="35">
        <f t="shared" si="39"/>
        <v>-4.505292625317125</v>
      </c>
      <c r="AC78" s="35">
        <f t="shared" si="40"/>
        <v>-4.505292625317125</v>
      </c>
      <c r="AF78">
        <v>1.79</v>
      </c>
      <c r="AG78">
        <v>2.04</v>
      </c>
      <c r="AJ78" t="s">
        <v>90</v>
      </c>
    </row>
    <row r="79" spans="1:36" ht="15" x14ac:dyDescent="0.25">
      <c r="A79">
        <v>2.13</v>
      </c>
      <c r="B79">
        <v>3.5</v>
      </c>
      <c r="C79">
        <v>3.45</v>
      </c>
      <c r="D79" s="20">
        <f t="shared" si="28"/>
        <v>4.5052926253171144E-2</v>
      </c>
      <c r="E79" s="17">
        <f>IF(OR($A79="",$B79="",$C79=""),"",A79*'MPTO_working_3-way'!$I78)</f>
        <v>2.2259627329192546</v>
      </c>
      <c r="F79" s="21">
        <f>IF(OR($A79="",$B79="",$C79=""),"",B79*'MPTO_working_3-way'!$I78)</f>
        <v>3.657685241886099</v>
      </c>
      <c r="G79" s="22">
        <f>IF(OR($A79="",$B79="",$C79=""),"",C79*'MPTO_working_3-way'!$I78)</f>
        <v>3.6054325955734408</v>
      </c>
      <c r="H79" s="17">
        <f>IF(OR($A79="",$B79="",$C79=""),"",'MPTO_working_3-way'!E78)</f>
        <v>2.2003849855630415</v>
      </c>
      <c r="I79" s="21">
        <f>IF(OR($A79="",$B79="",$C79=""),"",'MPTO_working_3-way'!F78)</f>
        <v>3.6941721426263059</v>
      </c>
      <c r="J79" s="22">
        <f>IF(OR($A79="",$B79="",$C79=""),"",'MPTO_working_3-way'!G78)</f>
        <v>3.638514588859417</v>
      </c>
      <c r="K79" s="17">
        <f>IF(OR($A79="",$B79="",$C79=""),"",'OddsRatio_working_3-way'!H78)</f>
        <v>2.2108066120758179</v>
      </c>
      <c r="L79" s="21">
        <f>IF(OR($A79="",$B79="",$C79=""),"",'OddsRatio_working_3-way'!I78)</f>
        <v>3.6787756904332247</v>
      </c>
      <c r="M79" s="22">
        <f>IF(OR($A79="",$B79="",$C79=""),"",'OddsRatio_working_3-way'!J78)</f>
        <v>3.6252001766245603</v>
      </c>
      <c r="N79" s="23">
        <f t="shared" si="29"/>
        <v>44.924381940956529</v>
      </c>
      <c r="O79" s="24">
        <f t="shared" si="30"/>
        <v>27.339695295496401</v>
      </c>
      <c r="P79" s="24">
        <f t="shared" si="31"/>
        <v>27.735922763547073</v>
      </c>
      <c r="Q79" t="s">
        <v>160</v>
      </c>
      <c r="R79" t="s">
        <v>157</v>
      </c>
      <c r="S79" t="s">
        <v>469</v>
      </c>
      <c r="T79" s="35">
        <v>100</v>
      </c>
      <c r="U79" s="35">
        <f t="shared" si="32"/>
        <v>81.024667931688811</v>
      </c>
      <c r="V79" s="35">
        <f t="shared" si="33"/>
        <v>74.293059125964007</v>
      </c>
      <c r="W79" s="35">
        <f t="shared" si="34"/>
        <v>39.759036144578317</v>
      </c>
      <c r="X79" s="35">
        <f t="shared" si="35"/>
        <v>85.947904729457676</v>
      </c>
      <c r="Y79" s="35">
        <f t="shared" si="36"/>
        <v>79.216295923732901</v>
      </c>
      <c r="Z79" s="35">
        <f t="shared" si="37"/>
        <v>44.682272942347183</v>
      </c>
      <c r="AA79" s="35">
        <f t="shared" si="38"/>
        <v>-4.9232367977688654</v>
      </c>
      <c r="AB79" s="35">
        <f t="shared" si="39"/>
        <v>-4.9232367977688938</v>
      </c>
      <c r="AC79" s="35">
        <f t="shared" si="40"/>
        <v>-4.9232367977688654</v>
      </c>
      <c r="AF79">
        <v>1.8</v>
      </c>
      <c r="AG79">
        <v>2.0299999999999998</v>
      </c>
      <c r="AJ79" t="s">
        <v>90</v>
      </c>
    </row>
    <row r="80" spans="1:36" ht="15" x14ac:dyDescent="0.25">
      <c r="A80">
        <v>5.27</v>
      </c>
      <c r="B80">
        <v>3.89</v>
      </c>
      <c r="C80">
        <v>1.66</v>
      </c>
      <c r="D80" s="20">
        <f t="shared" si="28"/>
        <v>4.9232367977688707E-2</v>
      </c>
      <c r="E80" s="17">
        <f>IF(OR($A80="",$B80="",$C80=""),"",A80*'MPTO_working_3-way'!$I79)</f>
        <v>5.5294545792424188</v>
      </c>
      <c r="F80" s="21">
        <f>IF(OR($A80="",$B80="",$C80=""),"",B80*'MPTO_working_3-way'!$I79)</f>
        <v>4.0815139114332091</v>
      </c>
      <c r="G80" s="22">
        <f>IF(OR($A80="",$B80="",$C80=""),"",C80*'MPTO_working_3-way'!$I79)</f>
        <v>1.7417257308429632</v>
      </c>
      <c r="H80" s="17">
        <f>IF(OR($A80="",$B80="",$C80=""),"",'MPTO_working_3-way'!E79)</f>
        <v>5.7689246382311641</v>
      </c>
      <c r="I80" s="21">
        <f>IF(OR($A80="",$B80="",$C80=""),"",'MPTO_working_3-way'!F79)</f>
        <v>4.1552635946846941</v>
      </c>
      <c r="J80" s="22">
        <f>IF(OR($A80="",$B80="",$C80=""),"",'MPTO_working_3-way'!G79)</f>
        <v>1.7064879927953125</v>
      </c>
      <c r="K80" s="17">
        <f>IF(OR($A80="",$B80="",$C80=""),"",'OddsRatio_working_3-way'!H79)</f>
        <v>5.6495238515837594</v>
      </c>
      <c r="L80" s="21">
        <f>IF(OR($A80="",$B80="",$C80=""),"",'OddsRatio_working_3-way'!I79)</f>
        <v>4.1468674311655889</v>
      </c>
      <c r="M80" s="22">
        <f>IF(OR($A80="",$B80="",$C80=""),"",'OddsRatio_working_3-way'!J79)</f>
        <v>1.7186617662869508</v>
      </c>
      <c r="N80" s="23">
        <f t="shared" si="29"/>
        <v>18.084966350099005</v>
      </c>
      <c r="O80" s="24">
        <f t="shared" si="30"/>
        <v>24.500712767357776</v>
      </c>
      <c r="P80" s="24">
        <f t="shared" si="31"/>
        <v>57.414320882543223</v>
      </c>
      <c r="Q80" t="s">
        <v>158</v>
      </c>
      <c r="R80" t="s">
        <v>151</v>
      </c>
      <c r="S80" t="s">
        <v>469</v>
      </c>
      <c r="T80" s="35">
        <v>100</v>
      </c>
      <c r="U80" s="35">
        <f t="shared" si="32"/>
        <v>66.555183946488299</v>
      </c>
      <c r="V80" s="35">
        <f t="shared" si="33"/>
        <v>70.501474926253692</v>
      </c>
      <c r="W80" s="35">
        <f t="shared" si="34"/>
        <v>58.50622406639004</v>
      </c>
      <c r="X80" s="35">
        <f t="shared" si="35"/>
        <v>70.992301007356275</v>
      </c>
      <c r="Y80" s="35">
        <f t="shared" si="36"/>
        <v>74.938591987121654</v>
      </c>
      <c r="Z80" s="35">
        <f t="shared" si="37"/>
        <v>62.943341127258009</v>
      </c>
      <c r="AA80" s="35">
        <f t="shared" si="38"/>
        <v>-4.4371170608679762</v>
      </c>
      <c r="AB80" s="35">
        <f t="shared" si="39"/>
        <v>-4.437117060867962</v>
      </c>
      <c r="AC80" s="35">
        <f t="shared" si="40"/>
        <v>-4.4371170608679691</v>
      </c>
      <c r="AF80">
        <v>1.88</v>
      </c>
      <c r="AG80">
        <v>1.96</v>
      </c>
      <c r="AJ80" t="s">
        <v>90</v>
      </c>
    </row>
    <row r="81" spans="1:36" ht="15" x14ac:dyDescent="0.25">
      <c r="A81">
        <v>2.99</v>
      </c>
      <c r="B81">
        <v>3.39</v>
      </c>
      <c r="C81">
        <v>2.41</v>
      </c>
      <c r="D81" s="20">
        <f t="shared" si="28"/>
        <v>4.4371170608679567E-2</v>
      </c>
      <c r="E81" s="17">
        <f>IF(OR($A81="",$B81="",$C81=""),"",A81*'MPTO_working_3-way'!$I80)</f>
        <v>3.1226698001199522</v>
      </c>
      <c r="F81" s="21">
        <f>IF(OR($A81="",$B81="",$C81=""),"",B81*'MPTO_working_3-way'!$I80)</f>
        <v>3.5404182683634238</v>
      </c>
      <c r="G81" s="22">
        <f>IF(OR($A81="",$B81="",$C81=""),"",C81*'MPTO_working_3-way'!$I80)</f>
        <v>2.5169345211669181</v>
      </c>
      <c r="H81" s="17">
        <f>IF(OR($A81="",$B81="",$C81=""),"",'MPTO_working_3-way'!E80)</f>
        <v>3.1283456646797263</v>
      </c>
      <c r="I81" s="21">
        <f>IF(OR($A81="",$B81="",$C81=""),"",'MPTO_working_3-way'!F80)</f>
        <v>3.5689448339350314</v>
      </c>
      <c r="J81" s="22">
        <f>IF(OR($A81="",$B81="",$C81=""),"",'MPTO_working_3-way'!G80)</f>
        <v>2.4990792821309462</v>
      </c>
      <c r="K81" s="17">
        <f>IF(OR($A81="",$B81="",$C81=""),"",'OddsRatio_working_3-way'!H80)</f>
        <v>3.1269929140405988</v>
      </c>
      <c r="L81" s="21">
        <f>IF(OR($A81="",$B81="",$C81=""),"",'OddsRatio_working_3-way'!I80)</f>
        <v>3.554529178169362</v>
      </c>
      <c r="M81" s="22">
        <f>IF(OR($A81="",$B81="",$C81=""),"",'OddsRatio_working_3-way'!J80)</f>
        <v>2.5070653310538917</v>
      </c>
      <c r="N81" s="23">
        <f t="shared" si="29"/>
        <v>32.023879052520591</v>
      </c>
      <c r="O81" s="24">
        <f t="shared" si="30"/>
        <v>28.245250255763004</v>
      </c>
      <c r="P81" s="24">
        <f t="shared" si="31"/>
        <v>39.730870691716419</v>
      </c>
      <c r="Q81" t="s">
        <v>140</v>
      </c>
      <c r="R81" t="s">
        <v>149</v>
      </c>
      <c r="S81" t="s">
        <v>469</v>
      </c>
      <c r="T81" s="35">
        <v>100</v>
      </c>
      <c r="U81" s="35">
        <f t="shared" si="32"/>
        <v>60.784313725490193</v>
      </c>
      <c r="V81" s="35">
        <f t="shared" si="33"/>
        <v>72.29916897506925</v>
      </c>
      <c r="W81" s="35">
        <f t="shared" si="34"/>
        <v>64.788732394366207</v>
      </c>
      <c r="X81" s="35">
        <f t="shared" si="35"/>
        <v>62.91209863056455</v>
      </c>
      <c r="Y81" s="35">
        <f t="shared" si="36"/>
        <v>74.426953880143614</v>
      </c>
      <c r="Z81" s="35">
        <f t="shared" si="37"/>
        <v>66.916517299440557</v>
      </c>
      <c r="AA81" s="35">
        <f t="shared" si="38"/>
        <v>-2.1277849050743569</v>
      </c>
      <c r="AB81" s="35">
        <f t="shared" si="39"/>
        <v>-2.127784905074364</v>
      </c>
      <c r="AC81" s="35">
        <f t="shared" si="40"/>
        <v>-2.1277849050743498</v>
      </c>
      <c r="AF81">
        <v>1.99</v>
      </c>
      <c r="AG81">
        <v>1.85</v>
      </c>
      <c r="AJ81" t="s">
        <v>90</v>
      </c>
    </row>
    <row r="82" spans="1:36" ht="15" x14ac:dyDescent="0.25">
      <c r="A82">
        <v>2.5499999999999998</v>
      </c>
      <c r="B82">
        <v>3.61</v>
      </c>
      <c r="C82">
        <v>2.84</v>
      </c>
      <c r="D82" s="20">
        <f t="shared" si="28"/>
        <v>2.1277849050743702E-2</v>
      </c>
      <c r="E82" s="17">
        <f>IF(OR($A82="",$B82="",$C82=""),"",A82*'MPTO_working_3-way'!$I81)</f>
        <v>2.6042585150793962</v>
      </c>
      <c r="F82" s="21">
        <f>IF(OR($A82="",$B82="",$C82=""),"",B82*'MPTO_working_3-way'!$I81)</f>
        <v>3.6868130350731847</v>
      </c>
      <c r="G82" s="22">
        <f>IF(OR($A82="",$B82="",$C82=""),"",C82*'MPTO_working_3-way'!$I81)</f>
        <v>2.9004290913041118</v>
      </c>
      <c r="H82" s="17">
        <f>IF(OR($A82="",$B82="",$C82=""),"",'MPTO_working_3-way'!E81)</f>
        <v>2.5969692314008976</v>
      </c>
      <c r="I82" s="21">
        <f>IF(OR($A82="",$B82="",$C82=""),"",'MPTO_working_3-way'!F81)</f>
        <v>3.7048605272058399</v>
      </c>
      <c r="J82" s="22">
        <f>IF(OR($A82="",$B82="",$C82=""),"",'MPTO_working_3-way'!G81)</f>
        <v>2.8983822008838067</v>
      </c>
      <c r="K82" s="17">
        <f>IF(OR($A82="",$B82="",$C82=""),"",'OddsRatio_working_3-way'!H81)</f>
        <v>2.6005207426369967</v>
      </c>
      <c r="L82" s="21">
        <f>IF(OR($A82="",$B82="",$C82=""),"",'OddsRatio_working_3-way'!I81)</f>
        <v>3.6950704117952013</v>
      </c>
      <c r="M82" s="22">
        <f>IF(OR($A82="",$B82="",$C82=""),"",'OddsRatio_working_3-way'!J81)</f>
        <v>2.8999730106142412</v>
      </c>
      <c r="N82" s="23">
        <f t="shared" si="29"/>
        <v>38.398645687811559</v>
      </c>
      <c r="O82" s="24">
        <f t="shared" si="30"/>
        <v>27.123697092498471</v>
      </c>
      <c r="P82" s="24">
        <f t="shared" si="31"/>
        <v>34.477657219689959</v>
      </c>
      <c r="Q82" t="s">
        <v>230</v>
      </c>
      <c r="R82" t="s">
        <v>231</v>
      </c>
      <c r="S82" t="s">
        <v>469</v>
      </c>
      <c r="T82" s="35">
        <v>100</v>
      </c>
      <c r="U82" s="35">
        <f t="shared" si="32"/>
        <v>44.134078212290497</v>
      </c>
      <c r="V82" s="35">
        <f t="shared" si="33"/>
        <v>75.786924939467312</v>
      </c>
      <c r="W82" s="35">
        <f t="shared" si="34"/>
        <v>77.728285077951</v>
      </c>
      <c r="X82" s="35">
        <f t="shared" si="35"/>
        <v>46.484789982581688</v>
      </c>
      <c r="Y82" s="35">
        <f t="shared" si="36"/>
        <v>78.137636709758482</v>
      </c>
      <c r="Z82" s="35">
        <f t="shared" si="37"/>
        <v>80.078996848242184</v>
      </c>
      <c r="AA82" s="35">
        <f t="shared" si="38"/>
        <v>-2.3507117702911913</v>
      </c>
      <c r="AB82" s="35">
        <f t="shared" si="39"/>
        <v>-2.35071177029117</v>
      </c>
      <c r="AC82" s="35">
        <f t="shared" si="40"/>
        <v>-2.3507117702911842</v>
      </c>
      <c r="AF82">
        <v>1.87</v>
      </c>
      <c r="AG82">
        <v>2.04</v>
      </c>
      <c r="AJ82" t="s">
        <v>476</v>
      </c>
    </row>
    <row r="83" spans="1:36" ht="15" x14ac:dyDescent="0.25">
      <c r="A83">
        <v>1.79</v>
      </c>
      <c r="B83">
        <v>4.13</v>
      </c>
      <c r="C83">
        <v>4.49</v>
      </c>
      <c r="D83" s="20">
        <f t="shared" si="28"/>
        <v>2.3507117702911806E-2</v>
      </c>
      <c r="E83" s="17">
        <f>IF(OR($A83="",$B83="",$C83=""),"",A83*'MPTO_working_3-way'!$I82)</f>
        <v>1.8320777406882123</v>
      </c>
      <c r="F83" s="21">
        <f>IF(OR($A83="",$B83="",$C83=""),"",B83*'MPTO_working_3-way'!$I82)</f>
        <v>4.2270843961130256</v>
      </c>
      <c r="G83" s="22">
        <f>IF(OR($A83="",$B83="",$C83=""),"",C83*'MPTO_working_3-way'!$I82)</f>
        <v>4.5955469584860742</v>
      </c>
      <c r="H83" s="17">
        <f>IF(OR($A83="",$B83="",$C83=""),"",'MPTO_working_3-way'!E82)</f>
        <v>1.8154635346127805</v>
      </c>
      <c r="I83" s="21">
        <f>IF(OR($A83="",$B83="",$C83=""),"",'MPTO_working_3-way'!F82)</f>
        <v>4.2681227051209882</v>
      </c>
      <c r="J83" s="22">
        <f>IF(OR($A83="",$B83="",$C83=""),"",'MPTO_working_3-way'!G82)</f>
        <v>4.6537289798125725</v>
      </c>
      <c r="K83" s="17">
        <f>IF(OR($A83="",$B83="",$C83=""),"",'OddsRatio_working_3-way'!H82)</f>
        <v>1.8215668227737591</v>
      </c>
      <c r="L83" s="21">
        <f>IF(OR($A83="",$B83="",$C83=""),"",'OddsRatio_working_3-way'!I82)</f>
        <v>4.2550685509897042</v>
      </c>
      <c r="M83" s="22">
        <f>IF(OR($A83="",$B83="",$C83=""),"",'OddsRatio_working_3-way'!J82)</f>
        <v>4.6294534322536958</v>
      </c>
      <c r="N83" s="23">
        <f t="shared" si="29"/>
        <v>54.58283662266178</v>
      </c>
      <c r="O83" s="24">
        <f t="shared" si="30"/>
        <v>23.656967930887308</v>
      </c>
      <c r="P83" s="24">
        <f t="shared" si="31"/>
        <v>21.760195446450911</v>
      </c>
      <c r="Q83" t="s">
        <v>232</v>
      </c>
      <c r="R83" t="s">
        <v>233</v>
      </c>
      <c r="S83" t="s">
        <v>469</v>
      </c>
      <c r="T83" s="35">
        <v>100</v>
      </c>
      <c r="U83" s="35">
        <f t="shared" si="32"/>
        <v>50.73891625615763</v>
      </c>
      <c r="V83" s="35">
        <f t="shared" si="33"/>
        <v>71.83098591549296</v>
      </c>
      <c r="W83" s="35">
        <f t="shared" si="34"/>
        <v>74.025974025974023</v>
      </c>
      <c r="X83" s="35">
        <f t="shared" si="35"/>
        <v>54.14304005853301</v>
      </c>
      <c r="Y83" s="35">
        <f t="shared" si="36"/>
        <v>75.23510971786834</v>
      </c>
      <c r="Z83" s="35">
        <f t="shared" si="37"/>
        <v>77.430097828349417</v>
      </c>
      <c r="AA83" s="35">
        <f t="shared" si="38"/>
        <v>-3.4041238023753806</v>
      </c>
      <c r="AB83" s="35">
        <f t="shared" si="39"/>
        <v>-3.4041238023753806</v>
      </c>
      <c r="AC83" s="35">
        <f t="shared" si="40"/>
        <v>-3.4041238023753948</v>
      </c>
      <c r="AF83">
        <v>1.68</v>
      </c>
      <c r="AG83">
        <v>2.31</v>
      </c>
      <c r="AJ83" t="s">
        <v>476</v>
      </c>
    </row>
    <row r="84" spans="1:36" ht="15" x14ac:dyDescent="0.25">
      <c r="A84">
        <v>2.0299999999999998</v>
      </c>
      <c r="B84">
        <v>3.55</v>
      </c>
      <c r="C84">
        <v>3.85</v>
      </c>
      <c r="D84" s="20">
        <f t="shared" si="28"/>
        <v>3.4041238023753806E-2</v>
      </c>
      <c r="E84" s="17">
        <f>IF(OR($A84="",$B84="",$C84=""),"",A84*'MPTO_working_3-way'!$I83)</f>
        <v>2.09910371318822</v>
      </c>
      <c r="F84" s="21">
        <f>IF(OR($A84="",$B84="",$C84=""),"",B84*'MPTO_working_3-way'!$I83)</f>
        <v>3.6708463949843257</v>
      </c>
      <c r="G84" s="22">
        <f>IF(OR($A84="",$B84="",$C84=""),"",C84*'MPTO_working_3-way'!$I83)</f>
        <v>3.9810587663914521</v>
      </c>
      <c r="H84" s="17">
        <f>IF(OR($A84="",$B84="",$C84=""),"",'MPTO_working_3-way'!E83)</f>
        <v>2.0778626754564158</v>
      </c>
      <c r="I84" s="21">
        <f>IF(OR($A84="",$B84="",$C84=""),"",'MPTO_working_3-way'!F83)</f>
        <v>3.6990037563285965</v>
      </c>
      <c r="J84" s="22">
        <f>IF(OR($A84="",$B84="",$C84=""),"",'MPTO_working_3-way'!G83)</f>
        <v>4.0258754221578936</v>
      </c>
      <c r="K84" s="17">
        <f>IF(OR($A84="",$B84="",$C84=""),"",'OddsRatio_working_3-way'!H83)</f>
        <v>2.0863079128640258</v>
      </c>
      <c r="L84" s="21">
        <f>IF(OR($A84="",$B84="",$C84=""),"",'OddsRatio_working_3-way'!I83)</f>
        <v>3.6894030852458899</v>
      </c>
      <c r="M84" s="22">
        <f>IF(OR($A84="",$B84="",$C84=""),"",'OddsRatio_working_3-way'!J83)</f>
        <v>4.0058034482159943</v>
      </c>
      <c r="N84" s="23">
        <f t="shared" si="29"/>
        <v>47.639380261071132</v>
      </c>
      <c r="O84" s="24">
        <f t="shared" si="30"/>
        <v>27.241673783091375</v>
      </c>
      <c r="P84" s="24">
        <f t="shared" si="31"/>
        <v>25.118945955837503</v>
      </c>
      <c r="Q84" t="s">
        <v>234</v>
      </c>
      <c r="R84" t="s">
        <v>235</v>
      </c>
      <c r="S84" t="s">
        <v>469</v>
      </c>
      <c r="T84" s="35">
        <v>100</v>
      </c>
      <c r="U84" s="35">
        <f t="shared" si="32"/>
        <v>57.983193277310924</v>
      </c>
      <c r="V84" s="35">
        <f t="shared" si="33"/>
        <v>69.418960244648318</v>
      </c>
      <c r="W84" s="35">
        <f t="shared" si="34"/>
        <v>69.325153374233125</v>
      </c>
      <c r="X84" s="35">
        <f t="shared" si="35"/>
        <v>61.25588638111855</v>
      </c>
      <c r="Y84" s="35">
        <f t="shared" si="36"/>
        <v>72.691653348455958</v>
      </c>
      <c r="Z84" s="35">
        <f t="shared" si="37"/>
        <v>72.597846478040751</v>
      </c>
      <c r="AA84" s="35">
        <f t="shared" si="38"/>
        <v>-3.2726931038076259</v>
      </c>
      <c r="AB84" s="35">
        <f t="shared" si="39"/>
        <v>-3.2726931038076401</v>
      </c>
      <c r="AC84" s="35">
        <f t="shared" si="40"/>
        <v>-3.2726931038076259</v>
      </c>
      <c r="AF84">
        <v>2.09</v>
      </c>
      <c r="AG84">
        <v>1.79</v>
      </c>
      <c r="AJ84" t="s">
        <v>484</v>
      </c>
    </row>
    <row r="85" spans="1:36" ht="15" x14ac:dyDescent="0.25">
      <c r="A85">
        <v>2.38</v>
      </c>
      <c r="B85">
        <v>3.27</v>
      </c>
      <c r="C85">
        <v>3.26</v>
      </c>
      <c r="D85" s="20">
        <f t="shared" si="28"/>
        <v>3.2726931038076224E-2</v>
      </c>
      <c r="E85" s="17">
        <f>IF(OR($A85="",$B85="",$C85=""),"",A85*'MPTO_working_3-way'!$I84)</f>
        <v>2.4578900958706211</v>
      </c>
      <c r="F85" s="21">
        <f>IF(OR($A85="",$B85="",$C85=""),"",B85*'MPTO_working_3-way'!$I84)</f>
        <v>3.3770170644945092</v>
      </c>
      <c r="G85" s="22">
        <f>IF(OR($A85="",$B85="",$C85=""),"",C85*'MPTO_working_3-way'!$I84)</f>
        <v>3.3666897951841284</v>
      </c>
      <c r="H85" s="17">
        <f>IF(OR($A85="",$B85="",$C85=""),"",'MPTO_working_3-way'!E84)</f>
        <v>2.443439923293135</v>
      </c>
      <c r="I85" s="21">
        <f>IF(OR($A85="",$B85="",$C85=""),"",'MPTO_working_3-way'!F84)</f>
        <v>3.3909636588595706</v>
      </c>
      <c r="J85" s="22">
        <f>IF(OR($A85="",$B85="",$C85=""),"",'MPTO_working_3-way'!G84)</f>
        <v>3.3802113522847761</v>
      </c>
      <c r="K85" s="17">
        <f>IF(OR($A85="",$B85="",$C85=""),"",'OddsRatio_working_3-way'!H84)</f>
        <v>2.4497790737429219</v>
      </c>
      <c r="L85" s="21">
        <f>IF(OR($A85="",$B85="",$C85=""),"",'OddsRatio_working_3-way'!I84)</f>
        <v>3.384781519852488</v>
      </c>
      <c r="M85" s="22">
        <f>IF(OR($A85="",$B85="",$C85=""),"",'OddsRatio_working_3-way'!J84)</f>
        <v>3.3742758743905825</v>
      </c>
      <c r="N85" s="23">
        <f t="shared" si="29"/>
        <v>40.685301660967276</v>
      </c>
      <c r="O85" s="24">
        <f t="shared" si="30"/>
        <v>29.611932095749882</v>
      </c>
      <c r="P85" s="24">
        <f t="shared" si="31"/>
        <v>29.702766243282859</v>
      </c>
      <c r="Q85" t="s">
        <v>236</v>
      </c>
      <c r="R85" t="s">
        <v>237</v>
      </c>
      <c r="S85" t="s">
        <v>469</v>
      </c>
      <c r="T85" s="35">
        <v>100</v>
      </c>
      <c r="U85" s="35">
        <f t="shared" si="32"/>
        <v>48.979591836734699</v>
      </c>
      <c r="V85" s="35">
        <f t="shared" si="33"/>
        <v>70.760233918128648</v>
      </c>
      <c r="W85" s="35">
        <f t="shared" si="34"/>
        <v>75.609756097560975</v>
      </c>
      <c r="X85" s="35">
        <f t="shared" si="35"/>
        <v>53.630009984310369</v>
      </c>
      <c r="Y85" s="35">
        <f t="shared" si="36"/>
        <v>75.410652065704326</v>
      </c>
      <c r="Z85" s="35">
        <f t="shared" si="37"/>
        <v>80.260174245136653</v>
      </c>
      <c r="AA85" s="35">
        <f t="shared" si="38"/>
        <v>-4.650418147575671</v>
      </c>
      <c r="AB85" s="35">
        <f t="shared" si="39"/>
        <v>-4.6504181475756781</v>
      </c>
      <c r="AC85" s="35">
        <f t="shared" si="40"/>
        <v>-4.6504181475756781</v>
      </c>
      <c r="AF85">
        <v>2.13</v>
      </c>
      <c r="AG85">
        <v>1.76</v>
      </c>
      <c r="AJ85" t="s">
        <v>484</v>
      </c>
    </row>
    <row r="86" spans="1:36" ht="15" x14ac:dyDescent="0.25">
      <c r="A86">
        <v>1.96</v>
      </c>
      <c r="B86">
        <v>3.42</v>
      </c>
      <c r="C86">
        <v>4.0999999999999996</v>
      </c>
      <c r="D86" s="20">
        <f t="shared" si="28"/>
        <v>4.6504181475756745E-2</v>
      </c>
      <c r="E86" s="17">
        <f>IF(OR($A86="",$B86="",$C86=""),"",A86*'MPTO_working_3-way'!$I85)</f>
        <v>2.0511481956924831</v>
      </c>
      <c r="F86" s="21">
        <f>IF(OR($A86="",$B86="",$C86=""),"",B86*'MPTO_working_3-way'!$I85)</f>
        <v>3.5790443006470878</v>
      </c>
      <c r="G86" s="22">
        <f>IF(OR($A86="",$B86="",$C86=""),"",C86*'MPTO_working_3-way'!$I85)</f>
        <v>4.2906671440506026</v>
      </c>
      <c r="H86" s="17">
        <f>IF(OR($A86="",$B86="",$C86=""),"",'MPTO_working_3-way'!E85)</f>
        <v>2.0214161447801211</v>
      </c>
      <c r="I86" s="21">
        <f>IF(OR($A86="",$B86="",$C86=""),"",'MPTO_working_3-way'!F85)</f>
        <v>3.6114607497529558</v>
      </c>
      <c r="J86" s="22">
        <f>IF(OR($A86="",$B86="",$C86=""),"",'MPTO_working_3-way'!G85)</f>
        <v>4.378263677069083</v>
      </c>
      <c r="K86" s="17">
        <f>IF(OR($A86="",$B86="",$C86=""),"",'OddsRatio_working_3-way'!H85)</f>
        <v>2.0329893096427032</v>
      </c>
      <c r="L86" s="21">
        <f>IF(OR($A86="",$B86="",$C86=""),"",'OddsRatio_working_3-way'!I85)</f>
        <v>3.6039938847243156</v>
      </c>
      <c r="M86" s="22">
        <f>IF(OR($A86="",$B86="",$C86=""),"",'OddsRatio_working_3-way'!J85)</f>
        <v>4.3356946457212286</v>
      </c>
      <c r="N86" s="23">
        <f t="shared" si="29"/>
        <v>48.753181369344816</v>
      </c>
      <c r="O86" s="24">
        <f t="shared" si="30"/>
        <v>27.940419732139134</v>
      </c>
      <c r="P86" s="24">
        <f t="shared" si="31"/>
        <v>23.306398898516058</v>
      </c>
      <c r="Q86" t="s">
        <v>238</v>
      </c>
      <c r="R86" t="s">
        <v>239</v>
      </c>
      <c r="S86" t="s">
        <v>469</v>
      </c>
      <c r="T86" s="35">
        <v>100</v>
      </c>
      <c r="U86" s="35">
        <f t="shared" si="32"/>
        <v>60.629921259842511</v>
      </c>
      <c r="V86" s="35">
        <f t="shared" si="33"/>
        <v>68.944099378881987</v>
      </c>
      <c r="W86" s="35">
        <f t="shared" si="34"/>
        <v>67.10526315789474</v>
      </c>
      <c r="X86" s="35">
        <f t="shared" si="35"/>
        <v>63.950637463223273</v>
      </c>
      <c r="Y86" s="35">
        <f t="shared" si="36"/>
        <v>72.264815582262742</v>
      </c>
      <c r="Z86" s="35">
        <f t="shared" si="37"/>
        <v>70.425979361275481</v>
      </c>
      <c r="AA86" s="35">
        <f t="shared" si="38"/>
        <v>-3.320716203380762</v>
      </c>
      <c r="AB86" s="35">
        <f t="shared" si="39"/>
        <v>-3.3207162033807549</v>
      </c>
      <c r="AC86" s="35">
        <f t="shared" si="40"/>
        <v>-3.3207162033807407</v>
      </c>
      <c r="AF86">
        <v>2.15</v>
      </c>
      <c r="AG86">
        <v>1.72</v>
      </c>
      <c r="AJ86" t="s">
        <v>484</v>
      </c>
    </row>
    <row r="87" spans="1:36" ht="15" x14ac:dyDescent="0.25">
      <c r="A87">
        <v>2.54</v>
      </c>
      <c r="B87">
        <v>3.22</v>
      </c>
      <c r="C87">
        <v>3.04</v>
      </c>
      <c r="D87" s="20">
        <f t="shared" si="28"/>
        <v>3.3207162033807469E-2</v>
      </c>
      <c r="E87" s="17">
        <f>IF(OR($A87="",$B87="",$C87=""),"",A87*'MPTO_working_3-way'!$I86)</f>
        <v>2.6243461915658708</v>
      </c>
      <c r="F87" s="21">
        <f>IF(OR($A87="",$B87="",$C87=""),"",B87*'MPTO_working_3-way'!$I86)</f>
        <v>3.3269270617488602</v>
      </c>
      <c r="G87" s="22">
        <f>IF(OR($A87="",$B87="",$C87=""),"",C87*'MPTO_working_3-way'!$I86)</f>
        <v>3.1409497725827746</v>
      </c>
      <c r="H87" s="17">
        <f>IF(OR($A87="",$B87="",$C87=""),"",'MPTO_working_3-way'!E86)</f>
        <v>2.6134790001328625</v>
      </c>
      <c r="I87" s="21">
        <f>IF(OR($A87="",$B87="",$C87=""),"",'MPTO_working_3-way'!F86)</f>
        <v>3.3390101826604695</v>
      </c>
      <c r="J87" s="22">
        <f>IF(OR($A87="",$B87="",$C87=""),"",'MPTO_working_3-way'!G86)</f>
        <v>3.1458578791596317</v>
      </c>
      <c r="K87" s="17">
        <f>IF(OR($A87="",$B87="",$C87=""),"",'OddsRatio_working_3-way'!H86)</f>
        <v>2.6184533598846289</v>
      </c>
      <c r="L87" s="21">
        <f>IF(OR($A87="",$B87="",$C87=""),"",'OddsRatio_working_3-way'!I86)</f>
        <v>3.3330951032103093</v>
      </c>
      <c r="M87" s="22">
        <f>IF(OR($A87="",$B87="",$C87=""),"",'OddsRatio_working_3-way'!J86)</f>
        <v>3.1439252299770404</v>
      </c>
      <c r="N87" s="23">
        <f t="shared" si="29"/>
        <v>38.104728835463938</v>
      </c>
      <c r="O87" s="24">
        <f t="shared" si="30"/>
        <v>30.05776746648397</v>
      </c>
      <c r="P87" s="24">
        <f t="shared" si="31"/>
        <v>31.837503698052107</v>
      </c>
      <c r="Q87" t="s">
        <v>240</v>
      </c>
      <c r="R87" t="s">
        <v>241</v>
      </c>
      <c r="S87" t="s">
        <v>469</v>
      </c>
      <c r="T87" s="35">
        <v>100</v>
      </c>
      <c r="U87" s="35">
        <f t="shared" si="32"/>
        <v>70.845481049562679</v>
      </c>
      <c r="V87" s="35">
        <f t="shared" si="33"/>
        <v>67.21311475409837</v>
      </c>
      <c r="W87" s="35">
        <f t="shared" si="34"/>
        <v>58.677685950413228</v>
      </c>
      <c r="X87" s="35">
        <f t="shared" si="35"/>
        <v>74.109199295488423</v>
      </c>
      <c r="Y87" s="35">
        <f t="shared" si="36"/>
        <v>70.476833000024101</v>
      </c>
      <c r="Z87" s="35">
        <f t="shared" si="37"/>
        <v>61.941404196338958</v>
      </c>
      <c r="AA87" s="35">
        <f t="shared" si="38"/>
        <v>-3.2637182459257446</v>
      </c>
      <c r="AB87" s="35">
        <f t="shared" si="39"/>
        <v>-3.2637182459257303</v>
      </c>
      <c r="AC87" s="35">
        <f t="shared" si="40"/>
        <v>-3.2637182459257303</v>
      </c>
      <c r="AF87">
        <v>2.3199999999999998</v>
      </c>
      <c r="AG87">
        <v>1.65</v>
      </c>
      <c r="AJ87" t="s">
        <v>484</v>
      </c>
    </row>
    <row r="88" spans="1:36" ht="15" x14ac:dyDescent="0.25">
      <c r="A88">
        <v>3.43</v>
      </c>
      <c r="B88">
        <v>3.05</v>
      </c>
      <c r="C88">
        <v>2.42</v>
      </c>
      <c r="D88" s="20">
        <f t="shared" si="28"/>
        <v>3.2637182459257286E-2</v>
      </c>
      <c r="E88" s="17">
        <f>IF(OR($A88="",$B88="",$C88=""),"",A88*'MPTO_working_3-way'!$I87)</f>
        <v>3.5419455358352527</v>
      </c>
      <c r="F88" s="21">
        <f>IF(OR($A88="",$B88="",$C88=""),"",B88*'MPTO_working_3-way'!$I87)</f>
        <v>3.1495434065007344</v>
      </c>
      <c r="G88" s="22">
        <f>IF(OR($A88="",$B88="",$C88=""),"",C88*'MPTO_working_3-way'!$I87)</f>
        <v>2.4989819815514025</v>
      </c>
      <c r="H88" s="17">
        <f>IF(OR($A88="",$B88="",$C88=""),"",'MPTO_working_3-way'!E87)</f>
        <v>3.5629521976400698</v>
      </c>
      <c r="I88" s="21">
        <f>IF(OR($A88="",$B88="",$C88=""),"",'MPTO_working_3-way'!F87)</f>
        <v>3.154675722611298</v>
      </c>
      <c r="J88" s="22">
        <f>IF(OR($A88="",$B88="",$C88=""),"",'MPTO_working_3-way'!G87)</f>
        <v>2.4854348566654547</v>
      </c>
      <c r="K88" s="17">
        <f>IF(OR($A88="",$B88="",$C88=""),"",'OddsRatio_working_3-way'!H87)</f>
        <v>3.5523708773275247</v>
      </c>
      <c r="L88" s="21">
        <f>IF(OR($A88="",$B88="",$C88=""),"",'OddsRatio_working_3-way'!I87)</f>
        <v>3.1532346907495565</v>
      </c>
      <c r="M88" s="22">
        <f>IF(OR($A88="",$B88="",$C88=""),"",'OddsRatio_working_3-way'!J87)</f>
        <v>2.4915089077387176</v>
      </c>
      <c r="N88" s="23">
        <f t="shared" si="29"/>
        <v>28.23307105890273</v>
      </c>
      <c r="O88" s="24">
        <f t="shared" si="30"/>
        <v>31.750634010503731</v>
      </c>
      <c r="P88" s="24">
        <f t="shared" si="31"/>
        <v>40.016294930593546</v>
      </c>
      <c r="Q88" t="s">
        <v>242</v>
      </c>
      <c r="R88" t="s">
        <v>243</v>
      </c>
      <c r="S88" t="s">
        <v>469</v>
      </c>
      <c r="T88" s="35">
        <v>100</v>
      </c>
      <c r="U88" s="35">
        <f t="shared" si="32"/>
        <v>47.916666666666671</v>
      </c>
      <c r="V88" s="35">
        <f t="shared" si="33"/>
        <v>69.78851963746223</v>
      </c>
      <c r="W88" s="35">
        <f t="shared" si="34"/>
        <v>78.858350951374206</v>
      </c>
      <c r="X88" s="35">
        <f t="shared" si="35"/>
        <v>51.353129411163557</v>
      </c>
      <c r="Y88" s="35">
        <f t="shared" si="36"/>
        <v>73.224982381959123</v>
      </c>
      <c r="Z88" s="35">
        <f t="shared" si="37"/>
        <v>82.294813695871099</v>
      </c>
      <c r="AA88" s="35">
        <f t="shared" si="38"/>
        <v>-3.436462744496886</v>
      </c>
      <c r="AB88" s="35">
        <f t="shared" si="39"/>
        <v>-3.4364627444968932</v>
      </c>
      <c r="AC88" s="35">
        <f t="shared" si="40"/>
        <v>-3.4364627444968932</v>
      </c>
      <c r="AF88">
        <v>2.58</v>
      </c>
      <c r="AG88">
        <v>1.54</v>
      </c>
      <c r="AJ88" t="s">
        <v>484</v>
      </c>
    </row>
    <row r="89" spans="1:36" ht="15" x14ac:dyDescent="0.25">
      <c r="A89">
        <v>1.92</v>
      </c>
      <c r="B89">
        <v>3.31</v>
      </c>
      <c r="C89">
        <v>4.7300000000000004</v>
      </c>
      <c r="D89" s="20">
        <f t="shared" si="28"/>
        <v>3.4364627444968932E-2</v>
      </c>
      <c r="E89" s="17">
        <f>IF(OR($A89="",$B89="",$C89=""),"",A89*'MPTO_working_3-way'!$I88)</f>
        <v>1.9859800846943403</v>
      </c>
      <c r="F89" s="21">
        <f>IF(OR($A89="",$B89="",$C89=""),"",B89*'MPTO_working_3-way'!$I88)</f>
        <v>3.4237469168428474</v>
      </c>
      <c r="G89" s="22">
        <f>IF(OR($A89="",$B89="",$C89=""),"",C89*'MPTO_working_3-way'!$I88)</f>
        <v>4.8925446878147039</v>
      </c>
      <c r="H89" s="17">
        <f>IF(OR($A89="",$B89="",$C89=""),"",'MPTO_working_3-way'!E88)</f>
        <v>1.9631768584638034</v>
      </c>
      <c r="I89" s="21">
        <f>IF(OR($A89="",$B89="",$C89=""),"",'MPTO_working_3-way'!F88)</f>
        <v>3.4404467362709523</v>
      </c>
      <c r="J89" s="22">
        <f>IF(OR($A89="",$B89="",$C89=""),"",'MPTO_working_3-way'!G88)</f>
        <v>5.0009598174328316</v>
      </c>
      <c r="K89" s="17">
        <f>IF(OR($A89="",$B89="",$C89=""),"",'OddsRatio_working_3-way'!H88)</f>
        <v>1.9722276505701741</v>
      </c>
      <c r="L89" s="21">
        <f>IF(OR($A89="",$B89="",$C89=""),"",'OddsRatio_working_3-way'!I88)</f>
        <v>3.4411368182794591</v>
      </c>
      <c r="M89" s="22">
        <f>IF(OR($A89="",$B89="",$C89=""),"",'OddsRatio_working_3-way'!J88)</f>
        <v>4.9417490615508148</v>
      </c>
      <c r="N89" s="23">
        <f t="shared" si="29"/>
        <v>50.352972202836</v>
      </c>
      <c r="O89" s="24">
        <f t="shared" si="30"/>
        <v>29.207766353306681</v>
      </c>
      <c r="P89" s="24">
        <f t="shared" si="31"/>
        <v>20.439261443857315</v>
      </c>
      <c r="Q89" t="s">
        <v>244</v>
      </c>
      <c r="R89" t="s">
        <v>245</v>
      </c>
      <c r="S89" t="s">
        <v>469</v>
      </c>
      <c r="T89" s="35">
        <v>100</v>
      </c>
      <c r="U89" s="35">
        <f t="shared" si="32"/>
        <v>43.181818181818187</v>
      </c>
      <c r="V89" s="35">
        <f t="shared" si="33"/>
        <v>71.83098591549296</v>
      </c>
      <c r="W89" s="35">
        <f t="shared" si="34"/>
        <v>81.238273921200744</v>
      </c>
      <c r="X89" s="35">
        <f t="shared" si="35"/>
        <v>46.930740163306297</v>
      </c>
      <c r="Y89" s="35">
        <f t="shared" si="36"/>
        <v>75.579907896981069</v>
      </c>
      <c r="Z89" s="35">
        <f t="shared" si="37"/>
        <v>84.987195902688867</v>
      </c>
      <c r="AA89" s="35">
        <f t="shared" si="38"/>
        <v>-3.7489219814881096</v>
      </c>
      <c r="AB89" s="35">
        <f t="shared" si="39"/>
        <v>-3.7489219814881096</v>
      </c>
      <c r="AC89" s="35">
        <f t="shared" si="40"/>
        <v>-3.7489219814881238</v>
      </c>
      <c r="AF89">
        <v>2.4</v>
      </c>
      <c r="AG89">
        <v>1.61</v>
      </c>
      <c r="AJ89" t="s">
        <v>484</v>
      </c>
    </row>
    <row r="90" spans="1:36" ht="15" x14ac:dyDescent="0.25">
      <c r="A90">
        <v>1.76</v>
      </c>
      <c r="B90">
        <v>3.55</v>
      </c>
      <c r="C90">
        <v>5.33</v>
      </c>
      <c r="D90" s="20">
        <f t="shared" si="28"/>
        <v>3.748921981488107E-2</v>
      </c>
      <c r="E90" s="17">
        <f>IF(OR($A90="",$B90="",$C90=""),"",A90*'MPTO_working_3-way'!$I89)</f>
        <v>1.8259810268741907</v>
      </c>
      <c r="F90" s="21">
        <f>IF(OR($A90="",$B90="",$C90=""),"",B90*'MPTO_working_3-way'!$I89)</f>
        <v>3.6830867303428274</v>
      </c>
      <c r="G90" s="22">
        <f>IF(OR($A90="",$B90="",$C90=""),"",C90*'MPTO_working_3-way'!$I89)</f>
        <v>5.5298175416133164</v>
      </c>
      <c r="H90" s="17">
        <f>IF(OR($A90="",$B90="",$C90=""),"",'MPTO_working_3-way'!E89)</f>
        <v>1.7995793648106027</v>
      </c>
      <c r="I90" s="21">
        <f>IF(OR($A90="",$B90="",$C90=""),"",'MPTO_working_3-way'!F89)</f>
        <v>3.7147967162862701</v>
      </c>
      <c r="J90" s="22">
        <f>IF(OR($A90="",$B90="",$C90=""),"",'MPTO_working_3-way'!G89)</f>
        <v>5.7103421786352406</v>
      </c>
      <c r="K90" s="17">
        <f>IF(OR($A90="",$B90="",$C90=""),"",'OddsRatio_working_3-way'!H89)</f>
        <v>1.809401540944489</v>
      </c>
      <c r="L90" s="21">
        <f>IF(OR($A90="",$B90="",$C90=""),"",'OddsRatio_working_3-way'!I89)</f>
        <v>3.7157551702742722</v>
      </c>
      <c r="M90" s="22">
        <f>IF(OR($A90="",$B90="",$C90=""),"",'OddsRatio_working_3-way'!J89)</f>
        <v>5.6114587793284683</v>
      </c>
      <c r="N90" s="23">
        <f t="shared" si="29"/>
        <v>54.765081634602311</v>
      </c>
      <c r="O90" s="24">
        <f t="shared" si="30"/>
        <v>27.151139063915515</v>
      </c>
      <c r="P90" s="24">
        <f t="shared" si="31"/>
        <v>18.083779301482185</v>
      </c>
      <c r="Q90" t="s">
        <v>246</v>
      </c>
      <c r="R90" t="s">
        <v>247</v>
      </c>
      <c r="S90" t="s">
        <v>469</v>
      </c>
      <c r="T90" s="35">
        <v>100</v>
      </c>
      <c r="U90" s="35">
        <f t="shared" si="32"/>
        <v>62.406015037593981</v>
      </c>
      <c r="V90" s="35">
        <f t="shared" si="33"/>
        <v>67.741935483870961</v>
      </c>
      <c r="W90" s="35">
        <f t="shared" si="34"/>
        <v>66.555183946488299</v>
      </c>
      <c r="X90" s="35">
        <f t="shared" si="35"/>
        <v>65.702880569640726</v>
      </c>
      <c r="Y90" s="35">
        <f t="shared" si="36"/>
        <v>71.038801015917713</v>
      </c>
      <c r="Z90" s="35">
        <f t="shared" si="37"/>
        <v>69.852049478535051</v>
      </c>
      <c r="AA90" s="35">
        <f t="shared" si="38"/>
        <v>-3.2968655320467448</v>
      </c>
      <c r="AB90" s="35">
        <f t="shared" si="39"/>
        <v>-3.2968655320467519</v>
      </c>
      <c r="AC90" s="35">
        <f t="shared" si="40"/>
        <v>-3.2968655320467519</v>
      </c>
      <c r="AF90">
        <v>2.3199999999999998</v>
      </c>
      <c r="AG90">
        <v>1.65</v>
      </c>
      <c r="AJ90" t="s">
        <v>484</v>
      </c>
    </row>
    <row r="91" spans="1:36" ht="15" x14ac:dyDescent="0.25">
      <c r="A91">
        <v>2.66</v>
      </c>
      <c r="B91">
        <v>3.1</v>
      </c>
      <c r="C91">
        <v>2.99</v>
      </c>
      <c r="D91" s="20">
        <f t="shared" si="28"/>
        <v>3.2968655320467555E-2</v>
      </c>
      <c r="E91" s="17">
        <f>IF(OR($A91="",$B91="",$C91=""),"",A91*'MPTO_working_3-way'!$I90)</f>
        <v>2.7476966231524438</v>
      </c>
      <c r="F91" s="21">
        <f>IF(OR($A91="",$B91="",$C91=""),"",B91*'MPTO_working_3-way'!$I90)</f>
        <v>3.2022028314934494</v>
      </c>
      <c r="G91" s="22">
        <f>IF(OR($A91="",$B91="",$C91=""),"",C91*'MPTO_working_3-way'!$I90)</f>
        <v>3.0885762794081981</v>
      </c>
      <c r="H91" s="17">
        <f>IF(OR($A91="",$B91="",$C91=""),"",'MPTO_working_3-way'!E90)</f>
        <v>2.7400991474445937</v>
      </c>
      <c r="I91" s="21">
        <f>IF(OR($A91="",$B91="",$C91=""),"",'MPTO_working_3-way'!F90)</f>
        <v>3.2093343526845182</v>
      </c>
      <c r="J91" s="22">
        <f>IF(OR($A91="",$B91="",$C91=""),"",'MPTO_working_3-way'!G90)</f>
        <v>3.0915856709720404</v>
      </c>
      <c r="K91" s="17">
        <f>IF(OR($A91="",$B91="",$C91=""),"",'OddsRatio_working_3-way'!H90)</f>
        <v>2.743665154868363</v>
      </c>
      <c r="L91" s="21">
        <f>IF(OR($A91="",$B91="",$C91=""),"",'OddsRatio_working_3-way'!I90)</f>
        <v>3.205841460978049</v>
      </c>
      <c r="M91" s="22">
        <f>IF(OR($A91="",$B91="",$C91=""),"",'OddsRatio_working_3-way'!J90)</f>
        <v>3.0902973844506274</v>
      </c>
      <c r="N91" s="23">
        <f t="shared" si="29"/>
        <v>36.394119771952695</v>
      </c>
      <c r="O91" s="24">
        <f t="shared" si="30"/>
        <v>31.228502772062633</v>
      </c>
      <c r="P91" s="24">
        <f t="shared" si="31"/>
        <v>32.377377455984671</v>
      </c>
      <c r="Q91" t="s">
        <v>248</v>
      </c>
      <c r="R91" t="s">
        <v>249</v>
      </c>
      <c r="S91" t="s">
        <v>469</v>
      </c>
      <c r="T91" s="35">
        <v>100</v>
      </c>
      <c r="U91" s="35">
        <f t="shared" si="32"/>
        <v>58.677685950413228</v>
      </c>
      <c r="V91" s="35">
        <f t="shared" si="33"/>
        <v>68.847352024922117</v>
      </c>
      <c r="W91" s="35">
        <f t="shared" si="34"/>
        <v>69.135802469135797</v>
      </c>
      <c r="X91" s="35">
        <f t="shared" si="35"/>
        <v>62.016845505942072</v>
      </c>
      <c r="Y91" s="35">
        <f t="shared" si="36"/>
        <v>72.186511580450968</v>
      </c>
      <c r="Z91" s="35">
        <f t="shared" si="37"/>
        <v>72.474962024664663</v>
      </c>
      <c r="AA91" s="35">
        <f t="shared" si="38"/>
        <v>-3.3391595555288447</v>
      </c>
      <c r="AB91" s="35">
        <f t="shared" si="39"/>
        <v>-3.3391595555288518</v>
      </c>
      <c r="AC91" s="35">
        <f t="shared" si="40"/>
        <v>-3.339159555528866</v>
      </c>
      <c r="AF91">
        <v>2.38</v>
      </c>
      <c r="AG91">
        <v>1.62</v>
      </c>
      <c r="AJ91" t="s">
        <v>484</v>
      </c>
    </row>
    <row r="92" spans="1:36" ht="15" x14ac:dyDescent="0.25">
      <c r="A92">
        <v>2.42</v>
      </c>
      <c r="B92">
        <v>3.21</v>
      </c>
      <c r="C92">
        <v>3.24</v>
      </c>
      <c r="D92" s="20">
        <f t="shared" si="28"/>
        <v>3.3391595555288589E-2</v>
      </c>
      <c r="E92" s="17">
        <f>IF(OR($A92="",$B92="",$C92=""),"",A92*'MPTO_working_3-way'!$I91)</f>
        <v>2.5008076612437984</v>
      </c>
      <c r="F92" s="21">
        <f>IF(OR($A92="",$B92="",$C92=""),"",B92*'MPTO_working_3-way'!$I91)</f>
        <v>3.3171870217324764</v>
      </c>
      <c r="G92" s="22">
        <f>IF(OR($A92="",$B92="",$C92=""),"",C92*'MPTO_working_3-way'!$I91)</f>
        <v>3.348188769599135</v>
      </c>
      <c r="H92" s="17">
        <f>IF(OR($A92="",$B92="",$C92=""),"",'MPTO_working_3-way'!E91)</f>
        <v>2.486989261931714</v>
      </c>
      <c r="I92" s="21">
        <f>IF(OR($A92="",$B92="",$C92=""),"",'MPTO_working_3-way'!F91)</f>
        <v>3.3289397110515275</v>
      </c>
      <c r="J92" s="22">
        <f>IF(OR($A92="",$B92="",$C92=""),"",'MPTO_working_3-way'!G91)</f>
        <v>3.3612152473218684</v>
      </c>
      <c r="K92" s="17">
        <f>IF(OR($A92="",$B92="",$C92=""),"",'OddsRatio_working_3-way'!H91)</f>
        <v>2.4931117726437173</v>
      </c>
      <c r="L92" s="21">
        <f>IF(OR($A92="",$B92="",$C92=""),"",'OddsRatio_working_3-way'!I91)</f>
        <v>3.3237866320722658</v>
      </c>
      <c r="M92" s="22">
        <f>IF(OR($A92="",$B92="",$C92=""),"",'OddsRatio_working_3-way'!J91)</f>
        <v>3.3553312469872729</v>
      </c>
      <c r="N92" s="23">
        <f t="shared" si="29"/>
        <v>39.987081593577706</v>
      </c>
      <c r="O92" s="24">
        <f t="shared" si="30"/>
        <v>30.146024129737707</v>
      </c>
      <c r="P92" s="24">
        <f t="shared" si="31"/>
        <v>29.86689427668458</v>
      </c>
      <c r="Q92" t="s">
        <v>250</v>
      </c>
      <c r="R92" t="s">
        <v>251</v>
      </c>
      <c r="S92" t="s">
        <v>469</v>
      </c>
      <c r="T92" s="35">
        <v>100</v>
      </c>
      <c r="U92" s="35">
        <f t="shared" si="32"/>
        <v>37.888198757763973</v>
      </c>
      <c r="V92" s="35">
        <f t="shared" si="33"/>
        <v>74.025974025974023</v>
      </c>
      <c r="W92" s="35">
        <f t="shared" si="34"/>
        <v>84.375</v>
      </c>
      <c r="X92" s="35">
        <f t="shared" si="35"/>
        <v>41.59902597402597</v>
      </c>
      <c r="Y92" s="35">
        <f t="shared" si="36"/>
        <v>77.736801242236027</v>
      </c>
      <c r="Z92" s="35">
        <f t="shared" si="37"/>
        <v>88.08582721626199</v>
      </c>
      <c r="AA92" s="35">
        <f t="shared" si="38"/>
        <v>-3.7108272162619969</v>
      </c>
      <c r="AB92" s="35">
        <f t="shared" si="39"/>
        <v>-3.710827216262004</v>
      </c>
      <c r="AC92" s="35">
        <f t="shared" si="40"/>
        <v>-3.7108272162619897</v>
      </c>
      <c r="AF92">
        <v>2.25</v>
      </c>
      <c r="AG92">
        <v>1.68</v>
      </c>
      <c r="AJ92" t="s">
        <v>484</v>
      </c>
    </row>
    <row r="93" spans="1:36" ht="15" x14ac:dyDescent="0.25">
      <c r="A93">
        <v>1.61</v>
      </c>
      <c r="B93">
        <v>3.85</v>
      </c>
      <c r="C93">
        <v>6.4</v>
      </c>
      <c r="D93" s="20">
        <f t="shared" si="28"/>
        <v>3.7108272162619915E-2</v>
      </c>
      <c r="E93" s="17">
        <f>IF(OR($A93="",$B93="",$C93=""),"",A93*'MPTO_working_3-way'!$I92)</f>
        <v>1.6697443181818181</v>
      </c>
      <c r="F93" s="21">
        <f>IF(OR($A93="",$B93="",$C93=""),"",B93*'MPTO_working_3-way'!$I92)</f>
        <v>3.9928668478260869</v>
      </c>
      <c r="G93" s="22">
        <f>IF(OR($A93="",$B93="",$C93=""),"",C93*'MPTO_working_3-way'!$I92)</f>
        <v>6.637492941840768</v>
      </c>
      <c r="H93" s="17">
        <f>IF(OR($A93="",$B93="",$C93=""),"",'MPTO_working_3-way'!E92)</f>
        <v>1.6427142815733788</v>
      </c>
      <c r="I93" s="21">
        <f>IF(OR($A93="",$B93="",$C93=""),"",'MPTO_working_3-way'!F92)</f>
        <v>4.0425137313645765</v>
      </c>
      <c r="J93" s="22">
        <f>IF(OR($A93="",$B93="",$C93=""),"",'MPTO_working_3-way'!G92)</f>
        <v>6.9502084866323282</v>
      </c>
      <c r="K93" s="17">
        <f>IF(OR($A93="",$B93="",$C93=""),"",'OddsRatio_working_3-way'!H92)</f>
        <v>1.6521677479934893</v>
      </c>
      <c r="L93" s="21">
        <f>IF(OR($A93="",$B93="",$C93=""),"",'OddsRatio_working_3-way'!I92)</f>
        <v>4.0470132488220409</v>
      </c>
      <c r="M93" s="22">
        <f>IF(OR($A93="",$B93="",$C93=""),"",'OddsRatio_working_3-way'!J92)</f>
        <v>6.7732882609259706</v>
      </c>
      <c r="N93" s="23">
        <f t="shared" si="29"/>
        <v>59.889408762228847</v>
      </c>
      <c r="O93" s="24">
        <f t="shared" si="30"/>
        <v>25.044661846022969</v>
      </c>
      <c r="P93" s="24">
        <f t="shared" si="31"/>
        <v>15.065929391748192</v>
      </c>
      <c r="Q93" t="s">
        <v>252</v>
      </c>
      <c r="R93" t="s">
        <v>253</v>
      </c>
      <c r="S93" t="s">
        <v>469</v>
      </c>
      <c r="T93" s="35">
        <v>100</v>
      </c>
      <c r="U93" s="35">
        <f t="shared" si="32"/>
        <v>45.945945945945937</v>
      </c>
      <c r="V93" s="35">
        <f t="shared" si="33"/>
        <v>70.930232558139537</v>
      </c>
      <c r="W93" s="35">
        <f t="shared" si="34"/>
        <v>78.494623655913983</v>
      </c>
      <c r="X93" s="35">
        <f t="shared" si="35"/>
        <v>50.575143785946487</v>
      </c>
      <c r="Y93" s="35">
        <f t="shared" si="36"/>
        <v>75.559430398140066</v>
      </c>
      <c r="Z93" s="35">
        <f t="shared" si="37"/>
        <v>83.123821495914513</v>
      </c>
      <c r="AA93" s="35">
        <f t="shared" si="38"/>
        <v>-4.6291978400005505</v>
      </c>
      <c r="AB93" s="35">
        <f t="shared" si="39"/>
        <v>-4.6291978400005291</v>
      </c>
      <c r="AC93" s="35">
        <f t="shared" si="40"/>
        <v>-4.6291978400005291</v>
      </c>
      <c r="AF93">
        <v>2.0699999999999998</v>
      </c>
      <c r="AG93">
        <v>1.8</v>
      </c>
      <c r="AJ93" t="s">
        <v>484</v>
      </c>
    </row>
    <row r="94" spans="1:36" ht="15" x14ac:dyDescent="0.25">
      <c r="A94">
        <v>1.85</v>
      </c>
      <c r="B94">
        <v>3.44</v>
      </c>
      <c r="C94">
        <v>4.6500000000000004</v>
      </c>
      <c r="D94" s="20">
        <f t="shared" si="28"/>
        <v>4.6291978400005318E-2</v>
      </c>
      <c r="E94" s="17">
        <f>IF(OR($A94="",$B94="",$C94=""),"",A94*'MPTO_working_3-way'!$I93)</f>
        <v>1.9356401600400099</v>
      </c>
      <c r="F94" s="21">
        <f>IF(OR($A94="",$B94="",$C94=""),"",B94*'MPTO_working_3-way'!$I93)</f>
        <v>3.5992444056960182</v>
      </c>
      <c r="G94" s="22">
        <f>IF(OR($A94="",$B94="",$C94=""),"",C94*'MPTO_working_3-way'!$I93)</f>
        <v>4.8652576995600247</v>
      </c>
      <c r="H94" s="17">
        <f>IF(OR($A94="",$B94="",$C94=""),"",'MPTO_working_3-way'!E93)</f>
        <v>1.9043633266907061</v>
      </c>
      <c r="I94" s="21">
        <f>IF(OR($A94="",$B94="",$C94=""),"",'MPTO_working_3-way'!F93)</f>
        <v>3.63283628506891</v>
      </c>
      <c r="J94" s="22">
        <f>IF(OR($A94="",$B94="",$C94=""),"",'MPTO_working_3-way'!G93)</f>
        <v>5.009440190496611</v>
      </c>
      <c r="K94" s="17">
        <f>IF(OR($A94="",$B94="",$C94=""),"",'OddsRatio_working_3-way'!H93)</f>
        <v>1.9162149830196453</v>
      </c>
      <c r="L94" s="21">
        <f>IF(OR($A94="",$B94="",$C94=""),"",'OddsRatio_working_3-way'!I93)</f>
        <v>3.6300759512563925</v>
      </c>
      <c r="M94" s="22">
        <f>IF(OR($A94="",$B94="",$C94=""),"",'OddsRatio_working_3-way'!J93)</f>
        <v>4.9343349270843593</v>
      </c>
      <c r="N94" s="23">
        <f t="shared" si="29"/>
        <v>51.662494953572867</v>
      </c>
      <c r="O94" s="24">
        <f t="shared" si="30"/>
        <v>27.783609204683085</v>
      </c>
      <c r="P94" s="24">
        <f t="shared" si="31"/>
        <v>20.553895841744048</v>
      </c>
      <c r="Q94" t="s">
        <v>254</v>
      </c>
      <c r="R94" t="s">
        <v>255</v>
      </c>
      <c r="S94" t="s">
        <v>469</v>
      </c>
      <c r="T94" s="35">
        <v>100</v>
      </c>
      <c r="U94" s="35">
        <f t="shared" si="32"/>
        <v>81.549815498154985</v>
      </c>
      <c r="V94" s="35">
        <f t="shared" si="33"/>
        <v>74.160206718346245</v>
      </c>
      <c r="W94" s="35">
        <f t="shared" si="34"/>
        <v>38.271604938271601</v>
      </c>
      <c r="X94" s="35">
        <f t="shared" si="35"/>
        <v>87.568188343382133</v>
      </c>
      <c r="Y94" s="35">
        <f t="shared" si="36"/>
        <v>80.178579563573422</v>
      </c>
      <c r="Z94" s="35">
        <f t="shared" si="37"/>
        <v>44.289977783498763</v>
      </c>
      <c r="AA94" s="35">
        <f t="shared" si="38"/>
        <v>-6.0183728452271481</v>
      </c>
      <c r="AB94" s="35">
        <f t="shared" si="39"/>
        <v>-6.0183728452271765</v>
      </c>
      <c r="AC94" s="35">
        <f t="shared" si="40"/>
        <v>-6.0183728452271623</v>
      </c>
      <c r="AF94">
        <v>2.38</v>
      </c>
      <c r="AG94">
        <v>1.59</v>
      </c>
      <c r="AJ94" t="s">
        <v>485</v>
      </c>
    </row>
    <row r="95" spans="1:36" ht="15" x14ac:dyDescent="0.25">
      <c r="A95">
        <v>5.42</v>
      </c>
      <c r="B95">
        <v>3.87</v>
      </c>
      <c r="C95">
        <v>1.62</v>
      </c>
      <c r="D95" s="20">
        <f t="shared" si="28"/>
        <v>6.018372845227149E-2</v>
      </c>
      <c r="E95" s="17">
        <f>IF(OR($A95="",$B95="",$C95=""),"",A95*'MPTO_working_3-way'!$I94)</f>
        <v>5.7461958082113114</v>
      </c>
      <c r="F95" s="21">
        <f>IF(OR($A95="",$B95="",$C95=""),"",B95*'MPTO_working_3-way'!$I94)</f>
        <v>4.1029110291102908</v>
      </c>
      <c r="G95" s="22">
        <f>IF(OR($A95="",$B95="",$C95=""),"",C95*'MPTO_working_3-way'!$I94)</f>
        <v>1.71749764009268</v>
      </c>
      <c r="H95" s="17">
        <f>IF(OR($A95="",$B95="",$C95=""),"",'MPTO_working_3-way'!E94)</f>
        <v>6.0812231688224649</v>
      </c>
      <c r="I95" s="21">
        <f>IF(OR($A95="",$B95="",$C95=""),"",'MPTO_working_3-way'!F94)</f>
        <v>4.1957451032978552</v>
      </c>
      <c r="J95" s="22">
        <f>IF(OR($A95="",$B95="",$C95=""),"",'MPTO_working_3-way'!G94)</f>
        <v>1.6744172432490925</v>
      </c>
      <c r="K95" s="17">
        <f>IF(OR($A95="",$B95="",$C95=""),"",'OddsRatio_working_3-way'!H94)</f>
        <v>5.9111545420481004</v>
      </c>
      <c r="L95" s="21">
        <f>IF(OR($A95="",$B95="",$C95=""),"",'OddsRatio_working_3-way'!I94)</f>
        <v>4.1889170895199195</v>
      </c>
      <c r="M95" s="22">
        <f>IF(OR($A95="",$B95="",$C95=""),"",'OddsRatio_working_3-way'!J94)</f>
        <v>1.6888949810112721</v>
      </c>
      <c r="N95" s="23">
        <f t="shared" si="29"/>
        <v>17.402818027380835</v>
      </c>
      <c r="O95" s="24">
        <f t="shared" si="30"/>
        <v>24.372938942740081</v>
      </c>
      <c r="P95" s="24">
        <f t="shared" si="31"/>
        <v>58.224243029879084</v>
      </c>
      <c r="Q95" t="s">
        <v>256</v>
      </c>
      <c r="R95" t="s">
        <v>257</v>
      </c>
      <c r="S95" t="s">
        <v>469</v>
      </c>
      <c r="T95" s="35">
        <v>100</v>
      </c>
      <c r="U95" s="35">
        <f t="shared" si="32"/>
        <v>20.634920634920633</v>
      </c>
      <c r="V95" s="35">
        <f t="shared" si="33"/>
        <v>81.583793738489874</v>
      </c>
      <c r="W95" s="35">
        <f t="shared" si="34"/>
        <v>92.553983618763951</v>
      </c>
      <c r="X95" s="35">
        <f t="shared" si="35"/>
        <v>25.862222642746168</v>
      </c>
      <c r="Y95" s="35">
        <f t="shared" si="36"/>
        <v>86.811095746315402</v>
      </c>
      <c r="Z95" s="35">
        <f t="shared" si="37"/>
        <v>97.781285626589494</v>
      </c>
      <c r="AA95" s="35">
        <f t="shared" si="38"/>
        <v>-5.2273020078255357</v>
      </c>
      <c r="AB95" s="35">
        <f t="shared" si="39"/>
        <v>-5.2273020078255286</v>
      </c>
      <c r="AC95" s="35">
        <f t="shared" si="40"/>
        <v>-5.2273020078255428</v>
      </c>
      <c r="AF95">
        <v>2.0099999999999998</v>
      </c>
      <c r="AG95">
        <v>1.83</v>
      </c>
      <c r="AJ95" t="s">
        <v>485</v>
      </c>
    </row>
    <row r="96" spans="1:36" ht="15" x14ac:dyDescent="0.25">
      <c r="A96">
        <v>1.26</v>
      </c>
      <c r="B96">
        <v>5.43</v>
      </c>
      <c r="C96">
        <v>13.43</v>
      </c>
      <c r="D96" s="20">
        <f t="shared" si="28"/>
        <v>5.2273020078255295E-2</v>
      </c>
      <c r="E96" s="17">
        <f>IF(OR($A96="",$B96="",$C96=""),"",A96*'MPTO_working_3-way'!$I95)</f>
        <v>1.3258640052986017</v>
      </c>
      <c r="F96" s="21">
        <f>IF(OR($A96="",$B96="",$C96=""),"",B96*'MPTO_working_3-way'!$I95)</f>
        <v>5.7138424990249259</v>
      </c>
      <c r="G96" s="22">
        <f>IF(OR($A96="",$B96="",$C96=""),"",C96*'MPTO_working_3-way'!$I95)</f>
        <v>14.132026659650968</v>
      </c>
      <c r="H96" s="17">
        <f>IF(OR($A96="",$B96="",$C96=""),"",'MPTO_working_3-way'!E95)</f>
        <v>1.2882838446568607</v>
      </c>
      <c r="I96" s="21">
        <f>IF(OR($A96="",$B96="",$C96=""),"",'MPTO_working_3-way'!F95)</f>
        <v>5.9974430769025915</v>
      </c>
      <c r="J96" s="22">
        <f>IF(OR($A96="",$B96="",$C96=""),"",'MPTO_working_3-way'!G95)</f>
        <v>17.532840478419338</v>
      </c>
      <c r="K96" s="17">
        <f>IF(OR($A96="",$B96="",$C96=""),"",'OddsRatio_working_3-way'!H95)</f>
        <v>1.2984338380767986</v>
      </c>
      <c r="L96" s="21">
        <f>IF(OR($A96="",$B96="",$C96=""),"",'OddsRatio_working_3-way'!I95)</f>
        <v>6.0848534718469898</v>
      </c>
      <c r="M96" s="22">
        <f>IF(OR($A96="",$B96="",$C96=""),"",'OddsRatio_working_3-way'!J95)</f>
        <v>15.267433104979249</v>
      </c>
      <c r="N96" s="23">
        <f t="shared" si="29"/>
        <v>75.422516638483373</v>
      </c>
      <c r="O96" s="24">
        <f t="shared" si="30"/>
        <v>17.501357452023768</v>
      </c>
      <c r="P96" s="24">
        <f t="shared" si="31"/>
        <v>7.0761259094928555</v>
      </c>
      <c r="Q96" t="s">
        <v>258</v>
      </c>
      <c r="R96" t="s">
        <v>259</v>
      </c>
      <c r="S96" t="s">
        <v>469</v>
      </c>
      <c r="T96" s="35">
        <v>100</v>
      </c>
      <c r="U96" s="35">
        <f t="shared" si="32"/>
        <v>53.917050691244242</v>
      </c>
      <c r="V96" s="35">
        <f t="shared" si="33"/>
        <v>71.988795518207283</v>
      </c>
      <c r="W96" s="35">
        <f t="shared" si="34"/>
        <v>71.751412429378533</v>
      </c>
      <c r="X96" s="35">
        <f t="shared" si="35"/>
        <v>56.259792052414184</v>
      </c>
      <c r="Y96" s="35">
        <f t="shared" si="36"/>
        <v>74.331536879377239</v>
      </c>
      <c r="Z96" s="35">
        <f t="shared" si="37"/>
        <v>74.094153790548475</v>
      </c>
      <c r="AA96" s="35">
        <f t="shared" si="38"/>
        <v>-2.3427413611699421</v>
      </c>
      <c r="AB96" s="35">
        <f t="shared" si="39"/>
        <v>-2.3427413611699563</v>
      </c>
      <c r="AC96" s="35">
        <f t="shared" si="40"/>
        <v>-2.3427413611699421</v>
      </c>
      <c r="AF96">
        <v>1.94</v>
      </c>
      <c r="AG96">
        <v>1.89</v>
      </c>
      <c r="AJ96" t="s">
        <v>485</v>
      </c>
    </row>
    <row r="97" spans="1:36" ht="15" x14ac:dyDescent="0.25">
      <c r="A97">
        <v>2.17</v>
      </c>
      <c r="B97">
        <v>3.57</v>
      </c>
      <c r="C97">
        <v>3.54</v>
      </c>
      <c r="D97" s="20">
        <f t="shared" si="28"/>
        <v>2.3427413611699421E-2</v>
      </c>
      <c r="E97" s="17">
        <f>IF(OR($A97="",$B97="",$C97=""),"",A97*'MPTO_working_3-way'!$I96)</f>
        <v>2.2208374875373877</v>
      </c>
      <c r="F97" s="21">
        <f>IF(OR($A97="",$B97="",$C97=""),"",B97*'MPTO_working_3-way'!$I96)</f>
        <v>3.6536358665937669</v>
      </c>
      <c r="G97" s="22">
        <f>IF(OR($A97="",$B97="",$C97=""),"",C97*'MPTO_working_3-way'!$I96)</f>
        <v>3.622933044185416</v>
      </c>
      <c r="H97" s="17">
        <f>IF(OR($A97="",$B97="",$C97=""),"",'MPTO_working_3-way'!E96)</f>
        <v>2.2074063306074017</v>
      </c>
      <c r="I97" s="21">
        <f>IF(OR($A97="",$B97="",$C97=""),"",'MPTO_working_3-way'!F96)</f>
        <v>3.672380920242293</v>
      </c>
      <c r="J97" s="22">
        <f>IF(OR($A97="",$B97="",$C97=""),"",'MPTO_working_3-way'!G96)</f>
        <v>3.6406432080111069</v>
      </c>
      <c r="K97" s="17">
        <f>IF(OR($A97="",$B97="",$C97=""),"",'OddsRatio_working_3-way'!H96)</f>
        <v>2.2129913026242032</v>
      </c>
      <c r="L97" s="21">
        <f>IF(OR($A97="",$B97="",$C97=""),"",'OddsRatio_working_3-way'!I96)</f>
        <v>3.6644338869608566</v>
      </c>
      <c r="M97" s="22">
        <f>IF(OR($A97="",$B97="",$C97=""),"",'OddsRatio_working_3-way'!J96)</f>
        <v>3.6333315458679287</v>
      </c>
      <c r="N97" s="23">
        <f t="shared" si="29"/>
        <v>45.0280583613917</v>
      </c>
      <c r="O97" s="24">
        <f t="shared" si="30"/>
        <v>27.369996258885148</v>
      </c>
      <c r="P97" s="24">
        <f t="shared" si="31"/>
        <v>27.601945379723158</v>
      </c>
      <c r="Q97" t="s">
        <v>260</v>
      </c>
      <c r="R97" t="s">
        <v>261</v>
      </c>
      <c r="S97" t="s">
        <v>469</v>
      </c>
      <c r="T97" s="35">
        <v>100</v>
      </c>
      <c r="U97" s="35">
        <f t="shared" si="32"/>
        <v>64.02877697841727</v>
      </c>
      <c r="V97" s="35">
        <f t="shared" si="33"/>
        <v>69.135802469135797</v>
      </c>
      <c r="W97" s="35">
        <f t="shared" si="34"/>
        <v>64.539007092198588</v>
      </c>
      <c r="X97" s="35">
        <f t="shared" si="35"/>
        <v>66.325190438665615</v>
      </c>
      <c r="Y97" s="35">
        <f t="shared" si="36"/>
        <v>71.432215929384157</v>
      </c>
      <c r="Z97" s="35">
        <f t="shared" si="37"/>
        <v>66.835420552446934</v>
      </c>
      <c r="AA97" s="35">
        <f t="shared" si="38"/>
        <v>-2.2964134602483455</v>
      </c>
      <c r="AB97" s="35">
        <f t="shared" si="39"/>
        <v>-2.2964134602483597</v>
      </c>
      <c r="AC97" s="35">
        <f t="shared" si="40"/>
        <v>-2.2964134602483455</v>
      </c>
      <c r="AF97">
        <v>1.91</v>
      </c>
      <c r="AG97">
        <v>2</v>
      </c>
      <c r="AJ97" t="s">
        <v>477</v>
      </c>
    </row>
    <row r="98" spans="1:36" ht="15" x14ac:dyDescent="0.25">
      <c r="A98">
        <v>2.78</v>
      </c>
      <c r="B98">
        <v>3.24</v>
      </c>
      <c r="C98">
        <v>2.82</v>
      </c>
      <c r="D98" s="20">
        <f t="shared" si="28"/>
        <v>2.2964134602483588E-2</v>
      </c>
      <c r="E98" s="17">
        <f>IF(OR($A98="",$B98="",$C98=""),"",A98*'MPTO_working_3-way'!$I97)</f>
        <v>2.8438402941949041</v>
      </c>
      <c r="F98" s="21">
        <f>IF(OR($A98="",$B98="",$C98=""),"",B98*'MPTO_working_3-way'!$I97)</f>
        <v>3.3144037961120469</v>
      </c>
      <c r="G98" s="22">
        <f>IF(OR($A98="",$B98="",$C98=""),"",C98*'MPTO_working_3-way'!$I97)</f>
        <v>2.8847588595790037</v>
      </c>
      <c r="H98" s="17">
        <f>IF(OR($A98="",$B98="",$C98=""),"",'MPTO_working_3-way'!E97)</f>
        <v>2.8404449470207447</v>
      </c>
      <c r="I98" s="21">
        <f>IF(OR($A98="",$B98="",$C98=""),"",'MPTO_working_3-way'!F97)</f>
        <v>3.3223997170500379</v>
      </c>
      <c r="J98" s="22">
        <f>IF(OR($A98="",$B98="",$C98=""),"",'MPTO_working_3-way'!G97)</f>
        <v>2.8822163479170224</v>
      </c>
      <c r="K98" s="17">
        <f>IF(OR($A98="",$B98="",$C98=""),"",'OddsRatio_working_3-way'!H97)</f>
        <v>2.8421739842901954</v>
      </c>
      <c r="L98" s="21">
        <f>IF(OR($A98="",$B98="",$C98=""),"",'OddsRatio_working_3-way'!I97)</f>
        <v>3.3182414184326059</v>
      </c>
      <c r="M98" s="22">
        <f>IF(OR($A98="",$B98="",$C98=""),"",'OddsRatio_working_3-way'!J97)</f>
        <v>2.8835711524764922</v>
      </c>
      <c r="N98" s="23">
        <f t="shared" si="29"/>
        <v>35.163718653304393</v>
      </c>
      <c r="O98" s="24">
        <f t="shared" si="30"/>
        <v>30.171338844501911</v>
      </c>
      <c r="P98" s="24">
        <f t="shared" si="31"/>
        <v>34.664942502193689</v>
      </c>
      <c r="Q98" t="s">
        <v>262</v>
      </c>
      <c r="R98" t="s">
        <v>263</v>
      </c>
      <c r="S98" t="s">
        <v>469</v>
      </c>
      <c r="T98" s="35">
        <v>100</v>
      </c>
      <c r="U98" s="35">
        <f t="shared" si="32"/>
        <v>45.945945945945937</v>
      </c>
      <c r="V98" s="35">
        <f t="shared" si="33"/>
        <v>73.753280839895012</v>
      </c>
      <c r="W98" s="35">
        <f t="shared" si="34"/>
        <v>77.728285077951</v>
      </c>
      <c r="X98" s="35">
        <f t="shared" si="35"/>
        <v>48.518434082153981</v>
      </c>
      <c r="Y98" s="35">
        <f t="shared" si="36"/>
        <v>76.325768976103035</v>
      </c>
      <c r="Z98" s="35">
        <f t="shared" si="37"/>
        <v>80.300773214159022</v>
      </c>
      <c r="AA98" s="35">
        <f t="shared" si="38"/>
        <v>-2.5724881362080438</v>
      </c>
      <c r="AB98" s="35">
        <f t="shared" si="39"/>
        <v>-2.5724881362080225</v>
      </c>
      <c r="AC98" s="35">
        <f t="shared" si="40"/>
        <v>-2.5724881362080225</v>
      </c>
      <c r="AF98">
        <v>2.1</v>
      </c>
      <c r="AG98">
        <v>1.81</v>
      </c>
      <c r="AJ98" t="s">
        <v>477</v>
      </c>
    </row>
    <row r="99" spans="1:36" ht="15" x14ac:dyDescent="0.25">
      <c r="A99">
        <v>1.85</v>
      </c>
      <c r="B99">
        <v>3.81</v>
      </c>
      <c r="C99">
        <v>4.49</v>
      </c>
      <c r="D99" s="20">
        <f t="shared" si="28"/>
        <v>2.5724881362080287E-2</v>
      </c>
      <c r="E99" s="17">
        <f>IF(OR($A99="",$B99="",$C99=""),"",A99*'MPTO_working_3-way'!$I98)</f>
        <v>1.8975910305198487</v>
      </c>
      <c r="F99" s="21">
        <f>IF(OR($A99="",$B99="",$C99=""),"",B99*'MPTO_working_3-way'!$I98)</f>
        <v>3.9080117979895261</v>
      </c>
      <c r="G99" s="22">
        <f>IF(OR($A99="",$B99="",$C99=""),"",C99*'MPTO_working_3-way'!$I98)</f>
        <v>4.6055047173157408</v>
      </c>
      <c r="H99" s="17">
        <f>IF(OR($A99="",$B99="",$C99=""),"",'MPTO_working_3-way'!E98)</f>
        <v>1.8798208708115471</v>
      </c>
      <c r="I99" s="21">
        <f>IF(OR($A99="",$B99="",$C99=""),"",'MPTO_working_3-way'!F98)</f>
        <v>3.9386790036159995</v>
      </c>
      <c r="J99" s="22">
        <f>IF(OR($A99="",$B99="",$C99=""),"",'MPTO_working_3-way'!G98)</f>
        <v>4.6697944284606567</v>
      </c>
      <c r="K99" s="17">
        <f>IF(OR($A99="",$B99="",$C99=""),"",'OddsRatio_working_3-way'!H98)</f>
        <v>1.8865227291741524</v>
      </c>
      <c r="L99" s="21">
        <f>IF(OR($A99="",$B99="",$C99=""),"",'OddsRatio_working_3-way'!I98)</f>
        <v>3.9307398458580805</v>
      </c>
      <c r="M99" s="22">
        <f>IF(OR($A99="",$B99="",$C99=""),"",'OddsRatio_working_3-way'!J98)</f>
        <v>4.6399580291974027</v>
      </c>
      <c r="N99" s="23">
        <f t="shared" si="29"/>
        <v>52.698394117411482</v>
      </c>
      <c r="O99" s="24">
        <f t="shared" si="30"/>
        <v>25.588459085882221</v>
      </c>
      <c r="P99" s="24">
        <f t="shared" si="31"/>
        <v>21.713146796706294</v>
      </c>
      <c r="Q99" t="s">
        <v>264</v>
      </c>
      <c r="R99" t="s">
        <v>265</v>
      </c>
      <c r="S99" t="s">
        <v>469</v>
      </c>
      <c r="T99" s="35">
        <v>100</v>
      </c>
      <c r="U99" s="35">
        <f t="shared" si="32"/>
        <v>69.325153374233125</v>
      </c>
      <c r="V99" s="35">
        <f t="shared" si="33"/>
        <v>69.135802469135797</v>
      </c>
      <c r="W99" s="35">
        <f t="shared" si="34"/>
        <v>58.847736625514408</v>
      </c>
      <c r="X99" s="35">
        <f t="shared" si="35"/>
        <v>72.016460905349788</v>
      </c>
      <c r="Y99" s="35">
        <f t="shared" si="36"/>
        <v>71.827110000252461</v>
      </c>
      <c r="Z99" s="35">
        <f t="shared" si="37"/>
        <v>61.539044156631071</v>
      </c>
      <c r="AA99" s="35">
        <f t="shared" si="38"/>
        <v>-2.6913075311166637</v>
      </c>
      <c r="AB99" s="35">
        <f t="shared" si="39"/>
        <v>-2.6913075311166637</v>
      </c>
      <c r="AC99" s="35">
        <f t="shared" si="40"/>
        <v>-2.6913075311166637</v>
      </c>
      <c r="AF99">
        <v>1.81</v>
      </c>
      <c r="AG99">
        <v>2.1</v>
      </c>
      <c r="AJ99" t="s">
        <v>477</v>
      </c>
    </row>
    <row r="100" spans="1:36" ht="15" x14ac:dyDescent="0.25">
      <c r="A100">
        <v>3.26</v>
      </c>
      <c r="B100">
        <v>3.24</v>
      </c>
      <c r="C100">
        <v>2.4300000000000002</v>
      </c>
      <c r="D100" s="20">
        <f t="shared" si="28"/>
        <v>2.6913075311166601E-2</v>
      </c>
      <c r="E100" s="17">
        <f>IF(OR($A100="",$B100="",$C100=""),"",A100*'MPTO_working_3-way'!$I99)</f>
        <v>3.3477366255144028</v>
      </c>
      <c r="F100" s="21">
        <f>IF(OR($A100="",$B100="",$C100=""),"",B100*'MPTO_working_3-way'!$I99)</f>
        <v>3.3271983640081801</v>
      </c>
      <c r="G100" s="22">
        <f>IF(OR($A100="",$B100="",$C100=""),"",C100*'MPTO_working_3-way'!$I99)</f>
        <v>2.4953987730061349</v>
      </c>
      <c r="H100" s="17">
        <f>IF(OR($A100="",$B100="",$C100=""),"",'MPTO_working_3-way'!E99)</f>
        <v>3.3582127515261129</v>
      </c>
      <c r="I100" s="21">
        <f>IF(OR($A100="",$B100="",$C100=""),"",'MPTO_working_3-way'!F99)</f>
        <v>3.3369934567103825</v>
      </c>
      <c r="J100" s="22">
        <f>IF(OR($A100="",$B100="",$C100=""),"",'MPTO_working_3-way'!G99)</f>
        <v>2.4841535309612413</v>
      </c>
      <c r="K100" s="17">
        <f>IF(OR($A100="",$B100="",$C100=""),"",'OddsRatio_working_3-way'!H99)</f>
        <v>3.3534896741278577</v>
      </c>
      <c r="L100" s="21">
        <f>IF(OR($A100="",$B100="",$C100=""),"",'OddsRatio_working_3-way'!I99)</f>
        <v>3.3326623318789381</v>
      </c>
      <c r="M100" s="22">
        <f>IF(OR($A100="",$B100="",$C100=""),"",'OddsRatio_working_3-way'!J99)</f>
        <v>2.4891549707977152</v>
      </c>
      <c r="N100" s="23">
        <f t="shared" si="29"/>
        <v>29.87092808850646</v>
      </c>
      <c r="O100" s="24">
        <f t="shared" si="30"/>
        <v>30.055316533497233</v>
      </c>
      <c r="P100" s="24">
        <f t="shared" si="31"/>
        <v>40.073755377996314</v>
      </c>
      <c r="Q100" t="s">
        <v>266</v>
      </c>
      <c r="R100" t="s">
        <v>267</v>
      </c>
      <c r="S100" t="s">
        <v>469</v>
      </c>
      <c r="T100" s="35">
        <v>100</v>
      </c>
      <c r="U100" s="35">
        <f t="shared" si="32"/>
        <v>46.808510638297875</v>
      </c>
      <c r="V100" s="35">
        <f t="shared" si="33"/>
        <v>71.428571428571431</v>
      </c>
      <c r="W100" s="35">
        <f t="shared" si="34"/>
        <v>78.902953586497887</v>
      </c>
      <c r="X100" s="35">
        <f t="shared" si="35"/>
        <v>49.668474984930675</v>
      </c>
      <c r="Y100" s="35">
        <f t="shared" si="36"/>
        <v>74.288535775204238</v>
      </c>
      <c r="Z100" s="35">
        <f t="shared" si="37"/>
        <v>81.762917933130694</v>
      </c>
      <c r="AA100" s="35">
        <f t="shared" si="38"/>
        <v>-2.8599643466328004</v>
      </c>
      <c r="AB100" s="35">
        <f t="shared" si="39"/>
        <v>-2.8599643466328075</v>
      </c>
      <c r="AC100" s="35">
        <f t="shared" si="40"/>
        <v>-2.8599643466328075</v>
      </c>
      <c r="AF100">
        <v>2.0699999999999998</v>
      </c>
      <c r="AG100">
        <v>1.83</v>
      </c>
      <c r="AJ100" t="s">
        <v>478</v>
      </c>
    </row>
    <row r="101" spans="1:36" ht="15" x14ac:dyDescent="0.25">
      <c r="A101">
        <v>1.88</v>
      </c>
      <c r="B101">
        <v>3.5</v>
      </c>
      <c r="C101">
        <v>4.74</v>
      </c>
      <c r="D101" s="20">
        <f t="shared" si="28"/>
        <v>2.859964346632804E-2</v>
      </c>
      <c r="E101" s="17">
        <f>IF(OR($A101="",$B101="",$C101=""),"",A101*'MPTO_working_3-way'!$I100)</f>
        <v>1.9337673297166966</v>
      </c>
      <c r="F101" s="21">
        <f>IF(OR($A101="",$B101="",$C101=""),"",B101*'MPTO_working_3-way'!$I100)</f>
        <v>3.6000987521321481</v>
      </c>
      <c r="G101" s="22">
        <f>IF(OR($A101="",$B101="",$C101=""),"",C101*'MPTO_working_3-way'!$I100)</f>
        <v>4.8755623100303955</v>
      </c>
      <c r="H101" s="17">
        <f>IF(OR($A101="",$B101="",$C101=""),"",'MPTO_working_3-way'!E100)</f>
        <v>1.9143090961168623</v>
      </c>
      <c r="I101" s="21">
        <f>IF(OR($A101="",$B101="",$C101=""),"",'MPTO_working_3-way'!F100)</f>
        <v>3.6208129527583428</v>
      </c>
      <c r="J101" s="22">
        <f>IF(OR($A101="",$B101="",$C101=""),"",'MPTO_working_3-way'!G100)</f>
        <v>4.9643251273344653</v>
      </c>
      <c r="K101" s="17">
        <f>IF(OR($A101="",$B101="",$C101=""),"",'OddsRatio_working_3-way'!H100)</f>
        <v>1.9218500209295921</v>
      </c>
      <c r="L101" s="21">
        <f>IF(OR($A101="",$B101="",$C101=""),"",'OddsRatio_working_3-way'!I100)</f>
        <v>3.6188921049136131</v>
      </c>
      <c r="M101" s="22">
        <f>IF(OR($A101="",$B101="",$C101=""),"",'OddsRatio_working_3-way'!J100)</f>
        <v>4.9178625889507677</v>
      </c>
      <c r="N101" s="23">
        <f t="shared" si="29"/>
        <v>51.712529456504129</v>
      </c>
      <c r="O101" s="24">
        <f t="shared" si="30"/>
        <v>27.777015822350787</v>
      </c>
      <c r="P101" s="24">
        <f t="shared" si="31"/>
        <v>20.510454721145095</v>
      </c>
      <c r="Q101" t="s">
        <v>268</v>
      </c>
      <c r="R101" t="s">
        <v>269</v>
      </c>
      <c r="S101" t="s">
        <v>469</v>
      </c>
      <c r="T101" s="35">
        <v>100</v>
      </c>
      <c r="U101" s="35">
        <f t="shared" si="32"/>
        <v>60</v>
      </c>
      <c r="V101" s="35">
        <f t="shared" si="33"/>
        <v>69.512195121951223</v>
      </c>
      <c r="W101" s="35">
        <f t="shared" si="34"/>
        <v>67.741935483870961</v>
      </c>
      <c r="X101" s="35">
        <f t="shared" si="35"/>
        <v>62.745869394177809</v>
      </c>
      <c r="Y101" s="35">
        <f t="shared" si="36"/>
        <v>72.258064516129039</v>
      </c>
      <c r="Z101" s="35">
        <f t="shared" si="37"/>
        <v>70.487804878048777</v>
      </c>
      <c r="AA101" s="35">
        <f t="shared" si="38"/>
        <v>-2.7458693941778094</v>
      </c>
      <c r="AB101" s="35">
        <f t="shared" si="39"/>
        <v>-2.7458693941778165</v>
      </c>
      <c r="AC101" s="35">
        <f t="shared" si="40"/>
        <v>-2.7458693941778165</v>
      </c>
      <c r="AF101">
        <v>2.0299999999999998</v>
      </c>
      <c r="AG101">
        <v>1.86</v>
      </c>
      <c r="AJ101" t="s">
        <v>478</v>
      </c>
    </row>
    <row r="102" spans="1:36" ht="15" x14ac:dyDescent="0.25">
      <c r="A102">
        <v>2.5</v>
      </c>
      <c r="B102">
        <v>3.28</v>
      </c>
      <c r="C102">
        <v>3.1</v>
      </c>
      <c r="D102" s="20">
        <f t="shared" si="28"/>
        <v>2.7458693941778023E-2</v>
      </c>
      <c r="E102" s="17">
        <f>IF(OR($A102="",$B102="",$C102=""),"",A102*'MPTO_working_3-way'!$I101)</f>
        <v>2.5686467348544451</v>
      </c>
      <c r="F102" s="21">
        <f>IF(OR($A102="",$B102="",$C102=""),"",B102*'MPTO_working_3-way'!$I101)</f>
        <v>3.3700645161290317</v>
      </c>
      <c r="G102" s="22">
        <f>IF(OR($A102="",$B102="",$C102=""),"",C102*'MPTO_working_3-way'!$I101)</f>
        <v>3.1851219512195121</v>
      </c>
      <c r="H102" s="17">
        <f>IF(OR($A102="",$B102="",$C102=""),"",'MPTO_working_3-way'!E101)</f>
        <v>2.5585452593437559</v>
      </c>
      <c r="I102" s="21">
        <f>IF(OR($A102="",$B102="",$C102=""),"",'MPTO_working_3-way'!F101)</f>
        <v>3.3815182688896765</v>
      </c>
      <c r="J102" s="22">
        <f>IF(OR($A102="",$B102="",$C102=""),"",'MPTO_working_3-way'!G101)</f>
        <v>3.1905279892895995</v>
      </c>
      <c r="K102" s="17">
        <f>IF(OR($A102="",$B102="",$C102=""),"",'OddsRatio_working_3-way'!H101)</f>
        <v>2.5631274926980394</v>
      </c>
      <c r="L102" s="21">
        <f>IF(OR($A102="",$B102="",$C102=""),"",'OddsRatio_working_3-way'!I101)</f>
        <v>3.3759537889010209</v>
      </c>
      <c r="M102" s="22">
        <f>IF(OR($A102="",$B102="",$C102=""),"",'OddsRatio_working_3-way'!J101)</f>
        <v>3.1883784897772562</v>
      </c>
      <c r="N102" s="23">
        <f t="shared" si="29"/>
        <v>38.931005436863472</v>
      </c>
      <c r="O102" s="24">
        <f t="shared" si="30"/>
        <v>29.673022436633744</v>
      </c>
      <c r="P102" s="24">
        <f t="shared" si="31"/>
        <v>31.395972126502798</v>
      </c>
      <c r="Q102" t="s">
        <v>270</v>
      </c>
      <c r="R102" t="s">
        <v>271</v>
      </c>
      <c r="S102" t="s">
        <v>469</v>
      </c>
      <c r="T102" s="35">
        <v>100</v>
      </c>
      <c r="U102" s="35">
        <f t="shared" si="32"/>
        <v>47.368421052631575</v>
      </c>
      <c r="V102" s="35">
        <f t="shared" si="33"/>
        <v>70.930232558139537</v>
      </c>
      <c r="W102" s="35">
        <f t="shared" si="34"/>
        <v>78.81355932203391</v>
      </c>
      <c r="X102" s="35">
        <f t="shared" si="35"/>
        <v>50.256208119826574</v>
      </c>
      <c r="Y102" s="35">
        <f t="shared" si="36"/>
        <v>73.818019625334514</v>
      </c>
      <c r="Z102" s="35">
        <f t="shared" si="37"/>
        <v>81.701346389228874</v>
      </c>
      <c r="AA102" s="35">
        <f t="shared" si="38"/>
        <v>-2.8877870671949992</v>
      </c>
      <c r="AB102" s="35">
        <f t="shared" si="39"/>
        <v>-2.8877870671949779</v>
      </c>
      <c r="AC102" s="35">
        <f t="shared" si="40"/>
        <v>-2.8877870671949637</v>
      </c>
      <c r="AF102">
        <v>1.98</v>
      </c>
      <c r="AG102">
        <v>1.91</v>
      </c>
      <c r="AJ102" t="s">
        <v>478</v>
      </c>
    </row>
    <row r="103" spans="1:36" ht="15" x14ac:dyDescent="0.25">
      <c r="A103">
        <v>1.9</v>
      </c>
      <c r="B103">
        <v>3.44</v>
      </c>
      <c r="C103">
        <v>4.72</v>
      </c>
      <c r="D103" s="20">
        <f t="shared" si="28"/>
        <v>2.8877870671949912E-2</v>
      </c>
      <c r="E103" s="17">
        <f>IF(OR($A103="",$B103="",$C103=""),"",A103*'MPTO_working_3-way'!$I102)</f>
        <v>1.9548679542767047</v>
      </c>
      <c r="F103" s="21">
        <f>IF(OR($A103="",$B103="",$C103=""),"",B103*'MPTO_working_3-way'!$I102)</f>
        <v>3.5393398751115077</v>
      </c>
      <c r="G103" s="22">
        <f>IF(OR($A103="",$B103="",$C103=""),"",C103*'MPTO_working_3-way'!$I102)</f>
        <v>4.8563035495716029</v>
      </c>
      <c r="H103" s="17">
        <f>IF(OR($A103="",$B103="",$C103=""),"",'MPTO_working_3-way'!E102)</f>
        <v>1.9353970930699429</v>
      </c>
      <c r="I103" s="21">
        <f>IF(OR($A103="",$B103="",$C103=""),"",'MPTO_working_3-way'!F102)</f>
        <v>3.5578108277669118</v>
      </c>
      <c r="J103" s="22">
        <f>IF(OR($A103="",$B103="",$C103=""),"",'MPTO_working_3-way'!G102)</f>
        <v>4.944658152536288</v>
      </c>
      <c r="K103" s="17">
        <f>IF(OR($A103="",$B103="",$C103=""),"",'OddsRatio_working_3-way'!H102)</f>
        <v>1.9430203901002601</v>
      </c>
      <c r="L103" s="21">
        <f>IF(OR($A103="",$B103="",$C103=""),"",'OddsRatio_working_3-way'!I102)</f>
        <v>3.5566330576051493</v>
      </c>
      <c r="M103" s="22">
        <f>IF(OR($A103="",$B103="",$C103=""),"",'OddsRatio_working_3-way'!J102)</f>
        <v>4.8978176124144088</v>
      </c>
      <c r="N103" s="23">
        <f t="shared" si="29"/>
        <v>51.154350236919043</v>
      </c>
      <c r="O103" s="24">
        <f t="shared" si="30"/>
        <v>28.253856235507612</v>
      </c>
      <c r="P103" s="24">
        <f t="shared" si="31"/>
        <v>20.591793527573348</v>
      </c>
      <c r="Q103" t="s">
        <v>272</v>
      </c>
      <c r="R103" t="s">
        <v>273</v>
      </c>
      <c r="S103" t="s">
        <v>469</v>
      </c>
      <c r="T103" s="35">
        <v>100</v>
      </c>
      <c r="U103" s="35">
        <f t="shared" si="32"/>
        <v>57.081545064377686</v>
      </c>
      <c r="V103" s="35">
        <f t="shared" si="33"/>
        <v>69.040247678018574</v>
      </c>
      <c r="W103" s="35">
        <f t="shared" si="34"/>
        <v>71.098265895953759</v>
      </c>
      <c r="X103" s="35">
        <f t="shared" si="35"/>
        <v>59.861486426027668</v>
      </c>
      <c r="Y103" s="35">
        <f t="shared" si="36"/>
        <v>71.820189039668563</v>
      </c>
      <c r="Z103" s="35">
        <f t="shared" si="37"/>
        <v>73.878207257603748</v>
      </c>
      <c r="AA103" s="35">
        <f t="shared" si="38"/>
        <v>-2.779941361649982</v>
      </c>
      <c r="AB103" s="35">
        <f t="shared" si="39"/>
        <v>-2.7799413616499891</v>
      </c>
      <c r="AC103" s="35">
        <f t="shared" si="40"/>
        <v>-2.7799413616499891</v>
      </c>
      <c r="AF103">
        <v>1.95</v>
      </c>
      <c r="AG103">
        <v>1.93</v>
      </c>
      <c r="AJ103" t="s">
        <v>478</v>
      </c>
    </row>
    <row r="104" spans="1:36" ht="15" x14ac:dyDescent="0.25">
      <c r="A104">
        <v>2.33</v>
      </c>
      <c r="B104">
        <v>3.23</v>
      </c>
      <c r="C104">
        <v>3.46</v>
      </c>
      <c r="D104" s="20">
        <f t="shared" si="28"/>
        <v>2.7799413616499846E-2</v>
      </c>
      <c r="E104" s="17">
        <f>IF(OR($A104="",$B104="",$C104=""),"",A104*'MPTO_working_3-way'!$I103)</f>
        <v>2.3947726337264448</v>
      </c>
      <c r="F104" s="21">
        <f>IF(OR($A104="",$B104="",$C104=""),"",B104*'MPTO_working_3-way'!$I103)</f>
        <v>3.3197921059812945</v>
      </c>
      <c r="G104" s="22">
        <f>IF(OR($A104="",$B104="",$C104=""),"",C104*'MPTO_working_3-way'!$I103)</f>
        <v>3.5561859711130896</v>
      </c>
      <c r="H104" s="17">
        <f>IF(OR($A104="",$B104="",$C104=""),"",'MPTO_working_3-way'!E103)</f>
        <v>2.381416881130479</v>
      </c>
      <c r="I104" s="21">
        <f>IF(OR($A104="",$B104="",$C104=""),"",'MPTO_working_3-way'!F103)</f>
        <v>3.3296590322346629</v>
      </c>
      <c r="J104" s="22">
        <f>IF(OR($A104="",$B104="",$C104=""),"",'MPTO_working_3-way'!G103)</f>
        <v>3.5746090819661958</v>
      </c>
      <c r="K104" s="17">
        <f>IF(OR($A104="",$B104="",$C104=""),"",'OddsRatio_working_3-way'!H103)</f>
        <v>2.3872270520544956</v>
      </c>
      <c r="L104" s="21">
        <f>IF(OR($A104="",$B104="",$C104=""),"",'OddsRatio_working_3-way'!I103)</f>
        <v>3.3259521248733268</v>
      </c>
      <c r="M104" s="22">
        <f>IF(OR($A104="",$B104="",$C104=""),"",'OddsRatio_working_3-way'!J103)</f>
        <v>3.5658485323714726</v>
      </c>
      <c r="N104" s="23">
        <f t="shared" si="29"/>
        <v>41.757617650905146</v>
      </c>
      <c r="O104" s="24">
        <f t="shared" si="30"/>
        <v>30.122368150652939</v>
      </c>
      <c r="P104" s="24">
        <f t="shared" si="31"/>
        <v>28.120014198441908</v>
      </c>
      <c r="Q104" t="s">
        <v>274</v>
      </c>
      <c r="R104" t="s">
        <v>275</v>
      </c>
      <c r="S104" t="s">
        <v>469</v>
      </c>
      <c r="T104" s="35">
        <v>100</v>
      </c>
      <c r="U104" s="35">
        <f t="shared" si="32"/>
        <v>54.545454545454554</v>
      </c>
      <c r="V104" s="35">
        <f t="shared" si="33"/>
        <v>68.35443037974683</v>
      </c>
      <c r="W104" s="35">
        <f t="shared" si="34"/>
        <v>74.293059125964007</v>
      </c>
      <c r="X104" s="35">
        <f t="shared" si="35"/>
        <v>57.352510494289156</v>
      </c>
      <c r="Y104" s="35">
        <f t="shared" si="36"/>
        <v>71.161486328581432</v>
      </c>
      <c r="Z104" s="35">
        <f t="shared" si="37"/>
        <v>77.100115074798609</v>
      </c>
      <c r="AA104" s="35">
        <f t="shared" si="38"/>
        <v>-2.8070559488346021</v>
      </c>
      <c r="AB104" s="35">
        <f t="shared" si="39"/>
        <v>-2.8070559488346021</v>
      </c>
      <c r="AC104" s="35">
        <f t="shared" si="40"/>
        <v>-2.8070559488346021</v>
      </c>
      <c r="AF104">
        <v>2.2599999999999998</v>
      </c>
      <c r="AG104">
        <v>1.69</v>
      </c>
      <c r="AJ104" t="s">
        <v>478</v>
      </c>
    </row>
    <row r="105" spans="1:36" ht="15" x14ac:dyDescent="0.25">
      <c r="A105">
        <v>2.2000000000000002</v>
      </c>
      <c r="B105">
        <v>3.16</v>
      </c>
      <c r="C105">
        <v>3.89</v>
      </c>
      <c r="D105" s="20">
        <f t="shared" si="28"/>
        <v>2.8070559488345914E-2</v>
      </c>
      <c r="E105" s="17">
        <f>IF(OR($A105="",$B105="",$C105=""),"",A105*'MPTO_working_3-way'!$I104)</f>
        <v>2.2617552308743614</v>
      </c>
      <c r="F105" s="21">
        <f>IF(OR($A105="",$B105="",$C105=""),"",B105*'MPTO_working_3-way'!$I104)</f>
        <v>3.2487029679831734</v>
      </c>
      <c r="G105" s="22">
        <f>IF(OR($A105="",$B105="",$C105=""),"",C105*'MPTO_working_3-way'!$I104)</f>
        <v>3.9991944764096656</v>
      </c>
      <c r="H105" s="17">
        <f>IF(OR($A105="",$B105="",$C105=""),"",'MPTO_working_3-way'!E104)</f>
        <v>2.2462390027376871</v>
      </c>
      <c r="I105" s="21">
        <f>IF(OR($A105="",$B105="",$C105=""),"",'MPTO_working_3-way'!F104)</f>
        <v>3.2562805841328553</v>
      </c>
      <c r="J105" s="22">
        <f>IF(OR($A105="",$B105="",$C105=""),"",'MPTO_working_3-way'!G104)</f>
        <v>4.0369370767999797</v>
      </c>
      <c r="K105" s="17">
        <f>IF(OR($A105="",$B105="",$C105=""),"",'OddsRatio_working_3-way'!H104)</f>
        <v>2.2528775241014816</v>
      </c>
      <c r="L105" s="21">
        <f>IF(OR($A105="",$B105="",$C105=""),"",'OddsRatio_working_3-way'!I104)</f>
        <v>3.2551795433826674</v>
      </c>
      <c r="M105" s="22">
        <f>IF(OR($A105="",$B105="",$C105=""),"",'OddsRatio_working_3-way'!J104)</f>
        <v>4.0173467038777337</v>
      </c>
      <c r="N105" s="23">
        <f t="shared" si="29"/>
        <v>44.213449198630336</v>
      </c>
      <c r="O105" s="24">
        <f t="shared" si="30"/>
        <v>30.781515264869224</v>
      </c>
      <c r="P105" s="24">
        <f t="shared" si="31"/>
        <v>25.005035536500447</v>
      </c>
      <c r="Q105" t="s">
        <v>276</v>
      </c>
      <c r="R105" t="s">
        <v>277</v>
      </c>
      <c r="S105" t="s">
        <v>469</v>
      </c>
      <c r="T105" s="35">
        <v>100</v>
      </c>
      <c r="U105" s="35">
        <f t="shared" si="32"/>
        <v>57.983193277310924</v>
      </c>
      <c r="V105" s="35">
        <f t="shared" si="33"/>
        <v>68.454258675078862</v>
      </c>
      <c r="W105" s="35">
        <f t="shared" si="34"/>
        <v>70.845481049562679</v>
      </c>
      <c r="X105" s="35">
        <f t="shared" si="35"/>
        <v>60.700260275358445</v>
      </c>
      <c r="Y105" s="35">
        <f t="shared" si="36"/>
        <v>71.17132567312639</v>
      </c>
      <c r="Z105" s="35">
        <f t="shared" si="37"/>
        <v>73.562548047610207</v>
      </c>
      <c r="AA105" s="35">
        <f t="shared" si="38"/>
        <v>-2.7170669980475211</v>
      </c>
      <c r="AB105" s="35">
        <f t="shared" si="39"/>
        <v>-2.7170669980475282</v>
      </c>
      <c r="AC105" s="35">
        <f t="shared" si="40"/>
        <v>-2.7170669980475282</v>
      </c>
      <c r="AF105">
        <v>2.34</v>
      </c>
      <c r="AG105">
        <v>1.65</v>
      </c>
      <c r="AJ105" t="s">
        <v>478</v>
      </c>
    </row>
    <row r="106" spans="1:36" ht="15" x14ac:dyDescent="0.25">
      <c r="A106">
        <v>2.38</v>
      </c>
      <c r="B106">
        <v>3.17</v>
      </c>
      <c r="C106">
        <v>3.43</v>
      </c>
      <c r="D106" s="20">
        <f t="shared" si="28"/>
        <v>2.7170669980475237E-2</v>
      </c>
      <c r="E106" s="17">
        <f>IF(OR($A106="",$B106="",$C106=""),"",A106*'MPTO_working_3-way'!$I105)</f>
        <v>2.4446661945535308</v>
      </c>
      <c r="F106" s="21">
        <f>IF(OR($A106="",$B106="",$C106=""),"",B106*'MPTO_working_3-way'!$I105)</f>
        <v>3.2561310238381065</v>
      </c>
      <c r="G106" s="22">
        <f>IF(OR($A106="",$B106="",$C106=""),"",C106*'MPTO_working_3-way'!$I105)</f>
        <v>3.5231953980330304</v>
      </c>
      <c r="H106" s="17">
        <f>IF(OR($A106="",$B106="",$C106=""),"",'MPTO_working_3-way'!E105)</f>
        <v>2.4324320412049336</v>
      </c>
      <c r="I106" s="21">
        <f>IF(OR($A106="",$B106="",$C106=""),"",'MPTO_working_3-way'!F105)</f>
        <v>3.2637019982025532</v>
      </c>
      <c r="J106" s="22">
        <f>IF(OR($A106="",$B106="",$C106=""),"",'MPTO_working_3-way'!G105)</f>
        <v>3.5399696261100551</v>
      </c>
      <c r="K106" s="17">
        <f>IF(OR($A106="",$B106="",$C106=""),"",'OddsRatio_working_3-way'!H105)</f>
        <v>2.4378312736010481</v>
      </c>
      <c r="L106" s="21">
        <f>IF(OR($A106="",$B106="",$C106=""),"",'OddsRatio_working_3-way'!I105)</f>
        <v>3.2609375824016489</v>
      </c>
      <c r="M106" s="22">
        <f>IF(OR($A106="",$B106="",$C106=""),"",'OddsRatio_working_3-way'!J105)</f>
        <v>3.531833329601846</v>
      </c>
      <c r="N106" s="23">
        <f t="shared" si="29"/>
        <v>40.905380138519483</v>
      </c>
      <c r="O106" s="24">
        <f t="shared" si="30"/>
        <v>30.71129486740579</v>
      </c>
      <c r="P106" s="24">
        <f t="shared" si="31"/>
        <v>28.383324994074737</v>
      </c>
      <c r="Q106" t="s">
        <v>278</v>
      </c>
      <c r="R106" t="s">
        <v>279</v>
      </c>
      <c r="S106" t="s">
        <v>469</v>
      </c>
      <c r="T106" s="35">
        <v>100</v>
      </c>
      <c r="U106" s="35">
        <f t="shared" si="32"/>
        <v>35.483870967741936</v>
      </c>
      <c r="V106" s="35">
        <f t="shared" si="33"/>
        <v>75.308641975308646</v>
      </c>
      <c r="W106" s="35">
        <f t="shared" si="34"/>
        <v>85.955056179775283</v>
      </c>
      <c r="X106" s="35">
        <f t="shared" si="35"/>
        <v>38.736301844916078</v>
      </c>
      <c r="Y106" s="35">
        <f t="shared" si="36"/>
        <v>78.561072852482781</v>
      </c>
      <c r="Z106" s="35">
        <f t="shared" si="37"/>
        <v>89.207487056949418</v>
      </c>
      <c r="AA106" s="35">
        <f t="shared" si="38"/>
        <v>-3.2524308771741417</v>
      </c>
      <c r="AB106" s="35">
        <f t="shared" si="39"/>
        <v>-3.2524308771741346</v>
      </c>
      <c r="AC106" s="35">
        <f t="shared" si="40"/>
        <v>-3.2524308771741346</v>
      </c>
      <c r="AF106">
        <v>2.1800000000000002</v>
      </c>
      <c r="AG106">
        <v>1.74</v>
      </c>
      <c r="AJ106" t="s">
        <v>478</v>
      </c>
    </row>
    <row r="107" spans="1:36" ht="15" x14ac:dyDescent="0.25">
      <c r="A107">
        <v>1.55</v>
      </c>
      <c r="B107">
        <v>4.05</v>
      </c>
      <c r="C107">
        <v>7.12</v>
      </c>
      <c r="D107" s="20">
        <f t="shared" si="28"/>
        <v>3.2524308771741506E-2</v>
      </c>
      <c r="E107" s="17">
        <f>IF(OR($A107="",$B107="",$C107=""),"",A107*'MPTO_working_3-way'!$I106)</f>
        <v>1.6004126785961994</v>
      </c>
      <c r="F107" s="21">
        <f>IF(OR($A107="",$B107="",$C107=""),"",B107*'MPTO_working_3-way'!$I106)</f>
        <v>4.1817234505255527</v>
      </c>
      <c r="G107" s="22">
        <f>IF(OR($A107="",$B107="",$C107=""),"",C107*'MPTO_working_3-way'!$I106)</f>
        <v>7.3515730784547992</v>
      </c>
      <c r="H107" s="17">
        <f>IF(OR($A107="",$B107="",$C107=""),"",'MPTO_working_3-way'!E106)</f>
        <v>1.5764917235225029</v>
      </c>
      <c r="I107" s="21">
        <f>IF(OR($A107="",$B107="",$C107=""),"",'MPTO_working_3-way'!F106)</f>
        <v>4.2359932141920682</v>
      </c>
      <c r="J107" s="22">
        <f>IF(OR($A107="",$B107="",$C107=""),"",'MPTO_working_3-way'!G106)</f>
        <v>7.7155729969848341</v>
      </c>
      <c r="K107" s="17">
        <f>IF(OR($A107="",$B107="",$C107=""),"",'OddsRatio_working_3-way'!H106)</f>
        <v>1.5846702039035236</v>
      </c>
      <c r="L107" s="21">
        <f>IF(OR($A107="",$B107="",$C107=""),"",'OddsRatio_working_3-way'!I106)</f>
        <v>4.2422620398286313</v>
      </c>
      <c r="M107" s="22">
        <f>IF(OR($A107="",$B107="",$C107=""),"",'OddsRatio_working_3-way'!J106)</f>
        <v>7.5057848143446657</v>
      </c>
      <c r="N107" s="23">
        <f t="shared" si="29"/>
        <v>62.483883899067152</v>
      </c>
      <c r="O107" s="24">
        <f t="shared" si="30"/>
        <v>23.913585195939284</v>
      </c>
      <c r="P107" s="24">
        <f t="shared" si="31"/>
        <v>13.602530904993554</v>
      </c>
      <c r="Q107" t="s">
        <v>280</v>
      </c>
      <c r="R107" t="s">
        <v>281</v>
      </c>
      <c r="S107" t="s">
        <v>469</v>
      </c>
      <c r="T107" s="35">
        <v>100</v>
      </c>
      <c r="U107" s="35">
        <f t="shared" si="32"/>
        <v>53.917050691244242</v>
      </c>
      <c r="V107" s="35">
        <f t="shared" si="33"/>
        <v>70.930232558139537</v>
      </c>
      <c r="W107" s="35">
        <f t="shared" si="34"/>
        <v>72.375690607734811</v>
      </c>
      <c r="X107" s="35">
        <f t="shared" si="35"/>
        <v>56.69407683412566</v>
      </c>
      <c r="Y107" s="35">
        <f t="shared" si="36"/>
        <v>73.707258701020947</v>
      </c>
      <c r="Z107" s="35">
        <f t="shared" si="37"/>
        <v>75.152716750616236</v>
      </c>
      <c r="AA107" s="35">
        <f t="shared" si="38"/>
        <v>-2.777026142881418</v>
      </c>
      <c r="AB107" s="35">
        <f t="shared" si="39"/>
        <v>-2.7770261428814109</v>
      </c>
      <c r="AC107" s="35">
        <f t="shared" si="40"/>
        <v>-2.7770261428814251</v>
      </c>
      <c r="AF107">
        <v>1.93</v>
      </c>
      <c r="AG107">
        <v>1.96</v>
      </c>
      <c r="AJ107" t="s">
        <v>478</v>
      </c>
    </row>
    <row r="108" spans="1:36" s="35" customFormat="1" ht="15" x14ac:dyDescent="0.25">
      <c r="A108">
        <v>2.17</v>
      </c>
      <c r="B108">
        <v>3.44</v>
      </c>
      <c r="C108">
        <v>3.62</v>
      </c>
      <c r="D108" s="20">
        <f t="shared" si="28"/>
        <v>2.7770261428814225E-2</v>
      </c>
      <c r="E108" s="17">
        <f>IF(OR($A108="",$B108="",$C108=""),"",A108*'MPTO_working_3-way'!$I107)</f>
        <v>2.2302614673005268</v>
      </c>
      <c r="F108" s="21">
        <f>IF(OR($A108="",$B108="",$C108=""),"",B108*'MPTO_working_3-way'!$I107)</f>
        <v>3.5355296993151208</v>
      </c>
      <c r="G108" s="22">
        <f>IF(OR($A108="",$B108="",$C108=""),"",C108*'MPTO_working_3-way'!$I107)</f>
        <v>3.7205283463723076</v>
      </c>
      <c r="H108" s="17">
        <f>IF(OR($A108="",$B108="",$C108=""),"",'MPTO_working_3-way'!E107)</f>
        <v>2.2144826580961481</v>
      </c>
      <c r="I108" s="21">
        <f>IF(OR($A108="",$B108="",$C108=""),"",'MPTO_working_3-way'!F107)</f>
        <v>3.5531435792497263</v>
      </c>
      <c r="J108" s="22">
        <f>IF(OR($A108="",$B108="",$C108=""),"",'MPTO_working_3-way'!G107)</f>
        <v>3.7455099746922653</v>
      </c>
      <c r="K108" s="17">
        <f>IF(OR($A108="",$B108="",$C108=""),"",'OddsRatio_working_3-way'!H107)</f>
        <v>2.221040812952074</v>
      </c>
      <c r="L108" s="21">
        <f>IF(OR($A108="",$B108="",$C108=""),"",'OddsRatio_working_3-way'!I107)</f>
        <v>3.5464440885496247</v>
      </c>
      <c r="M108" s="22">
        <f>IF(OR($A108="",$B108="",$C108=""),"",'OddsRatio_working_3-way'!J107)</f>
        <v>3.7342965213114816</v>
      </c>
      <c r="N108" s="23">
        <f t="shared" si="29"/>
        <v>44.837792100241245</v>
      </c>
      <c r="O108" s="24">
        <f t="shared" si="30"/>
        <v>28.284304900442876</v>
      </c>
      <c r="P108" s="24">
        <f t="shared" si="31"/>
        <v>26.877902999315882</v>
      </c>
      <c r="Q108" t="s">
        <v>282</v>
      </c>
      <c r="R108" t="s">
        <v>283</v>
      </c>
      <c r="S108" t="s">
        <v>469</v>
      </c>
      <c r="T108" s="35">
        <v>100</v>
      </c>
      <c r="U108" s="35">
        <f t="shared" si="32"/>
        <v>32.432432432432435</v>
      </c>
      <c r="V108" s="35">
        <f t="shared" si="33"/>
        <v>80.198019801980209</v>
      </c>
      <c r="W108" s="35">
        <f t="shared" si="34"/>
        <v>84.152139461172752</v>
      </c>
      <c r="X108" s="35">
        <f t="shared" si="35"/>
        <v>35.649840736847061</v>
      </c>
      <c r="Y108" s="35">
        <f t="shared" si="36"/>
        <v>83.415428106394828</v>
      </c>
      <c r="Z108" s="35">
        <f t="shared" si="37"/>
        <v>87.369547765587356</v>
      </c>
      <c r="AA108" s="35">
        <f t="shared" si="38"/>
        <v>-3.2174083044146258</v>
      </c>
      <c r="AB108" s="35">
        <f t="shared" si="39"/>
        <v>-3.2174083044146187</v>
      </c>
      <c r="AC108" s="35">
        <f t="shared" si="40"/>
        <v>-3.2174083044146045</v>
      </c>
      <c r="AD108" s="36"/>
      <c r="AE108" s="36"/>
      <c r="AF108">
        <v>2.09</v>
      </c>
      <c r="AG108">
        <v>1.8</v>
      </c>
      <c r="AH108" s="36"/>
      <c r="AI108" s="36"/>
      <c r="AJ108" t="s">
        <v>479</v>
      </c>
    </row>
    <row r="109" spans="1:36" ht="15" x14ac:dyDescent="0.25">
      <c r="A109">
        <v>1.48</v>
      </c>
      <c r="B109">
        <v>5.05</v>
      </c>
      <c r="C109">
        <v>6.31</v>
      </c>
      <c r="D109" s="20">
        <f t="shared" si="28"/>
        <v>3.2174083044146151E-2</v>
      </c>
      <c r="E109" s="17">
        <f>IF(OR($A109="",$B109="",$C109=""),"",A109*'MPTO_working_3-way'!$I108)</f>
        <v>1.5276176429053363</v>
      </c>
      <c r="F109" s="21">
        <f>IF(OR($A109="",$B109="",$C109=""),"",B109*'MPTO_working_3-way'!$I108)</f>
        <v>5.2124791193729383</v>
      </c>
      <c r="G109" s="22">
        <f>IF(OR($A109="",$B109="",$C109=""),"",C109*'MPTO_working_3-way'!$I108)</f>
        <v>6.513018464008562</v>
      </c>
      <c r="H109" s="17">
        <f>IF(OR($A109="",$B109="",$C109=""),"",'MPTO_working_3-way'!E108)</f>
        <v>1.5038702522153156</v>
      </c>
      <c r="I109" s="21">
        <f>IF(OR($A109="",$B109="",$C109=""),"",'MPTO_working_3-way'!F108)</f>
        <v>5.3391677585301185</v>
      </c>
      <c r="J109" s="22">
        <f>IF(OR($A109="",$B109="",$C109=""),"",'MPTO_working_3-way'!G108)</f>
        <v>6.7680103555956936</v>
      </c>
      <c r="K109" s="17">
        <f>IF(OR($A109="",$B109="",$C109=""),"",'OddsRatio_working_3-way'!H108)</f>
        <v>1.5113967745258947</v>
      </c>
      <c r="L109" s="21">
        <f>IF(OR($A109="",$B109="",$C109=""),"",'OddsRatio_working_3-way'!I108)</f>
        <v>5.3149102850622372</v>
      </c>
      <c r="M109" s="22">
        <f>IF(OR($A109="",$B109="",$C109=""),"",'OddsRatio_working_3-way'!J108)</f>
        <v>6.6573268181927094</v>
      </c>
      <c r="N109" s="23">
        <f t="shared" si="29"/>
        <v>65.461406828093843</v>
      </c>
      <c r="O109" s="24">
        <f t="shared" si="30"/>
        <v>19.184729129817597</v>
      </c>
      <c r="P109" s="24">
        <f t="shared" si="31"/>
        <v>15.353864042088572</v>
      </c>
      <c r="Q109" t="s">
        <v>284</v>
      </c>
      <c r="R109" t="s">
        <v>285</v>
      </c>
      <c r="S109" t="s">
        <v>469</v>
      </c>
      <c r="T109" s="35">
        <v>100</v>
      </c>
      <c r="U109" s="35">
        <f t="shared" si="32"/>
        <v>54.545454545454554</v>
      </c>
      <c r="V109" s="35">
        <f t="shared" si="33"/>
        <v>73.045822102425873</v>
      </c>
      <c r="W109" s="35">
        <f t="shared" si="34"/>
        <v>69.512195121951223</v>
      </c>
      <c r="X109" s="35">
        <f t="shared" si="35"/>
        <v>57.441982775622904</v>
      </c>
      <c r="Y109" s="35">
        <f t="shared" si="36"/>
        <v>75.942350332594231</v>
      </c>
      <c r="Z109" s="35">
        <f t="shared" si="37"/>
        <v>72.40872335211958</v>
      </c>
      <c r="AA109" s="35">
        <f t="shared" si="38"/>
        <v>-2.8965282301683501</v>
      </c>
      <c r="AB109" s="35">
        <f t="shared" si="39"/>
        <v>-2.8965282301683573</v>
      </c>
      <c r="AC109" s="35">
        <f t="shared" si="40"/>
        <v>-2.8965282301683573</v>
      </c>
      <c r="AF109">
        <v>1.43</v>
      </c>
      <c r="AG109">
        <v>2.97</v>
      </c>
      <c r="AJ109" t="s">
        <v>479</v>
      </c>
    </row>
    <row r="110" spans="1:36" ht="15" x14ac:dyDescent="0.25">
      <c r="A110">
        <v>2.2000000000000002</v>
      </c>
      <c r="B110">
        <v>3.71</v>
      </c>
      <c r="C110">
        <v>3.28</v>
      </c>
      <c r="D110" s="20">
        <f t="shared" si="28"/>
        <v>2.8965282301683493E-2</v>
      </c>
      <c r="E110" s="17">
        <f>IF(OR($A110="",$B110="",$C110=""),"",A110*'MPTO_working_3-way'!$I109)</f>
        <v>2.2637236210637037</v>
      </c>
      <c r="F110" s="21">
        <f>IF(OR($A110="",$B110="",$C110=""),"",B110*'MPTO_working_3-way'!$I109)</f>
        <v>3.8174611973392456</v>
      </c>
      <c r="G110" s="22">
        <f>IF(OR($A110="",$B110="",$C110=""),"",C110*'MPTO_working_3-way'!$I109)</f>
        <v>3.3750061259495219</v>
      </c>
      <c r="H110" s="17">
        <f>IF(OR($A110="",$B110="",$C110=""),"",'MPTO_working_3-way'!E109)</f>
        <v>2.2477448129017525</v>
      </c>
      <c r="I110" s="21">
        <f>IF(OR($A110="",$B110="",$C110=""),"",'MPTO_working_3-way'!F109)</f>
        <v>3.8478308362749933</v>
      </c>
      <c r="J110" s="22">
        <f>IF(OR($A110="",$B110="",$C110=""),"",'MPTO_working_3-way'!G109)</f>
        <v>3.387270482013077</v>
      </c>
      <c r="K110" s="17">
        <f>IF(OR($A110="",$B110="",$C110=""),"",'OddsRatio_working_3-way'!H109)</f>
        <v>2.2544840607284606</v>
      </c>
      <c r="L110" s="21">
        <f>IF(OR($A110="",$B110="",$C110=""),"",'OddsRatio_working_3-way'!I109)</f>
        <v>3.8330431704784416</v>
      </c>
      <c r="M110" s="22">
        <f>IF(OR($A110="",$B110="",$C110=""),"",'OddsRatio_working_3-way'!J109)</f>
        <v>3.3835197153840761</v>
      </c>
      <c r="N110" s="23">
        <f t="shared" si="29"/>
        <v>44.175003993204299</v>
      </c>
      <c r="O110" s="24">
        <f t="shared" si="30"/>
        <v>26.195420157695271</v>
      </c>
      <c r="P110" s="24">
        <f t="shared" si="31"/>
        <v>29.629575849100441</v>
      </c>
      <c r="Q110" t="s">
        <v>286</v>
      </c>
      <c r="R110" t="s">
        <v>287</v>
      </c>
      <c r="S110" t="s">
        <v>469</v>
      </c>
      <c r="T110" s="35">
        <v>100</v>
      </c>
      <c r="U110" s="35">
        <f t="shared" si="32"/>
        <v>45.652173913043477</v>
      </c>
      <c r="V110" s="35">
        <f t="shared" si="33"/>
        <v>76.580796252927385</v>
      </c>
      <c r="W110" s="35">
        <f t="shared" si="34"/>
        <v>74.874371859296474</v>
      </c>
      <c r="X110" s="35">
        <f t="shared" si="35"/>
        <v>48.54483188777612</v>
      </c>
      <c r="Y110" s="35">
        <f t="shared" si="36"/>
        <v>79.473454227660028</v>
      </c>
      <c r="Z110" s="35">
        <f t="shared" si="37"/>
        <v>77.767029834029117</v>
      </c>
      <c r="AA110" s="35">
        <f t="shared" si="38"/>
        <v>-2.8926579747326429</v>
      </c>
      <c r="AB110" s="35">
        <f t="shared" si="39"/>
        <v>-2.8926579747326429</v>
      </c>
      <c r="AC110" s="35">
        <f t="shared" si="40"/>
        <v>-2.8926579747326429</v>
      </c>
      <c r="AF110">
        <v>1.69</v>
      </c>
      <c r="AG110">
        <v>2.2599999999999998</v>
      </c>
      <c r="AJ110" t="s">
        <v>479</v>
      </c>
    </row>
    <row r="111" spans="1:36" ht="15" x14ac:dyDescent="0.25">
      <c r="A111">
        <v>1.84</v>
      </c>
      <c r="B111">
        <v>4.2699999999999996</v>
      </c>
      <c r="C111">
        <v>3.98</v>
      </c>
      <c r="D111" s="20">
        <f t="shared" si="28"/>
        <v>2.8926579747326375E-2</v>
      </c>
      <c r="E111" s="17">
        <f>IF(OR($A111="",$B111="",$C111=""),"",A111*'MPTO_working_3-way'!$I110)</f>
        <v>1.8932249067350806</v>
      </c>
      <c r="F111" s="21">
        <f>IF(OR($A111="",$B111="",$C111=""),"",B111*'MPTO_working_3-way'!$I110)</f>
        <v>4.3935164955210828</v>
      </c>
      <c r="G111" s="22">
        <f>IF(OR($A111="",$B111="",$C111=""),"",C111*'MPTO_working_3-way'!$I110)</f>
        <v>4.0951277873943592</v>
      </c>
      <c r="H111" s="17">
        <f>IF(OR($A111="",$B111="",$C111=""),"",'MPTO_working_3-way'!E110)</f>
        <v>1.8732342392252412</v>
      </c>
      <c r="I111" s="21">
        <f>IF(OR($A111="",$B111="",$C111=""),"",'MPTO_working_3-way'!F110)</f>
        <v>4.4533542361893605</v>
      </c>
      <c r="J111" s="22">
        <f>IF(OR($A111="",$B111="",$C111=""),"",'MPTO_working_3-way'!G110)</f>
        <v>4.1388315045038651</v>
      </c>
      <c r="K111" s="17">
        <f>IF(OR($A111="",$B111="",$C111=""),"",'OddsRatio_working_3-way'!H110)</f>
        <v>1.880685955957651</v>
      </c>
      <c r="L111" s="21">
        <f>IF(OR($A111="",$B111="",$C111=""),"",'OddsRatio_working_3-way'!I110)</f>
        <v>4.4283846142637122</v>
      </c>
      <c r="M111" s="22">
        <f>IF(OR($A111="",$B111="",$C111=""),"",'OddsRatio_working_3-way'!J110)</f>
        <v>4.1243382723259527</v>
      </c>
      <c r="N111" s="23">
        <f t="shared" si="29"/>
        <v>52.819926277249749</v>
      </c>
      <c r="O111" s="24">
        <f t="shared" si="30"/>
        <v>22.760811323217698</v>
      </c>
      <c r="P111" s="24">
        <f t="shared" si="31"/>
        <v>24.419262399532549</v>
      </c>
      <c r="Q111" t="s">
        <v>288</v>
      </c>
      <c r="R111" t="s">
        <v>289</v>
      </c>
      <c r="S111" t="s">
        <v>469</v>
      </c>
      <c r="T111" s="35">
        <v>100</v>
      </c>
      <c r="U111" s="35">
        <f t="shared" si="32"/>
        <v>50.73891625615763</v>
      </c>
      <c r="V111" s="35">
        <f t="shared" si="33"/>
        <v>71.014492753623188</v>
      </c>
      <c r="W111" s="35">
        <f t="shared" si="34"/>
        <v>75.429975429975428</v>
      </c>
      <c r="X111" s="35">
        <f t="shared" si="35"/>
        <v>53.555531816401384</v>
      </c>
      <c r="Y111" s="35">
        <f t="shared" si="36"/>
        <v>73.831108313866949</v>
      </c>
      <c r="Z111" s="35">
        <f t="shared" si="37"/>
        <v>78.246590990219175</v>
      </c>
      <c r="AA111" s="35">
        <f t="shared" si="38"/>
        <v>-2.8166155602437541</v>
      </c>
      <c r="AB111" s="35">
        <f t="shared" si="39"/>
        <v>-2.8166155602437613</v>
      </c>
      <c r="AC111" s="35">
        <f t="shared" si="40"/>
        <v>-2.816615560243747</v>
      </c>
      <c r="AF111">
        <v>1.54</v>
      </c>
      <c r="AG111">
        <v>2.59</v>
      </c>
      <c r="AJ111" t="s">
        <v>479</v>
      </c>
    </row>
    <row r="112" spans="1:36" ht="15" x14ac:dyDescent="0.25">
      <c r="A112">
        <v>2.0299999999999998</v>
      </c>
      <c r="B112">
        <v>3.45</v>
      </c>
      <c r="C112">
        <v>4.07</v>
      </c>
      <c r="D112" s="20">
        <f t="shared" si="28"/>
        <v>2.8166155602437515E-2</v>
      </c>
      <c r="E112" s="17">
        <f>IF(OR($A112="",$B112="",$C112=""),"",A112*'MPTO_working_3-way'!$I111)</f>
        <v>2.087177295872948</v>
      </c>
      <c r="F112" s="21">
        <f>IF(OR($A112="",$B112="",$C112=""),"",B112*'MPTO_working_3-way'!$I111)</f>
        <v>3.5471732368284097</v>
      </c>
      <c r="G112" s="22">
        <f>IF(OR($A112="",$B112="",$C112=""),"",C112*'MPTO_working_3-way'!$I111)</f>
        <v>4.184636253301921</v>
      </c>
      <c r="H112" s="17">
        <f>IF(OR($A112="",$B112="",$C112=""),"",'MPTO_working_3-way'!E111)</f>
        <v>2.0694416933304569</v>
      </c>
      <c r="I112" s="21">
        <f>IF(OR($A112="",$B112="",$C112=""),"",'MPTO_working_3-way'!F111)</f>
        <v>3.5654900703381029</v>
      </c>
      <c r="J112" s="22">
        <f>IF(OR($A112="",$B112="",$C112=""),"",'MPTO_working_3-way'!G111)</f>
        <v>4.2317021602467788</v>
      </c>
      <c r="K112" s="17">
        <f>IF(OR($A112="",$B112="",$C112=""),"",'OddsRatio_working_3-way'!H111)</f>
        <v>2.0765671277800792</v>
      </c>
      <c r="L112" s="21">
        <f>IF(OR($A112="",$B112="",$C112=""),"",'OddsRatio_working_3-way'!I111)</f>
        <v>3.5607664689914507</v>
      </c>
      <c r="M112" s="22">
        <f>IF(OR($A112="",$B112="",$C112=""),"",'OddsRatio_working_3-way'!J111)</f>
        <v>4.2087971672668392</v>
      </c>
      <c r="N112" s="23">
        <f t="shared" si="29"/>
        <v>47.911598213402215</v>
      </c>
      <c r="O112" s="24">
        <f t="shared" si="30"/>
        <v>28.191462137161299</v>
      </c>
      <c r="P112" s="24">
        <f t="shared" si="31"/>
        <v>23.896939649436483</v>
      </c>
      <c r="Q112" t="s">
        <v>290</v>
      </c>
      <c r="R112" t="s">
        <v>291</v>
      </c>
      <c r="S112" t="s">
        <v>469</v>
      </c>
      <c r="T112" s="35">
        <v>100</v>
      </c>
      <c r="U112" s="35">
        <f t="shared" si="32"/>
        <v>51.456310679611654</v>
      </c>
      <c r="V112" s="35">
        <f t="shared" si="33"/>
        <v>69.418960244648318</v>
      </c>
      <c r="W112" s="35">
        <f t="shared" si="34"/>
        <v>76.359338061465735</v>
      </c>
      <c r="X112" s="35">
        <f t="shared" si="35"/>
        <v>54.221701693885962</v>
      </c>
      <c r="Y112" s="35">
        <f t="shared" si="36"/>
        <v>72.184351258922632</v>
      </c>
      <c r="Z112" s="35">
        <f t="shared" si="37"/>
        <v>79.124729075740035</v>
      </c>
      <c r="AA112" s="35">
        <f t="shared" si="38"/>
        <v>-2.7653910142743072</v>
      </c>
      <c r="AB112" s="35">
        <f t="shared" si="39"/>
        <v>-2.7653910142743143</v>
      </c>
      <c r="AC112" s="35">
        <f t="shared" si="40"/>
        <v>-2.7653910142743001</v>
      </c>
      <c r="AF112">
        <v>2.16</v>
      </c>
      <c r="AG112">
        <v>1.75</v>
      </c>
      <c r="AJ112" t="s">
        <v>480</v>
      </c>
    </row>
    <row r="113" spans="1:36" s="35" customFormat="1" ht="15" x14ac:dyDescent="0.25">
      <c r="A113">
        <v>2.06</v>
      </c>
      <c r="B113">
        <v>3.27</v>
      </c>
      <c r="C113">
        <v>4.2300000000000004</v>
      </c>
      <c r="D113" s="20">
        <f t="shared" si="28"/>
        <v>2.7653910142743099E-2</v>
      </c>
      <c r="E113" s="17">
        <f>IF(OR($A113="",$B113="",$C113=""),"",A113*'MPTO_working_3-way'!$I112)</f>
        <v>2.1169670548940509</v>
      </c>
      <c r="F113" s="21">
        <f>IF(OR($A113="",$B113="",$C113=""),"",B113*'MPTO_working_3-way'!$I112)</f>
        <v>3.36042828616677</v>
      </c>
      <c r="G113" s="22">
        <f>IF(OR($A113="",$B113="",$C113=""),"",C113*'MPTO_working_3-way'!$I112)</f>
        <v>4.3469760399038035</v>
      </c>
      <c r="H113" s="17">
        <f>IF(OR($A113="",$B113="",$C113=""),"",'MPTO_working_3-way'!E112)</f>
        <v>2.099874556374536</v>
      </c>
      <c r="I113" s="21">
        <f>IF(OR($A113="",$B113="",$C113=""),"",'MPTO_working_3-way'!F112)</f>
        <v>3.3716302483143701</v>
      </c>
      <c r="J113" s="22">
        <f>IF(OR($A113="",$B113="",$C113=""),"",'MPTO_working_3-way'!G112)</f>
        <v>4.4016283512179273</v>
      </c>
      <c r="K113" s="17">
        <f>IF(OR($A113="",$B113="",$C113=""),"",'OddsRatio_working_3-way'!H112)</f>
        <v>2.1069156648702183</v>
      </c>
      <c r="L113" s="21">
        <f>IF(OR($A113="",$B113="",$C113=""),"",'OddsRatio_working_3-way'!I112)</f>
        <v>3.3704703389201849</v>
      </c>
      <c r="M113" s="22">
        <f>IF(OR($A113="",$B113="",$C113=""),"",'OddsRatio_working_3-way'!J112)</f>
        <v>4.3729599976705691</v>
      </c>
      <c r="N113" s="23">
        <f t="shared" si="29"/>
        <v>47.237390760908539</v>
      </c>
      <c r="O113" s="24">
        <f t="shared" si="30"/>
        <v>29.758111610847582</v>
      </c>
      <c r="P113" s="24">
        <f t="shared" si="31"/>
        <v>23.004497628243875</v>
      </c>
      <c r="Q113" t="s">
        <v>292</v>
      </c>
      <c r="R113" t="s">
        <v>293</v>
      </c>
      <c r="S113" t="s">
        <v>469</v>
      </c>
      <c r="T113" s="35">
        <v>100</v>
      </c>
      <c r="U113" s="35">
        <f t="shared" si="32"/>
        <v>91.41630901287553</v>
      </c>
      <c r="V113" s="35">
        <f t="shared" si="33"/>
        <v>81.343283582089541</v>
      </c>
      <c r="W113" s="35">
        <f t="shared" si="34"/>
        <v>24.242424242424242</v>
      </c>
      <c r="X113" s="35">
        <f t="shared" si="35"/>
        <v>94.414292175486196</v>
      </c>
      <c r="Y113" s="35">
        <f t="shared" si="36"/>
        <v>84.341266744700221</v>
      </c>
      <c r="Z113" s="35">
        <f t="shared" si="37"/>
        <v>27.240407405034912</v>
      </c>
      <c r="AA113" s="35">
        <f t="shared" si="38"/>
        <v>-2.9979831626106659</v>
      </c>
      <c r="AB113" s="35">
        <f t="shared" si="39"/>
        <v>-2.9979831626106801</v>
      </c>
      <c r="AC113" s="35">
        <f t="shared" si="40"/>
        <v>-2.9979831626106694</v>
      </c>
      <c r="AD113" s="36"/>
      <c r="AE113" s="36"/>
      <c r="AF113">
        <v>2.19</v>
      </c>
      <c r="AG113">
        <v>1.74</v>
      </c>
      <c r="AH113" s="36"/>
      <c r="AI113" s="36"/>
      <c r="AJ113" t="s">
        <v>480</v>
      </c>
    </row>
    <row r="114" spans="1:36" ht="15" x14ac:dyDescent="0.25">
      <c r="A114">
        <v>11.65</v>
      </c>
      <c r="B114">
        <v>5.36</v>
      </c>
      <c r="C114">
        <v>1.32</v>
      </c>
      <c r="D114" s="20">
        <f t="shared" si="28"/>
        <v>2.9979831626106623E-2</v>
      </c>
      <c r="E114" s="17">
        <f>IF(OR($A114="",$B114="",$C114=""),"",A114*'MPTO_working_3-way'!$I113)</f>
        <v>11.999265038444143</v>
      </c>
      <c r="F114" s="21">
        <f>IF(OR($A114="",$B114="",$C114=""),"",B114*'MPTO_working_3-way'!$I113)</f>
        <v>5.520691897515932</v>
      </c>
      <c r="G114" s="22">
        <f>IF(OR($A114="",$B114="",$C114=""),"",C114*'MPTO_working_3-way'!$I113)</f>
        <v>1.3595733777464607</v>
      </c>
      <c r="H114" s="17">
        <f>IF(OR($A114="",$B114="",$C114=""),"",'MPTO_working_3-way'!E113)</f>
        <v>13.185022458633881</v>
      </c>
      <c r="I114" s="21">
        <f>IF(OR($A114="",$B114="",$C114=""),"",'MPTO_working_3-way'!F113)</f>
        <v>5.6633515700292794</v>
      </c>
      <c r="J114" s="22">
        <f>IF(OR($A114="",$B114="",$C114=""),"",'MPTO_working_3-way'!G113)</f>
        <v>1.3376450442083798</v>
      </c>
      <c r="K114" s="17">
        <f>IF(OR($A114="",$B114="",$C114=""),"",'OddsRatio_working_3-way'!H113)</f>
        <v>12.454811514921845</v>
      </c>
      <c r="L114" s="21">
        <f>IF(OR($A114="",$B114="",$C114=""),"",'OddsRatio_working_3-way'!I113)</f>
        <v>5.6894815216018086</v>
      </c>
      <c r="M114" s="22">
        <f>IF(OR($A114="",$B114="",$C114=""),"",'OddsRatio_working_3-way'!J113)</f>
        <v>1.3441821300258205</v>
      </c>
      <c r="N114" s="23">
        <f t="shared" si="29"/>
        <v>8.3338437545643433</v>
      </c>
      <c r="O114" s="24">
        <f t="shared" si="30"/>
        <v>18.113671593409443</v>
      </c>
      <c r="P114" s="24">
        <f t="shared" si="31"/>
        <v>73.552484652026223</v>
      </c>
      <c r="Q114" t="s">
        <v>294</v>
      </c>
      <c r="R114" t="s">
        <v>295</v>
      </c>
      <c r="S114" t="s">
        <v>469</v>
      </c>
      <c r="T114" s="35">
        <v>100</v>
      </c>
      <c r="U114" s="35">
        <f t="shared" si="32"/>
        <v>87.341772151898724</v>
      </c>
      <c r="V114" s="35">
        <f t="shared" si="33"/>
        <v>76.905311778290994</v>
      </c>
      <c r="W114" s="35">
        <f t="shared" si="34"/>
        <v>32.432432432432435</v>
      </c>
      <c r="X114" s="35">
        <f t="shared" si="35"/>
        <v>90.662255789276571</v>
      </c>
      <c r="Y114" s="35">
        <f t="shared" si="36"/>
        <v>80.225795415668827</v>
      </c>
      <c r="Z114" s="35">
        <f t="shared" si="37"/>
        <v>35.752916069810269</v>
      </c>
      <c r="AA114" s="35">
        <f t="shared" si="38"/>
        <v>-3.3204836373778477</v>
      </c>
      <c r="AB114" s="35">
        <f t="shared" si="39"/>
        <v>-3.3204836373778335</v>
      </c>
      <c r="AC114" s="35">
        <f t="shared" si="40"/>
        <v>-3.3204836373778335</v>
      </c>
      <c r="AF114">
        <v>1.73</v>
      </c>
      <c r="AG114">
        <v>2.19</v>
      </c>
      <c r="AJ114" t="s">
        <v>480</v>
      </c>
    </row>
    <row r="115" spans="1:36" ht="15" x14ac:dyDescent="0.25">
      <c r="A115">
        <v>7.9</v>
      </c>
      <c r="B115">
        <v>4.33</v>
      </c>
      <c r="C115">
        <v>1.48</v>
      </c>
      <c r="D115" s="20">
        <f t="shared" si="28"/>
        <v>3.3204836373778246E-2</v>
      </c>
      <c r="E115" s="17">
        <f>IF(OR($A115="",$B115="",$C115=""),"",A115*'MPTO_working_3-way'!$I114)</f>
        <v>8.1623182073528486</v>
      </c>
      <c r="F115" s="21">
        <f>IF(OR($A115="",$B115="",$C115=""),"",B115*'MPTO_working_3-way'!$I114)</f>
        <v>4.4737769414984596</v>
      </c>
      <c r="G115" s="22">
        <f>IF(OR($A115="",$B115="",$C115=""),"",C115*'MPTO_working_3-way'!$I114)</f>
        <v>1.5291431578331918</v>
      </c>
      <c r="H115" s="17">
        <f>IF(OR($A115="",$B115="",$C115=""),"",'MPTO_working_3-way'!E114)</f>
        <v>8.6569593528558766</v>
      </c>
      <c r="I115" s="21">
        <f>IF(OR($A115="",$B115="",$C115=""),"",'MPTO_working_3-way'!F114)</f>
        <v>4.5479641239276818</v>
      </c>
      <c r="J115" s="22">
        <f>IF(OR($A115="",$B115="",$C115=""),"",'MPTO_working_3-way'!G114)</f>
        <v>1.5046477133535616</v>
      </c>
      <c r="K115" s="17">
        <f>IF(OR($A115="",$B115="",$C115=""),"",'OddsRatio_working_3-way'!H114)</f>
        <v>8.3699530985884945</v>
      </c>
      <c r="L115" s="21">
        <f>IF(OR($A115="",$B115="",$C115=""),"",'OddsRatio_working_3-way'!I114)</f>
        <v>4.5568034519274896</v>
      </c>
      <c r="M115" s="22">
        <f>IF(OR($A115="",$B115="",$C115=""),"",'OddsRatio_working_3-way'!J114)</f>
        <v>1.5126923894670257</v>
      </c>
      <c r="N115" s="23">
        <f t="shared" si="29"/>
        <v>12.25142140500197</v>
      </c>
      <c r="O115" s="24">
        <f t="shared" si="30"/>
        <v>22.352477852082121</v>
      </c>
      <c r="P115" s="24">
        <f t="shared" si="31"/>
        <v>65.396100742915934</v>
      </c>
      <c r="Q115" t="s">
        <v>296</v>
      </c>
      <c r="R115" t="s">
        <v>297</v>
      </c>
      <c r="S115" t="s">
        <v>469</v>
      </c>
      <c r="T115" s="35">
        <v>100</v>
      </c>
      <c r="U115" s="35">
        <f t="shared" si="32"/>
        <v>57.983193277310924</v>
      </c>
      <c r="V115" s="35">
        <f t="shared" si="33"/>
        <v>69.6048632218845</v>
      </c>
      <c r="W115" s="35">
        <f t="shared" si="34"/>
        <v>69.696969696969703</v>
      </c>
      <c r="X115" s="35">
        <f t="shared" si="35"/>
        <v>60.698167081145805</v>
      </c>
      <c r="Y115" s="35">
        <f t="shared" si="36"/>
        <v>72.31983702571938</v>
      </c>
      <c r="Z115" s="35">
        <f t="shared" si="37"/>
        <v>72.411943500804583</v>
      </c>
      <c r="AA115" s="35">
        <f t="shared" si="38"/>
        <v>-2.7149738038348801</v>
      </c>
      <c r="AB115" s="35">
        <f t="shared" si="39"/>
        <v>-2.7149738038348801</v>
      </c>
      <c r="AC115" s="35">
        <f t="shared" si="40"/>
        <v>-2.7149738038348801</v>
      </c>
      <c r="AF115">
        <v>1.9</v>
      </c>
      <c r="AG115">
        <v>1.99</v>
      </c>
      <c r="AJ115" t="s">
        <v>480</v>
      </c>
    </row>
    <row r="116" spans="1:36" ht="15" x14ac:dyDescent="0.25">
      <c r="A116">
        <v>2.38</v>
      </c>
      <c r="B116">
        <v>3.29</v>
      </c>
      <c r="C116">
        <v>3.3</v>
      </c>
      <c r="D116" s="20">
        <f t="shared" si="28"/>
        <v>2.7149738038348747E-2</v>
      </c>
      <c r="E116" s="17">
        <f>IF(OR($A116="",$B116="",$C116=""),"",A116*'MPTO_working_3-way'!$I115)</f>
        <v>2.4446163765312701</v>
      </c>
      <c r="F116" s="21">
        <f>IF(OR($A116="",$B116="",$C116=""),"",B116*'MPTO_working_3-way'!$I115)</f>
        <v>3.3793226381461676</v>
      </c>
      <c r="G116" s="22">
        <f>IF(OR($A116="",$B116="",$C116=""),"",C116*'MPTO_working_3-way'!$I115)</f>
        <v>3.3895941355265506</v>
      </c>
      <c r="H116" s="17">
        <f>IF(OR($A116="",$B116="",$C116=""),"",'MPTO_working_3-way'!E115)</f>
        <v>2.4323907590527107</v>
      </c>
      <c r="I116" s="21">
        <f>IF(OR($A116="",$B116="",$C116=""),"",'MPTO_working_3-way'!F115)</f>
        <v>3.3909632614566814</v>
      </c>
      <c r="J116" s="22">
        <f>IF(OR($A116="",$B116="",$C116=""),"",'MPTO_working_3-way'!G115)</f>
        <v>3.4015874283537797</v>
      </c>
      <c r="K116" s="17">
        <f>IF(OR($A116="",$B116="",$C116=""),"",'OddsRatio_working_3-way'!H115)</f>
        <v>2.4377612772244128</v>
      </c>
      <c r="L116" s="21">
        <f>IF(OR($A116="",$B116="",$C116=""),"",'OddsRatio_working_3-way'!I115)</f>
        <v>3.3858502353941335</v>
      </c>
      <c r="M116" s="22">
        <f>IF(OR($A116="",$B116="",$C116=""),"",'OddsRatio_working_3-way'!J115)</f>
        <v>3.39626879537402</v>
      </c>
      <c r="N116" s="23">
        <f t="shared" si="29"/>
        <v>40.906213735626125</v>
      </c>
      <c r="O116" s="24">
        <f t="shared" si="30"/>
        <v>29.591729085346557</v>
      </c>
      <c r="P116" s="24">
        <f t="shared" si="31"/>
        <v>29.502057179027325</v>
      </c>
      <c r="Q116" t="s">
        <v>298</v>
      </c>
      <c r="R116" t="s">
        <v>299</v>
      </c>
      <c r="S116" t="s">
        <v>469</v>
      </c>
      <c r="T116" s="35">
        <v>100</v>
      </c>
      <c r="U116" s="35">
        <f t="shared" si="32"/>
        <v>50.73891625615763</v>
      </c>
      <c r="V116" s="35">
        <f t="shared" si="33"/>
        <v>71.014492753623188</v>
      </c>
      <c r="W116" s="35">
        <f t="shared" si="34"/>
        <v>75.490196078431367</v>
      </c>
      <c r="X116" s="35">
        <f t="shared" si="35"/>
        <v>53.495311167945438</v>
      </c>
      <c r="Y116" s="35">
        <f t="shared" si="36"/>
        <v>73.770887665410996</v>
      </c>
      <c r="Z116" s="35">
        <f t="shared" si="37"/>
        <v>78.246590990219175</v>
      </c>
      <c r="AA116" s="35">
        <f t="shared" si="38"/>
        <v>-2.7563949117878082</v>
      </c>
      <c r="AB116" s="35">
        <f t="shared" si="39"/>
        <v>-2.7563949117878082</v>
      </c>
      <c r="AC116" s="35">
        <f t="shared" si="40"/>
        <v>-2.7563949117878082</v>
      </c>
      <c r="AF116">
        <v>2.2799999999999998</v>
      </c>
      <c r="AG116">
        <v>1.68</v>
      </c>
      <c r="AJ116" t="s">
        <v>486</v>
      </c>
    </row>
    <row r="117" spans="1:36" ht="15" x14ac:dyDescent="0.25">
      <c r="A117">
        <v>2.0299999999999998</v>
      </c>
      <c r="B117">
        <v>3.45</v>
      </c>
      <c r="C117">
        <v>4.08</v>
      </c>
      <c r="D117" s="20">
        <f t="shared" si="28"/>
        <v>2.7563949117878073E-2</v>
      </c>
      <c r="E117" s="17">
        <f>IF(OR($A117="",$B117="",$C117=""),"",A117*'MPTO_working_3-way'!$I116)</f>
        <v>2.0859548167092923</v>
      </c>
      <c r="F117" s="21">
        <f>IF(OR($A117="",$B117="",$C117=""),"",B117*'MPTO_working_3-way'!$I116)</f>
        <v>3.5450956244566796</v>
      </c>
      <c r="G117" s="22">
        <f>IF(OR($A117="",$B117="",$C117=""),"",C117*'MPTO_working_3-way'!$I116)</f>
        <v>4.1924609124009429</v>
      </c>
      <c r="H117" s="17">
        <f>IF(OR($A117="",$B117="",$C117=""),"",'MPTO_working_3-way'!E116)</f>
        <v>2.0685823826905061</v>
      </c>
      <c r="I117" s="21">
        <f>IF(OR($A117="",$B117="",$C117=""),"",'MPTO_working_3-way'!F116)</f>
        <v>3.5629400014464099</v>
      </c>
      <c r="J117" s="22">
        <f>IF(OR($A117="",$B117="",$C117=""),"",'MPTO_working_3-way'!G116)</f>
        <v>4.238903657639268</v>
      </c>
      <c r="K117" s="17">
        <f>IF(OR($A117="",$B117="",$C117=""),"",'OddsRatio_working_3-way'!H116)</f>
        <v>2.0755658551144172</v>
      </c>
      <c r="L117" s="21">
        <f>IF(OR($A117="",$B117="",$C117=""),"",'OddsRatio_working_3-way'!I116)</f>
        <v>3.558384801000313</v>
      </c>
      <c r="M117" s="22">
        <f>IF(OR($A117="",$B117="",$C117=""),"",'OddsRatio_working_3-way'!J116)</f>
        <v>4.2162551784003952</v>
      </c>
      <c r="N117" s="23">
        <f t="shared" si="29"/>
        <v>47.939676928264177</v>
      </c>
      <c r="O117" s="24">
        <f t="shared" si="30"/>
        <v>28.207983815761239</v>
      </c>
      <c r="P117" s="24">
        <f t="shared" si="31"/>
        <v>23.852339255974577</v>
      </c>
      <c r="Q117" t="s">
        <v>300</v>
      </c>
      <c r="R117" t="s">
        <v>301</v>
      </c>
      <c r="S117" t="s">
        <v>469</v>
      </c>
      <c r="T117" s="35">
        <v>100</v>
      </c>
      <c r="U117" s="35">
        <f t="shared" si="32"/>
        <v>11.504424778761051</v>
      </c>
      <c r="V117" s="35">
        <f t="shared" si="33"/>
        <v>89.258861439312568</v>
      </c>
      <c r="W117" s="35">
        <f t="shared" si="34"/>
        <v>95.760915642221278</v>
      </c>
      <c r="X117" s="35">
        <f t="shared" si="35"/>
        <v>14.980222918466152</v>
      </c>
      <c r="Y117" s="35">
        <f t="shared" si="36"/>
        <v>92.734659579017659</v>
      </c>
      <c r="Z117" s="35">
        <f t="shared" si="37"/>
        <v>99.236713781926383</v>
      </c>
      <c r="AA117" s="35">
        <f t="shared" si="38"/>
        <v>-3.4757981397051019</v>
      </c>
      <c r="AB117" s="35">
        <f t="shared" si="39"/>
        <v>-3.4757981397050912</v>
      </c>
      <c r="AC117" s="35">
        <f t="shared" si="40"/>
        <v>-3.4757981397051054</v>
      </c>
      <c r="AF117">
        <v>2.23</v>
      </c>
      <c r="AG117">
        <v>1.71</v>
      </c>
      <c r="AJ117" t="s">
        <v>486</v>
      </c>
    </row>
    <row r="118" spans="1:36" ht="15" x14ac:dyDescent="0.25">
      <c r="A118">
        <v>1.1299999999999999</v>
      </c>
      <c r="B118">
        <v>9.31</v>
      </c>
      <c r="C118">
        <v>23.59</v>
      </c>
      <c r="D118" s="20">
        <f t="shared" si="28"/>
        <v>3.4757981397050886E-2</v>
      </c>
      <c r="E118" s="17">
        <f>IF(OR($A118="",$B118="",$C118=""),"",A118*'MPTO_working_3-way'!$I117)</f>
        <v>1.1692765189786674</v>
      </c>
      <c r="F118" s="21">
        <f>IF(OR($A118="",$B118="",$C118=""),"",B118*'MPTO_working_3-way'!$I117)</f>
        <v>9.6335968068065441</v>
      </c>
      <c r="G118" s="22">
        <f>IF(OR($A118="",$B118="",$C118=""),"",C118*'MPTO_working_3-way'!$I117)</f>
        <v>24.409940781156429</v>
      </c>
      <c r="H118" s="17">
        <f>IF(OR($A118="",$B118="",$C118=""),"",'MPTO_working_3-way'!E117)</f>
        <v>1.1449904125563877</v>
      </c>
      <c r="I118" s="21">
        <f>IF(OR($A118="",$B118="",$C118=""),"",'MPTO_working_3-way'!F117)</f>
        <v>10.435647390882917</v>
      </c>
      <c r="J118" s="22">
        <f>IF(OR($A118="",$B118="",$C118=""),"",'MPTO_working_3-way'!G117)</f>
        <v>32.462420923382318</v>
      </c>
      <c r="K118" s="17">
        <f>IF(OR($A118="",$B118="",$C118=""),"",'OddsRatio_working_3-way'!H117)</f>
        <v>1.1506122795497622</v>
      </c>
      <c r="L118" s="21">
        <f>IF(OR($A118="",$B118="",$C118=""),"",'OddsRatio_working_3-way'!I117)</f>
        <v>10.627600331219424</v>
      </c>
      <c r="M118" s="22">
        <f>IF(OR($A118="",$B118="",$C118=""),"",'OddsRatio_working_3-way'!J117)</f>
        <v>27.171779961762546</v>
      </c>
      <c r="N118" s="23">
        <f t="shared" si="29"/>
        <v>85.522969440408673</v>
      </c>
      <c r="O118" s="24">
        <f t="shared" si="30"/>
        <v>10.380338933153791</v>
      </c>
      <c r="P118" s="24">
        <f t="shared" si="31"/>
        <v>4.0966916264375497</v>
      </c>
      <c r="Q118" t="s">
        <v>302</v>
      </c>
      <c r="R118" t="s">
        <v>303</v>
      </c>
      <c r="S118" t="s">
        <v>469</v>
      </c>
      <c r="T118" s="35">
        <v>100</v>
      </c>
      <c r="U118" s="35">
        <f t="shared" si="32"/>
        <v>58.847736625514408</v>
      </c>
      <c r="V118" s="35">
        <f t="shared" si="33"/>
        <v>68.944099378881987</v>
      </c>
      <c r="W118" s="35">
        <f t="shared" si="34"/>
        <v>69.512195121951223</v>
      </c>
      <c r="X118" s="35">
        <f t="shared" si="35"/>
        <v>61.543705499166791</v>
      </c>
      <c r="Y118" s="35">
        <f t="shared" si="36"/>
        <v>71.640068252534377</v>
      </c>
      <c r="Z118" s="35">
        <f t="shared" si="37"/>
        <v>72.208163995603599</v>
      </c>
      <c r="AA118" s="35">
        <f t="shared" si="38"/>
        <v>-2.695968873652383</v>
      </c>
      <c r="AB118" s="35">
        <f t="shared" si="39"/>
        <v>-2.6959688736523901</v>
      </c>
      <c r="AC118" s="35">
        <f t="shared" si="40"/>
        <v>-2.6959688736523759</v>
      </c>
      <c r="AF118">
        <v>1.46</v>
      </c>
      <c r="AG118">
        <v>2.79</v>
      </c>
      <c r="AJ118" t="s">
        <v>486</v>
      </c>
    </row>
    <row r="119" spans="1:36" ht="15" x14ac:dyDescent="0.25">
      <c r="A119">
        <v>2.4300000000000002</v>
      </c>
      <c r="B119">
        <v>3.22</v>
      </c>
      <c r="C119">
        <v>3.28</v>
      </c>
      <c r="D119" s="20">
        <f t="shared" si="28"/>
        <v>2.6959688736523768E-2</v>
      </c>
      <c r="E119" s="17">
        <f>IF(OR($A119="",$B119="",$C119=""),"",A119*'MPTO_working_3-way'!$I118)</f>
        <v>2.4955120436297529</v>
      </c>
      <c r="F119" s="21">
        <f>IF(OR($A119="",$B119="",$C119=""),"",B119*'MPTO_working_3-way'!$I118)</f>
        <v>3.3068101977316067</v>
      </c>
      <c r="G119" s="22">
        <f>IF(OR($A119="",$B119="",$C119=""),"",C119*'MPTO_working_3-way'!$I118)</f>
        <v>3.3684277790557977</v>
      </c>
      <c r="H119" s="17">
        <f>IF(OR($A119="",$B119="",$C119=""),"",'MPTO_working_3-way'!E118)</f>
        <v>2.4842494187698803</v>
      </c>
      <c r="I119" s="21">
        <f>IF(OR($A119="",$B119="",$C119=""),"",'MPTO_working_3-way'!F118)</f>
        <v>3.3159528405866703</v>
      </c>
      <c r="J119" s="22">
        <f>IF(OR($A119="",$B119="",$C119=""),"",'MPTO_working_3-way'!G118)</f>
        <v>3.379617352170285</v>
      </c>
      <c r="K119" s="17">
        <f>IF(OR($A119="",$B119="",$C119=""),"",'OddsRatio_working_3-way'!H118)</f>
        <v>2.4892598230491743</v>
      </c>
      <c r="L119" s="21">
        <f>IF(OR($A119="",$B119="",$C119=""),"",'OddsRatio_working_3-way'!I118)</f>
        <v>3.311997767251166</v>
      </c>
      <c r="M119" s="22">
        <f>IF(OR($A119="",$B119="",$C119=""),"",'OddsRatio_working_3-way'!J118)</f>
        <v>3.3744841933930902</v>
      </c>
      <c r="N119" s="23">
        <f t="shared" si="29"/>
        <v>40.071936440967349</v>
      </c>
      <c r="O119" s="24">
        <f t="shared" si="30"/>
        <v>30.240622842096482</v>
      </c>
      <c r="P119" s="24">
        <f t="shared" si="31"/>
        <v>29.68744071693618</v>
      </c>
      <c r="Q119" t="s">
        <v>304</v>
      </c>
      <c r="R119" t="s">
        <v>305</v>
      </c>
      <c r="S119" t="s">
        <v>469</v>
      </c>
      <c r="T119" s="35">
        <v>100</v>
      </c>
      <c r="U119" s="35">
        <f t="shared" si="32"/>
        <v>45.355191256830594</v>
      </c>
      <c r="V119" s="35">
        <f t="shared" si="33"/>
        <v>72.602739726027394</v>
      </c>
      <c r="W119" s="35">
        <f t="shared" si="34"/>
        <v>77.27272727272728</v>
      </c>
      <c r="X119" s="35">
        <f t="shared" si="35"/>
        <v>50.124533001245332</v>
      </c>
      <c r="Y119" s="35">
        <f t="shared" si="36"/>
        <v>77.372081470442126</v>
      </c>
      <c r="Z119" s="35">
        <f t="shared" si="37"/>
        <v>82.042069017141998</v>
      </c>
      <c r="AA119" s="35">
        <f t="shared" si="38"/>
        <v>-4.7693417444147386</v>
      </c>
      <c r="AB119" s="35">
        <f t="shared" si="39"/>
        <v>-4.7693417444147315</v>
      </c>
      <c r="AC119" s="35">
        <f t="shared" si="40"/>
        <v>-4.7693417444147173</v>
      </c>
      <c r="AF119">
        <v>2.44</v>
      </c>
      <c r="AG119">
        <v>1.61</v>
      </c>
      <c r="AJ119" t="s">
        <v>486</v>
      </c>
    </row>
    <row r="120" spans="1:36" ht="15" x14ac:dyDescent="0.25">
      <c r="A120">
        <v>1.83</v>
      </c>
      <c r="B120">
        <v>3.65</v>
      </c>
      <c r="C120">
        <v>4.4000000000000004</v>
      </c>
      <c r="D120" s="20">
        <f t="shared" si="28"/>
        <v>4.7693417444147235E-2</v>
      </c>
      <c r="E120" s="17">
        <f>IF(OR($A120="",$B120="",$C120=""),"",A120*'MPTO_working_3-way'!$I119)</f>
        <v>1.9172789539227895</v>
      </c>
      <c r="F120" s="21">
        <f>IF(OR($A120="",$B120="",$C120=""),"",B120*'MPTO_working_3-way'!$I119)</f>
        <v>3.8240809736711374</v>
      </c>
      <c r="G120" s="22">
        <f>IF(OR($A120="",$B120="",$C120=""),"",C120*'MPTO_working_3-way'!$I119)</f>
        <v>4.6098510367542485</v>
      </c>
      <c r="H120" s="17">
        <f>IF(OR($A120="",$B120="",$C120=""),"",'MPTO_working_3-way'!E119)</f>
        <v>1.8848354899600885</v>
      </c>
      <c r="I120" s="21">
        <f>IF(OR($A120="",$B120="",$C120=""),"",'MPTO_working_3-way'!F119)</f>
        <v>3.874845633572555</v>
      </c>
      <c r="J120" s="22">
        <f>IF(OR($A120="",$B120="",$C120=""),"",'MPTO_working_3-way'!G119)</f>
        <v>4.7309302026098896</v>
      </c>
      <c r="K120" s="17">
        <f>IF(OR($A120="",$B120="",$C120=""),"",'OddsRatio_working_3-way'!H119)</f>
        <v>1.8968255576838131</v>
      </c>
      <c r="L120" s="21">
        <f>IF(OR($A120="",$B120="",$C120=""),"",'OddsRatio_working_3-way'!I119)</f>
        <v>3.8633587082675955</v>
      </c>
      <c r="M120" s="22">
        <f>IF(OR($A120="",$B120="",$C120=""),"",'OddsRatio_working_3-way'!J119)</f>
        <v>4.6737432483433308</v>
      </c>
      <c r="N120" s="23">
        <f t="shared" si="29"/>
        <v>52.157251189451635</v>
      </c>
      <c r="O120" s="24">
        <f t="shared" si="30"/>
        <v>26.150073884026437</v>
      </c>
      <c r="P120" s="24">
        <f t="shared" si="31"/>
        <v>21.692674926521928</v>
      </c>
      <c r="Q120" t="s">
        <v>306</v>
      </c>
      <c r="R120" t="s">
        <v>307</v>
      </c>
      <c r="S120" t="s">
        <v>469</v>
      </c>
      <c r="T120" s="35">
        <v>100</v>
      </c>
      <c r="U120" s="35">
        <f t="shared" si="32"/>
        <v>55.357142857142868</v>
      </c>
      <c r="V120" s="35">
        <f t="shared" si="33"/>
        <v>70.501474926253692</v>
      </c>
      <c r="W120" s="35">
        <f t="shared" si="34"/>
        <v>69.696969696969703</v>
      </c>
      <c r="X120" s="35">
        <f t="shared" si="35"/>
        <v>59.801555376776619</v>
      </c>
      <c r="Y120" s="35">
        <f t="shared" si="36"/>
        <v>74.945887445887436</v>
      </c>
      <c r="Z120" s="35">
        <f t="shared" si="37"/>
        <v>74.141382216603446</v>
      </c>
      <c r="AA120" s="35">
        <f t="shared" si="38"/>
        <v>-4.4444125196337509</v>
      </c>
      <c r="AB120" s="35">
        <f t="shared" si="39"/>
        <v>-4.4444125196337438</v>
      </c>
      <c r="AC120" s="35">
        <f t="shared" si="40"/>
        <v>-4.4444125196337438</v>
      </c>
      <c r="AF120">
        <v>2</v>
      </c>
      <c r="AG120">
        <v>1.85</v>
      </c>
      <c r="AJ120" t="s">
        <v>487</v>
      </c>
    </row>
    <row r="121" spans="1:36" ht="15" x14ac:dyDescent="0.25">
      <c r="A121">
        <v>2.2400000000000002</v>
      </c>
      <c r="B121">
        <v>3.39</v>
      </c>
      <c r="C121">
        <v>3.3</v>
      </c>
      <c r="D121" s="20">
        <f t="shared" si="28"/>
        <v>4.4444125196337447E-2</v>
      </c>
      <c r="E121" s="17">
        <f>IF(OR($A121="",$B121="",$C121=""),"",A121*'MPTO_working_3-way'!$I120)</f>
        <v>2.3395548404397961</v>
      </c>
      <c r="F121" s="21">
        <f>IF(OR($A121="",$B121="",$C121=""),"",B121*'MPTO_working_3-way'!$I120)</f>
        <v>3.5406655844155841</v>
      </c>
      <c r="G121" s="22">
        <f>IF(OR($A121="",$B121="",$C121=""),"",C121*'MPTO_working_3-way'!$I120)</f>
        <v>3.4466656131479132</v>
      </c>
      <c r="H121" s="17">
        <f>IF(OR($A121="",$B121="",$C121=""),"",'MPTO_working_3-way'!E120)</f>
        <v>2.3168857297129373</v>
      </c>
      <c r="I121" s="21">
        <f>IF(OR($A121="",$B121="",$C121=""),"",'MPTO_working_3-way'!F120)</f>
        <v>3.569254610611956</v>
      </c>
      <c r="J121" s="22">
        <f>IF(OR($A121="",$B121="",$C121=""),"",'MPTO_working_3-way'!G120)</f>
        <v>3.4696248871559976</v>
      </c>
      <c r="K121" s="17">
        <f>IF(OR($A121="",$B121="",$C121=""),"",'OddsRatio_working_3-way'!H120)</f>
        <v>2.3264355593011468</v>
      </c>
      <c r="L121" s="21">
        <f>IF(OR($A121="",$B121="",$C121=""),"",'OddsRatio_working_3-way'!I120)</f>
        <v>3.5565975699433388</v>
      </c>
      <c r="M121" s="22">
        <f>IF(OR($A121="",$B121="",$C121=""),"",'OddsRatio_working_3-way'!J120)</f>
        <v>3.4603240212843849</v>
      </c>
      <c r="N121" s="23">
        <f t="shared" si="29"/>
        <v>42.743174159235231</v>
      </c>
      <c r="O121" s="24">
        <f t="shared" si="30"/>
        <v>28.243277320556615</v>
      </c>
      <c r="P121" s="24">
        <f t="shared" si="31"/>
        <v>29.013548520208165</v>
      </c>
      <c r="Q121" t="s">
        <v>308</v>
      </c>
      <c r="R121" t="s">
        <v>309</v>
      </c>
      <c r="S121" t="s">
        <v>469</v>
      </c>
      <c r="T121" s="35">
        <v>100</v>
      </c>
      <c r="U121" s="35">
        <f t="shared" si="32"/>
        <v>64.157706093189958</v>
      </c>
      <c r="V121" s="35">
        <f t="shared" si="33"/>
        <v>68.253968253968253</v>
      </c>
      <c r="W121" s="35">
        <f t="shared" si="34"/>
        <v>63.235294117647051</v>
      </c>
      <c r="X121" s="35">
        <f t="shared" si="35"/>
        <v>68.510737628384689</v>
      </c>
      <c r="Y121" s="35">
        <f t="shared" si="36"/>
        <v>72.60699978916297</v>
      </c>
      <c r="Z121" s="35">
        <f t="shared" si="37"/>
        <v>67.588325652841789</v>
      </c>
      <c r="AA121" s="35">
        <f t="shared" si="38"/>
        <v>-4.3530315351947308</v>
      </c>
      <c r="AB121" s="35">
        <f t="shared" si="39"/>
        <v>-4.3530315351947166</v>
      </c>
      <c r="AC121" s="35">
        <f t="shared" si="40"/>
        <v>-4.353031535194738</v>
      </c>
      <c r="AF121">
        <v>2.02</v>
      </c>
      <c r="AG121">
        <v>1.83</v>
      </c>
      <c r="AJ121" t="s">
        <v>487</v>
      </c>
    </row>
    <row r="122" spans="1:36" ht="15" x14ac:dyDescent="0.25">
      <c r="A122">
        <v>2.79</v>
      </c>
      <c r="B122">
        <v>3.15</v>
      </c>
      <c r="C122">
        <v>2.72</v>
      </c>
      <c r="D122" s="20">
        <f t="shared" si="28"/>
        <v>4.3530315351947291E-2</v>
      </c>
      <c r="E122" s="17">
        <f>IF(OR($A122="",$B122="",$C122=""),"",A122*'MPTO_working_3-way'!$I121)</f>
        <v>2.9114495798319329</v>
      </c>
      <c r="F122" s="21">
        <f>IF(OR($A122="",$B122="",$C122=""),"",B122*'MPTO_working_3-way'!$I121)</f>
        <v>3.2871204933586338</v>
      </c>
      <c r="G122" s="22">
        <f>IF(OR($A122="",$B122="",$C122=""),"",C122*'MPTO_working_3-way'!$I121)</f>
        <v>2.8384024577572968</v>
      </c>
      <c r="H122" s="17">
        <f>IF(OR($A122="",$B122="",$C122=""),"",'MPTO_working_3-way'!E121)</f>
        <v>2.9077135287806803</v>
      </c>
      <c r="I122" s="21">
        <f>IF(OR($A122="",$B122="",$C122=""),"",'MPTO_working_3-way'!F121)</f>
        <v>3.3008724181641935</v>
      </c>
      <c r="J122" s="22">
        <f>IF(OR($A122="",$B122="",$C122=""),"",'MPTO_working_3-way'!G121)</f>
        <v>2.8317625485095315</v>
      </c>
      <c r="K122" s="17">
        <f>IF(OR($A122="",$B122="",$C122=""),"",'OddsRatio_working_3-way'!H121)</f>
        <v>2.9097358512761899</v>
      </c>
      <c r="L122" s="21">
        <f>IF(OR($A122="",$B122="",$C122=""),"",'OddsRatio_working_3-way'!I121)</f>
        <v>3.2938168046054792</v>
      </c>
      <c r="M122" s="22">
        <f>IF(OR($A122="",$B122="",$C122=""),"",'OddsRatio_working_3-way'!J121)</f>
        <v>2.8350534436843837</v>
      </c>
      <c r="N122" s="23">
        <f t="shared" si="29"/>
        <v>34.347151567629972</v>
      </c>
      <c r="O122" s="24">
        <f t="shared" si="30"/>
        <v>30.421762817043689</v>
      </c>
      <c r="P122" s="24">
        <f t="shared" si="31"/>
        <v>35.231085615326329</v>
      </c>
      <c r="Q122" t="s">
        <v>310</v>
      </c>
      <c r="R122" t="s">
        <v>311</v>
      </c>
      <c r="S122" t="s">
        <v>469</v>
      </c>
      <c r="T122" s="35">
        <v>100</v>
      </c>
      <c r="U122" s="35">
        <f t="shared" si="32"/>
        <v>44.444444444444443</v>
      </c>
      <c r="V122" s="35">
        <f t="shared" si="33"/>
        <v>73.474801061007966</v>
      </c>
      <c r="W122" s="35">
        <f t="shared" si="34"/>
        <v>77.375565610859724</v>
      </c>
      <c r="X122" s="35">
        <f t="shared" si="35"/>
        <v>49.14963332813231</v>
      </c>
      <c r="Y122" s="35">
        <f t="shared" si="36"/>
        <v>78.179989944695834</v>
      </c>
      <c r="Z122" s="35">
        <f t="shared" si="37"/>
        <v>82.080754494547605</v>
      </c>
      <c r="AA122" s="35">
        <f t="shared" si="38"/>
        <v>-4.7051888836878675</v>
      </c>
      <c r="AB122" s="35">
        <f t="shared" si="39"/>
        <v>-4.7051888836878675</v>
      </c>
      <c r="AC122" s="35">
        <f t="shared" si="40"/>
        <v>-4.7051888836878817</v>
      </c>
      <c r="AF122">
        <v>2.31</v>
      </c>
      <c r="AG122">
        <v>1.63</v>
      </c>
      <c r="AJ122" t="s">
        <v>487</v>
      </c>
    </row>
    <row r="123" spans="1:36" ht="15" x14ac:dyDescent="0.25">
      <c r="A123">
        <v>1.8</v>
      </c>
      <c r="B123">
        <v>3.77</v>
      </c>
      <c r="C123">
        <v>4.42</v>
      </c>
      <c r="D123" s="20">
        <f t="shared" si="28"/>
        <v>4.7051888836878719E-2</v>
      </c>
      <c r="E123" s="17">
        <f>IF(OR($A123="",$B123="",$C123=""),"",A123*'MPTO_working_3-way'!$I122)</f>
        <v>1.8846933999063817</v>
      </c>
      <c r="F123" s="21">
        <f>IF(OR($A123="",$B123="",$C123=""),"",B123*'MPTO_working_3-way'!$I122)</f>
        <v>3.9473856209150329</v>
      </c>
      <c r="G123" s="22">
        <f>IF(OR($A123="",$B123="",$C123=""),"",C123*'MPTO_working_3-way'!$I122)</f>
        <v>4.6279693486590041</v>
      </c>
      <c r="H123" s="17">
        <f>IF(OR($A123="",$B123="",$C123=""),"",'MPTO_working_3-way'!E122)</f>
        <v>1.8522923111505978</v>
      </c>
      <c r="I123" s="21">
        <f>IF(OR($A123="",$B123="",$C123=""),"",'MPTO_working_3-way'!F122)</f>
        <v>4.0069235400361229</v>
      </c>
      <c r="J123" s="22">
        <f>IF(OR($A123="",$B123="",$C123=""),"",'MPTO_working_3-way'!G122)</f>
        <v>4.7492315292567788</v>
      </c>
      <c r="K123" s="17">
        <f>IF(OR($A123="",$B123="",$C123=""),"",'OddsRatio_working_3-way'!H122)</f>
        <v>1.8640899220540426</v>
      </c>
      <c r="L123" s="21">
        <f>IF(OR($A123="",$B123="",$C123=""),"",'OddsRatio_working_3-way'!I122)</f>
        <v>3.9919113551121237</v>
      </c>
      <c r="M123" s="22">
        <f>IF(OR($A123="",$B123="",$C123=""),"",'OddsRatio_working_3-way'!J122)</f>
        <v>4.6939844167810323</v>
      </c>
      <c r="N123" s="23">
        <f t="shared" si="29"/>
        <v>53.059028065237193</v>
      </c>
      <c r="O123" s="24">
        <f t="shared" si="30"/>
        <v>25.333222948919609</v>
      </c>
      <c r="P123" s="24">
        <f t="shared" si="31"/>
        <v>21.607748985843198</v>
      </c>
      <c r="Q123" t="s">
        <v>312</v>
      </c>
      <c r="R123" t="s">
        <v>313</v>
      </c>
      <c r="S123" t="s">
        <v>469</v>
      </c>
      <c r="T123" s="35">
        <v>100</v>
      </c>
      <c r="U123" s="35">
        <f t="shared" si="32"/>
        <v>63.768115942028999</v>
      </c>
      <c r="V123" s="35">
        <f t="shared" si="33"/>
        <v>69.879518072289159</v>
      </c>
      <c r="W123" s="35">
        <f t="shared" si="34"/>
        <v>61.977186311787079</v>
      </c>
      <c r="X123" s="35">
        <f t="shared" si="35"/>
        <v>68.143295615923776</v>
      </c>
      <c r="Y123" s="35">
        <f t="shared" si="36"/>
        <v>74.25469774618395</v>
      </c>
      <c r="Z123" s="35">
        <f t="shared" si="37"/>
        <v>66.352365985681857</v>
      </c>
      <c r="AA123" s="35">
        <f t="shared" si="38"/>
        <v>-4.3751796738947775</v>
      </c>
      <c r="AB123" s="35">
        <f t="shared" si="39"/>
        <v>-4.3751796738947917</v>
      </c>
      <c r="AC123" s="35">
        <f t="shared" si="40"/>
        <v>-4.3751796738947775</v>
      </c>
      <c r="AF123">
        <v>1.9</v>
      </c>
      <c r="AG123">
        <v>1.93</v>
      </c>
      <c r="AJ123" t="s">
        <v>487</v>
      </c>
    </row>
    <row r="124" spans="1:36" ht="15" x14ac:dyDescent="0.25">
      <c r="A124">
        <v>2.76</v>
      </c>
      <c r="B124">
        <v>3.32</v>
      </c>
      <c r="C124">
        <v>2.63</v>
      </c>
      <c r="D124" s="20">
        <f t="shared" si="28"/>
        <v>4.3751796738948023E-2</v>
      </c>
      <c r="E124" s="17">
        <f>IF(OR($A124="",$B124="",$C124=""),"",A124*'MPTO_working_3-way'!$I123)</f>
        <v>2.8807549589994963</v>
      </c>
      <c r="F124" s="21">
        <f>IF(OR($A124="",$B124="",$C124=""),"",B124*'MPTO_working_3-way'!$I123)</f>
        <v>3.4652559651733075</v>
      </c>
      <c r="G124" s="22">
        <f>IF(OR($A124="",$B124="",$C124=""),"",C124*'MPTO_working_3-way'!$I123)</f>
        <v>2.7450672254234334</v>
      </c>
      <c r="H124" s="17">
        <f>IF(OR($A124="",$B124="",$C124=""),"",'MPTO_working_3-way'!E123)</f>
        <v>2.8757538459188585</v>
      </c>
      <c r="I124" s="21">
        <f>IF(OR($A124="",$B124="",$C124=""),"",'MPTO_working_3-way'!F123)</f>
        <v>3.4889292624810255</v>
      </c>
      <c r="J124" s="22">
        <f>IF(OR($A124="",$B124="",$C124=""),"",'MPTO_working_3-way'!G123)</f>
        <v>2.7348990831018751</v>
      </c>
      <c r="K124" s="17">
        <f>IF(OR($A124="",$B124="",$C124=""),"",'OddsRatio_working_3-way'!H123)</f>
        <v>2.8786994007693418</v>
      </c>
      <c r="L124" s="21">
        <f>IF(OR($A124="",$B124="",$C124=""),"",'OddsRatio_working_3-way'!I123)</f>
        <v>3.4764673919232223</v>
      </c>
      <c r="M124" s="22">
        <f>IF(OR($A124="",$B124="",$C124=""),"",'OddsRatio_working_3-way'!J123)</f>
        <v>2.7399318313943333</v>
      </c>
      <c r="N124" s="23">
        <f t="shared" si="29"/>
        <v>34.713122574899813</v>
      </c>
      <c r="O124" s="24">
        <f t="shared" si="30"/>
        <v>28.857897080338397</v>
      </c>
      <c r="P124" s="24">
        <f t="shared" si="31"/>
        <v>36.428980344761776</v>
      </c>
      <c r="Q124" t="s">
        <v>314</v>
      </c>
      <c r="R124" t="s">
        <v>315</v>
      </c>
      <c r="S124" t="s">
        <v>469</v>
      </c>
      <c r="T124" s="35">
        <v>100</v>
      </c>
      <c r="U124" s="35">
        <f t="shared" si="32"/>
        <v>33.774834437086092</v>
      </c>
      <c r="V124" s="35">
        <f t="shared" si="33"/>
        <v>75.369458128078819</v>
      </c>
      <c r="W124" s="35">
        <f t="shared" si="34"/>
        <v>80.119284294234589</v>
      </c>
      <c r="X124" s="35">
        <f t="shared" si="35"/>
        <v>44.511257577686592</v>
      </c>
      <c r="Y124" s="35">
        <f t="shared" si="36"/>
        <v>86.105881268679312</v>
      </c>
      <c r="Z124" s="35">
        <f t="shared" si="37"/>
        <v>90.855707434835097</v>
      </c>
      <c r="AA124" s="35">
        <f t="shared" si="38"/>
        <v>-10.7364231406005</v>
      </c>
      <c r="AB124" s="35">
        <f t="shared" si="39"/>
        <v>-10.736423140600493</v>
      </c>
      <c r="AC124" s="35">
        <f t="shared" si="40"/>
        <v>-10.736423140600508</v>
      </c>
      <c r="AF124">
        <v>2.0699999999999998</v>
      </c>
      <c r="AG124">
        <v>1.77</v>
      </c>
      <c r="AJ124" t="s">
        <v>487</v>
      </c>
    </row>
    <row r="125" spans="1:36" ht="15" x14ac:dyDescent="0.25">
      <c r="A125">
        <v>1.51</v>
      </c>
      <c r="B125">
        <v>4.0599999999999996</v>
      </c>
      <c r="C125">
        <v>5.03</v>
      </c>
      <c r="D125" s="20">
        <f t="shared" si="28"/>
        <v>0.10736423140600504</v>
      </c>
      <c r="E125" s="17">
        <f>IF(OR($A125="",$B125="",$C125=""),"",A125*'MPTO_working_3-way'!$I124)</f>
        <v>1.6721199894230676</v>
      </c>
      <c r="F125" s="21">
        <f>IF(OR($A125="",$B125="",$C125=""),"",B125*'MPTO_working_3-way'!$I124)</f>
        <v>4.49589877950838</v>
      </c>
      <c r="G125" s="22">
        <f>IF(OR($A125="",$B125="",$C125=""),"",C125*'MPTO_working_3-way'!$I124)</f>
        <v>5.570042083972206</v>
      </c>
      <c r="H125" s="17">
        <f>IF(OR($A125="",$B125="",$C125=""),"",'MPTO_working_3-way'!E124)</f>
        <v>1.596261992443812</v>
      </c>
      <c r="I125" s="21">
        <f>IF(OR($A125="",$B125="",$C125=""),"",'MPTO_working_3-way'!F124)</f>
        <v>4.7502024891453809</v>
      </c>
      <c r="J125" s="22">
        <f>IF(OR($A125="",$B125="",$C125=""),"",'MPTO_working_3-way'!G124)</f>
        <v>6.1342512819757928</v>
      </c>
      <c r="K125" s="17">
        <f>IF(OR($A125="",$B125="",$C125=""),"",'OddsRatio_working_3-way'!H124)</f>
        <v>1.6184778849551629</v>
      </c>
      <c r="L125" s="21">
        <f>IF(OR($A125="",$B125="",$C125=""),"",'OddsRatio_working_3-way'!I124)</f>
        <v>4.7108673097309781</v>
      </c>
      <c r="M125" s="22">
        <f>IF(OR($A125="",$B125="",$C125=""),"",'OddsRatio_working_3-way'!J124)</f>
        <v>5.8871879928809951</v>
      </c>
      <c r="N125" s="23">
        <f t="shared" si="29"/>
        <v>59.804320642385868</v>
      </c>
      <c r="O125" s="24">
        <f t="shared" si="30"/>
        <v>22.242493637931695</v>
      </c>
      <c r="P125" s="24">
        <f t="shared" si="31"/>
        <v>17.953185719682434</v>
      </c>
      <c r="Q125" t="s">
        <v>316</v>
      </c>
      <c r="R125" t="s">
        <v>317</v>
      </c>
      <c r="S125" t="s">
        <v>469</v>
      </c>
      <c r="T125" s="35">
        <v>100</v>
      </c>
      <c r="U125" s="35">
        <f t="shared" si="32"/>
        <v>56.521739130434774</v>
      </c>
      <c r="V125" s="35">
        <f t="shared" si="33"/>
        <v>72.375690607734811</v>
      </c>
      <c r="W125" s="35">
        <f t="shared" si="34"/>
        <v>64.664310954063609</v>
      </c>
      <c r="X125" s="35">
        <f t="shared" si="35"/>
        <v>62.959998438201595</v>
      </c>
      <c r="Y125" s="35">
        <f t="shared" si="36"/>
        <v>78.81394991550161</v>
      </c>
      <c r="Z125" s="35">
        <f t="shared" si="37"/>
        <v>71.102570261830422</v>
      </c>
      <c r="AA125" s="35">
        <f t="shared" si="38"/>
        <v>-6.4382593077668204</v>
      </c>
      <c r="AB125" s="35">
        <f t="shared" si="39"/>
        <v>-6.4382593077667991</v>
      </c>
      <c r="AC125" s="35">
        <f t="shared" si="40"/>
        <v>-6.4382593077668133</v>
      </c>
      <c r="AF125">
        <v>1.65</v>
      </c>
      <c r="AG125">
        <v>2.1</v>
      </c>
      <c r="AJ125" t="s">
        <v>488</v>
      </c>
    </row>
    <row r="126" spans="1:36" ht="15" x14ac:dyDescent="0.25">
      <c r="A126">
        <v>2.2999999999999998</v>
      </c>
      <c r="B126">
        <v>3.62</v>
      </c>
      <c r="C126">
        <v>2.83</v>
      </c>
      <c r="D126" s="20">
        <f t="shared" si="28"/>
        <v>6.4382593077668249E-2</v>
      </c>
      <c r="E126" s="17">
        <f>IF(OR($A126="",$B126="",$C126=""),"",A126*'MPTO_working_3-way'!$I125)</f>
        <v>2.4480799640786368</v>
      </c>
      <c r="F126" s="21">
        <f>IF(OR($A126="",$B126="",$C126=""),"",B126*'MPTO_working_3-way'!$I125)</f>
        <v>3.8530649869411593</v>
      </c>
      <c r="G126" s="22">
        <f>IF(OR($A126="",$B126="",$C126=""),"",C126*'MPTO_working_3-way'!$I125)</f>
        <v>3.0122027384098011</v>
      </c>
      <c r="H126" s="17">
        <f>IF(OR($A126="",$B126="",$C126=""),"",'MPTO_working_3-way'!E125)</f>
        <v>2.4194226742303568</v>
      </c>
      <c r="I126" s="21">
        <f>IF(OR($A126="",$B126="",$C126=""),"",'MPTO_working_3-way'!F125)</f>
        <v>3.9249205162915235</v>
      </c>
      <c r="J126" s="22">
        <f>IF(OR($A126="",$B126="",$C126=""),"",'MPTO_working_3-way'!G125)</f>
        <v>3.0129917846569074</v>
      </c>
      <c r="K126" s="17">
        <f>IF(OR($A126="",$B126="",$C126=""),"",'OddsRatio_working_3-way'!H125)</f>
        <v>2.432221923456042</v>
      </c>
      <c r="L126" s="21">
        <f>IF(OR($A126="",$B126="",$C126=""),"",'OddsRatio_working_3-way'!I125)</f>
        <v>3.8864780303498696</v>
      </c>
      <c r="M126" s="22">
        <f>IF(OR($A126="",$B126="",$C126=""),"",'OddsRatio_working_3-way'!J125)</f>
        <v>3.016127784557352</v>
      </c>
      <c r="N126" s="23">
        <f t="shared" si="29"/>
        <v>40.848338888977494</v>
      </c>
      <c r="O126" s="24">
        <f t="shared" si="30"/>
        <v>25.953364487471887</v>
      </c>
      <c r="P126" s="24">
        <f t="shared" si="31"/>
        <v>33.198296623550611</v>
      </c>
      <c r="Q126" t="s">
        <v>318</v>
      </c>
      <c r="R126" t="s">
        <v>319</v>
      </c>
      <c r="S126" t="s">
        <v>469</v>
      </c>
      <c r="T126" s="35">
        <v>100</v>
      </c>
      <c r="U126" s="35">
        <f t="shared" si="32"/>
        <v>48.979591836734699</v>
      </c>
      <c r="V126" s="35">
        <f t="shared" si="33"/>
        <v>71.751412429378533</v>
      </c>
      <c r="W126" s="35">
        <f t="shared" si="34"/>
        <v>72.752043596730246</v>
      </c>
      <c r="X126" s="35">
        <f t="shared" si="35"/>
        <v>55.496543973891235</v>
      </c>
      <c r="Y126" s="35">
        <f t="shared" si="36"/>
        <v>78.26836456653507</v>
      </c>
      <c r="Z126" s="35">
        <f t="shared" si="37"/>
        <v>79.268995733886769</v>
      </c>
      <c r="AA126" s="35">
        <f t="shared" si="38"/>
        <v>-6.5169521371565367</v>
      </c>
      <c r="AB126" s="35">
        <f t="shared" si="39"/>
        <v>-6.5169521371565367</v>
      </c>
      <c r="AC126" s="35">
        <f t="shared" si="40"/>
        <v>-6.5169521371565224</v>
      </c>
      <c r="AF126">
        <v>1.78</v>
      </c>
      <c r="AG126">
        <v>2.0299999999999998</v>
      </c>
      <c r="AJ126" t="s">
        <v>488</v>
      </c>
    </row>
    <row r="127" spans="1:36" ht="15" x14ac:dyDescent="0.25">
      <c r="A127">
        <v>1.96</v>
      </c>
      <c r="B127">
        <v>3.54</v>
      </c>
      <c r="C127">
        <v>3.67</v>
      </c>
      <c r="D127" s="20">
        <f t="shared" si="28"/>
        <v>6.5169521371565287E-2</v>
      </c>
      <c r="E127" s="17">
        <f>IF(OR($A127="",$B127="",$C127=""),"",A127*'MPTO_working_3-way'!$I126)</f>
        <v>2.0877322618882679</v>
      </c>
      <c r="F127" s="21">
        <f>IF(OR($A127="",$B127="",$C127=""),"",B127*'MPTO_working_3-way'!$I126)</f>
        <v>3.7707001056553411</v>
      </c>
      <c r="G127" s="22">
        <f>IF(OR($A127="",$B127="",$C127=""),"",C127*'MPTO_working_3-way'!$I126)</f>
        <v>3.9091721434336444</v>
      </c>
      <c r="H127" s="17">
        <f>IF(OR($A127="",$B127="",$C127=""),"",'MPTO_working_3-way'!E126)</f>
        <v>2.0471629165969021</v>
      </c>
      <c r="I127" s="21">
        <f>IF(OR($A127="",$B127="",$C127=""),"",'MPTO_working_3-way'!F126)</f>
        <v>3.8349042737074783</v>
      </c>
      <c r="J127" s="22">
        <f>IF(OR($A127="",$B127="",$C127=""),"",'MPTO_working_3-way'!G126)</f>
        <v>3.9879342617518891</v>
      </c>
      <c r="K127" s="17">
        <f>IF(OR($A127="",$B127="",$C127=""),"",'OddsRatio_working_3-way'!H126)</f>
        <v>2.0626221627550945</v>
      </c>
      <c r="L127" s="21">
        <f>IF(OR($A127="",$B127="",$C127=""),"",'OddsRatio_working_3-way'!I126)</f>
        <v>3.8115211389561878</v>
      </c>
      <c r="M127" s="22">
        <f>IF(OR($A127="",$B127="",$C127=""),"",'OddsRatio_working_3-way'!J126)</f>
        <v>3.9554178901626065</v>
      </c>
      <c r="N127" s="23">
        <f t="shared" si="29"/>
        <v>47.898862237035182</v>
      </c>
      <c r="O127" s="24">
        <f t="shared" si="30"/>
        <v>26.520274006946032</v>
      </c>
      <c r="P127" s="24">
        <f t="shared" si="31"/>
        <v>25.58086375601879</v>
      </c>
      <c r="Q127" t="s">
        <v>320</v>
      </c>
      <c r="R127" t="s">
        <v>321</v>
      </c>
      <c r="S127" t="s">
        <v>469</v>
      </c>
      <c r="T127" s="35">
        <v>100</v>
      </c>
      <c r="U127" s="35">
        <f t="shared" si="32"/>
        <v>67.532467532467535</v>
      </c>
      <c r="V127" s="35">
        <f t="shared" si="33"/>
        <v>73.544973544973558</v>
      </c>
      <c r="W127" s="35">
        <f t="shared" si="34"/>
        <v>52.606635071090047</v>
      </c>
      <c r="X127" s="35">
        <f t="shared" si="35"/>
        <v>73.848391383936416</v>
      </c>
      <c r="Y127" s="35">
        <f t="shared" si="36"/>
        <v>79.860897396442425</v>
      </c>
      <c r="Z127" s="35">
        <f t="shared" si="37"/>
        <v>58.922558922558935</v>
      </c>
      <c r="AA127" s="35">
        <f t="shared" si="38"/>
        <v>-6.3159238514688809</v>
      </c>
      <c r="AB127" s="35">
        <f t="shared" si="39"/>
        <v>-6.3159238514688667</v>
      </c>
      <c r="AC127" s="35">
        <f t="shared" si="40"/>
        <v>-6.315923851468888</v>
      </c>
      <c r="AF127">
        <v>1.87</v>
      </c>
      <c r="AG127">
        <v>1.95</v>
      </c>
      <c r="AJ127" t="s">
        <v>488</v>
      </c>
    </row>
    <row r="128" spans="1:36" ht="15" x14ac:dyDescent="0.25">
      <c r="A128">
        <v>3.08</v>
      </c>
      <c r="B128">
        <v>3.78</v>
      </c>
      <c r="C128">
        <v>2.11</v>
      </c>
      <c r="D128" s="20">
        <f t="shared" si="28"/>
        <v>6.3159238514688854E-2</v>
      </c>
      <c r="E128" s="17">
        <f>IF(OR($A128="",$B128="",$C128=""),"",A128*'MPTO_working_3-way'!$I127)</f>
        <v>3.2745304546252418</v>
      </c>
      <c r="F128" s="21">
        <f>IF(OR($A128="",$B128="",$C128=""),"",B128*'MPTO_working_3-way'!$I127)</f>
        <v>4.0187419215855238</v>
      </c>
      <c r="G128" s="22">
        <f>IF(OR($A128="",$B128="",$C128=""),"",C128*'MPTO_working_3-way'!$I127)</f>
        <v>2.2432659932659935</v>
      </c>
      <c r="H128" s="17">
        <f>IF(OR($A128="",$B128="",$C128=""),"",'MPTO_working_3-way'!E127)</f>
        <v>3.29356631770733</v>
      </c>
      <c r="I128" s="21">
        <f>IF(OR($A128="",$B128="",$C128=""),"",'MPTO_working_3-way'!F127)</f>
        <v>4.1068236571756698</v>
      </c>
      <c r="J128" s="22">
        <f>IF(OR($A128="",$B128="",$C128=""),"",'MPTO_working_3-way'!G127)</f>
        <v>2.2080876653120671</v>
      </c>
      <c r="K128" s="17">
        <f>IF(OR($A128="",$B128="",$C128=""),"",'OddsRatio_working_3-way'!H127)</f>
        <v>3.2908787748102055</v>
      </c>
      <c r="L128" s="21">
        <f>IF(OR($A128="",$B128="",$C128=""),"",'OddsRatio_working_3-way'!I127)</f>
        <v>4.0618475932559468</v>
      </c>
      <c r="M128" s="22">
        <f>IF(OR($A128="",$B128="",$C128=""),"",'OddsRatio_working_3-way'!J127)</f>
        <v>2.2225362692496766</v>
      </c>
      <c r="N128" s="23">
        <f t="shared" si="29"/>
        <v>30.538729563119805</v>
      </c>
      <c r="O128" s="24">
        <f t="shared" si="30"/>
        <v>24.883409273653172</v>
      </c>
      <c r="P128" s="24">
        <f t="shared" si="31"/>
        <v>44.577861163227013</v>
      </c>
      <c r="Q128" t="s">
        <v>322</v>
      </c>
      <c r="R128" t="s">
        <v>323</v>
      </c>
      <c r="S128" t="s">
        <v>469</v>
      </c>
      <c r="T128" s="35">
        <v>100</v>
      </c>
      <c r="U128" s="35">
        <f t="shared" si="32"/>
        <v>47.916666666666671</v>
      </c>
      <c r="V128" s="35">
        <f t="shared" si="33"/>
        <v>71.910112359550567</v>
      </c>
      <c r="W128" s="35">
        <f t="shared" si="34"/>
        <v>73.68421052631578</v>
      </c>
      <c r="X128" s="35">
        <f t="shared" si="35"/>
        <v>54.405677114133645</v>
      </c>
      <c r="Y128" s="35">
        <f t="shared" si="36"/>
        <v>78.399122807017548</v>
      </c>
      <c r="Z128" s="35">
        <f t="shared" si="37"/>
        <v>80.173220973782776</v>
      </c>
      <c r="AA128" s="35">
        <f t="shared" si="38"/>
        <v>-6.4890104474669741</v>
      </c>
      <c r="AB128" s="35">
        <f t="shared" si="39"/>
        <v>-6.4890104474669812</v>
      </c>
      <c r="AC128" s="35">
        <f t="shared" si="40"/>
        <v>-6.4890104474669954</v>
      </c>
      <c r="AF128">
        <v>1.74</v>
      </c>
      <c r="AG128">
        <v>2.0699999999999998</v>
      </c>
      <c r="AJ128" t="s">
        <v>488</v>
      </c>
    </row>
    <row r="129" spans="1:36" ht="15" x14ac:dyDescent="0.25">
      <c r="A129">
        <v>1.92</v>
      </c>
      <c r="B129">
        <v>3.56</v>
      </c>
      <c r="C129">
        <v>3.8</v>
      </c>
      <c r="D129" s="20">
        <f t="shared" si="28"/>
        <v>6.4890104474669918E-2</v>
      </c>
      <c r="E129" s="17">
        <f>IF(OR($A129="",$B129="",$C129=""),"",A129*'MPTO_working_3-way'!$I128)</f>
        <v>2.0445890005913663</v>
      </c>
      <c r="F129" s="21">
        <f>IF(OR($A129="",$B129="",$C129=""),"",B129*'MPTO_working_3-way'!$I128)</f>
        <v>3.7910087719298251</v>
      </c>
      <c r="G129" s="22">
        <f>IF(OR($A129="",$B129="",$C129=""),"",C129*'MPTO_working_3-way'!$I128)</f>
        <v>4.0465823970037453</v>
      </c>
      <c r="H129" s="17">
        <f>IF(OR($A129="",$B129="",$C129=""),"",'MPTO_working_3-way'!E128)</f>
        <v>2.0031918919363596</v>
      </c>
      <c r="I129" s="21">
        <f>IF(OR($A129="",$B129="",$C129=""),"",'MPTO_working_3-way'!F128)</f>
        <v>3.8570003009519591</v>
      </c>
      <c r="J129" s="22">
        <f>IF(OR($A129="",$B129="",$C129=""),"",'MPTO_working_3-way'!G128)</f>
        <v>4.140309115331644</v>
      </c>
      <c r="K129" s="17">
        <f>IF(OR($A129="",$B129="",$C129=""),"",'OddsRatio_working_3-way'!H128)</f>
        <v>2.018745329576995</v>
      </c>
      <c r="L129" s="21">
        <f>IF(OR($A129="",$B129="",$C129=""),"",'OddsRatio_working_3-way'!I128)</f>
        <v>3.8347696127359869</v>
      </c>
      <c r="M129" s="22">
        <f>IF(OR($A129="",$B129="",$C129=""),"",'OddsRatio_working_3-way'!J128)</f>
        <v>4.1005292639299844</v>
      </c>
      <c r="N129" s="23">
        <f t="shared" si="29"/>
        <v>48.90958523746167</v>
      </c>
      <c r="O129" s="24">
        <f t="shared" si="30"/>
        <v>26.378203274136631</v>
      </c>
      <c r="P129" s="24">
        <f t="shared" si="31"/>
        <v>24.712211488401689</v>
      </c>
      <c r="Q129" t="s">
        <v>324</v>
      </c>
      <c r="R129" t="s">
        <v>325</v>
      </c>
      <c r="S129" t="s">
        <v>469</v>
      </c>
      <c r="T129" s="35">
        <v>100</v>
      </c>
      <c r="U129" s="35">
        <f t="shared" si="32"/>
        <v>67.637540453074436</v>
      </c>
      <c r="V129" s="35">
        <f t="shared" si="33"/>
        <v>71.590909090909093</v>
      </c>
      <c r="W129" s="35">
        <f t="shared" si="34"/>
        <v>54.337899543379002</v>
      </c>
      <c r="X129" s="35">
        <f t="shared" si="35"/>
        <v>74.071191365711925</v>
      </c>
      <c r="Y129" s="35">
        <f t="shared" si="36"/>
        <v>78.024560003546583</v>
      </c>
      <c r="Z129" s="35">
        <f t="shared" si="37"/>
        <v>60.771550456016477</v>
      </c>
      <c r="AA129" s="35">
        <f t="shared" si="38"/>
        <v>-6.4336509126374892</v>
      </c>
      <c r="AB129" s="35">
        <f t="shared" si="39"/>
        <v>-6.4336509126374892</v>
      </c>
      <c r="AC129" s="35">
        <f t="shared" si="40"/>
        <v>-6.433650912637475</v>
      </c>
      <c r="AF129">
        <v>1.74</v>
      </c>
      <c r="AG129">
        <v>2.09</v>
      </c>
      <c r="AJ129" t="s">
        <v>488</v>
      </c>
    </row>
    <row r="130" spans="1:36" ht="15" x14ac:dyDescent="0.25">
      <c r="A130">
        <v>3.09</v>
      </c>
      <c r="B130">
        <v>3.52</v>
      </c>
      <c r="C130">
        <v>2.19</v>
      </c>
      <c r="D130" s="20">
        <f t="shared" si="28"/>
        <v>6.4336509126374786E-2</v>
      </c>
      <c r="E130" s="17">
        <f>IF(OR($A130="",$B130="",$C130=""),"",A130*'MPTO_working_3-way'!$I129)</f>
        <v>3.2887998132004981</v>
      </c>
      <c r="F130" s="21">
        <f>IF(OR($A130="",$B130="",$C130=""),"",B130*'MPTO_working_3-way'!$I129)</f>
        <v>3.7464645121248394</v>
      </c>
      <c r="G130" s="22">
        <f>IF(OR($A130="",$B130="",$C130=""),"",C130*'MPTO_working_3-way'!$I129)</f>
        <v>2.3308969549867609</v>
      </c>
      <c r="H130" s="17">
        <f>IF(OR($A130="",$B130="",$C130=""),"",'MPTO_working_3-way'!E129)</f>
        <v>3.3092957953110074</v>
      </c>
      <c r="I130" s="21">
        <f>IF(OR($A130="",$B130="",$C130=""),"",'MPTO_working_3-way'!F129)</f>
        <v>3.8074147766142863</v>
      </c>
      <c r="J130" s="22">
        <f>IF(OR($A130="",$B130="",$C130=""),"",'MPTO_working_3-way'!G129)</f>
        <v>2.2979234733981326</v>
      </c>
      <c r="K130" s="17">
        <f>IF(OR($A130="",$B130="",$C130=""),"",'OddsRatio_working_3-way'!H129)</f>
        <v>3.3036686100456407</v>
      </c>
      <c r="L130" s="21">
        <f>IF(OR($A130="",$B130="",$C130=""),"",'OddsRatio_working_3-way'!I129)</f>
        <v>3.7776291374712994</v>
      </c>
      <c r="M130" s="22">
        <f>IF(OR($A130="",$B130="",$C130=""),"",'OddsRatio_working_3-way'!J129)</f>
        <v>2.3116582038058913</v>
      </c>
      <c r="N130" s="23">
        <f t="shared" si="29"/>
        <v>30.406228922363297</v>
      </c>
      <c r="O130" s="24">
        <f t="shared" si="30"/>
        <v>26.691831639233687</v>
      </c>
      <c r="P130" s="24">
        <f t="shared" si="31"/>
        <v>42.901939438403005</v>
      </c>
      <c r="Q130" t="s">
        <v>326</v>
      </c>
      <c r="R130" t="s">
        <v>327</v>
      </c>
      <c r="S130" t="s">
        <v>469</v>
      </c>
      <c r="T130" s="35">
        <v>100</v>
      </c>
      <c r="U130" s="35">
        <f t="shared" si="32"/>
        <v>51.219512195121943</v>
      </c>
      <c r="V130" s="35">
        <f t="shared" si="33"/>
        <v>72.602739726027394</v>
      </c>
      <c r="W130" s="35">
        <f t="shared" si="34"/>
        <v>69.78851963746223</v>
      </c>
      <c r="X130" s="35">
        <f t="shared" si="35"/>
        <v>57.608740636510362</v>
      </c>
      <c r="Y130" s="35">
        <f t="shared" si="36"/>
        <v>78.99196816741582</v>
      </c>
      <c r="Z130" s="35">
        <f t="shared" si="37"/>
        <v>76.177748078850655</v>
      </c>
      <c r="AA130" s="35">
        <f t="shared" si="38"/>
        <v>-6.3892284413884184</v>
      </c>
      <c r="AB130" s="35">
        <f t="shared" si="39"/>
        <v>-6.3892284413884255</v>
      </c>
      <c r="AC130" s="35">
        <f t="shared" si="40"/>
        <v>-6.3892284413884255</v>
      </c>
      <c r="AF130">
        <v>1.98</v>
      </c>
      <c r="AG130">
        <v>1.84</v>
      </c>
      <c r="AJ130" t="s">
        <v>489</v>
      </c>
    </row>
    <row r="131" spans="1:36" s="35" customFormat="1" ht="15" x14ac:dyDescent="0.25">
      <c r="A131">
        <v>2.0499999999999998</v>
      </c>
      <c r="B131">
        <v>3.65</v>
      </c>
      <c r="C131">
        <v>3.31</v>
      </c>
      <c r="D131" s="20">
        <f t="shared" si="28"/>
        <v>6.389228441388406E-2</v>
      </c>
      <c r="E131" s="17">
        <f>IF(OR($A131="",$B131="",$C131=""),"",A131*'MPTO_working_3-way'!$I130)</f>
        <v>2.1809791830484619</v>
      </c>
      <c r="F131" s="21">
        <f>IF(OR($A131="",$B131="",$C131=""),"",B131*'MPTO_working_3-way'!$I130)</f>
        <v>3.8832068381106768</v>
      </c>
      <c r="G131" s="22">
        <f>IF(OR($A131="",$B131="",$C131=""),"",C131*'MPTO_working_3-way'!$I130)</f>
        <v>3.5214834614099564</v>
      </c>
      <c r="H131" s="17">
        <f>IF(OR($A131="",$B131="",$C131=""),"",'MPTO_working_3-way'!E130)</f>
        <v>2.1435884897254414</v>
      </c>
      <c r="I131" s="21">
        <f>IF(OR($A131="",$B131="",$C131=""),"",'MPTO_working_3-way'!F130)</f>
        <v>3.9576503769160389</v>
      </c>
      <c r="J131" s="22">
        <f>IF(OR($A131="",$B131="",$C131=""),"",'MPTO_working_3-way'!G130)</f>
        <v>3.561033209801546</v>
      </c>
      <c r="K131" s="17">
        <f>IF(OR($A131="",$B131="",$C131=""),"",'OddsRatio_working_3-way'!H130)</f>
        <v>2.1583750088758484</v>
      </c>
      <c r="L131" s="21">
        <f>IF(OR($A131="",$B131="",$C131=""),"",'OddsRatio_working_3-way'!I130)</f>
        <v>3.9235178795438097</v>
      </c>
      <c r="M131" s="22">
        <f>IF(OR($A131="",$B131="",$C131=""),"",'OddsRatio_working_3-way'!J130)</f>
        <v>3.5484250195268676</v>
      </c>
      <c r="N131" s="23">
        <f t="shared" si="29"/>
        <v>45.850964913945248</v>
      </c>
      <c r="O131" s="24">
        <f t="shared" si="30"/>
        <v>25.751911800982942</v>
      </c>
      <c r="P131" s="24">
        <f t="shared" si="31"/>
        <v>28.397123285071824</v>
      </c>
      <c r="Q131" t="s">
        <v>328</v>
      </c>
      <c r="R131" t="s">
        <v>329</v>
      </c>
      <c r="S131" t="s">
        <v>469</v>
      </c>
      <c r="T131" s="35">
        <v>100</v>
      </c>
      <c r="U131" s="35">
        <f t="shared" si="32"/>
        <v>53.703703703703695</v>
      </c>
      <c r="V131" s="35">
        <f t="shared" si="33"/>
        <v>71.751412429378533</v>
      </c>
      <c r="W131" s="35">
        <f t="shared" si="34"/>
        <v>68.152866242038215</v>
      </c>
      <c r="X131" s="35">
        <f t="shared" si="35"/>
        <v>60.095721328583252</v>
      </c>
      <c r="Y131" s="35">
        <f t="shared" si="36"/>
        <v>78.143430054258076</v>
      </c>
      <c r="Z131" s="35">
        <f t="shared" si="37"/>
        <v>74.544883866917758</v>
      </c>
      <c r="AA131" s="35">
        <f t="shared" si="38"/>
        <v>-6.392017624879557</v>
      </c>
      <c r="AB131" s="35">
        <f t="shared" si="39"/>
        <v>-6.3920176248795428</v>
      </c>
      <c r="AC131" s="35">
        <f t="shared" si="40"/>
        <v>-6.3920176248795428</v>
      </c>
      <c r="AD131" s="36"/>
      <c r="AE131" s="36"/>
      <c r="AF131">
        <v>1.78</v>
      </c>
      <c r="AG131">
        <v>2.02</v>
      </c>
      <c r="AH131" s="36"/>
      <c r="AI131" s="36"/>
      <c r="AJ131" t="s">
        <v>489</v>
      </c>
    </row>
    <row r="132" spans="1:36" ht="15" x14ac:dyDescent="0.25">
      <c r="A132">
        <v>2.16</v>
      </c>
      <c r="B132">
        <v>3.54</v>
      </c>
      <c r="C132">
        <v>3.14</v>
      </c>
      <c r="D132" s="20">
        <f t="shared" ref="D132:D195" si="41">IF(OR($A132="",$B132="",$C132=""),"",(1/A132)+(1/B132)+(1/C132)-1)</f>
        <v>6.3920176248795313E-2</v>
      </c>
      <c r="E132" s="17">
        <f>IF(OR($A132="",$B132="",$C132=""),"",A132*'MPTO_working_3-way'!$I131)</f>
        <v>2.2980675806973982</v>
      </c>
      <c r="F132" s="21">
        <f>IF(OR($A132="",$B132="",$C132=""),"",B132*'MPTO_working_3-way'!$I131)</f>
        <v>3.7662774239207355</v>
      </c>
      <c r="G132" s="22">
        <f>IF(OR($A132="",$B132="",$C132=""),"",C132*'MPTO_working_3-way'!$I131)</f>
        <v>3.3407093534212176</v>
      </c>
      <c r="H132" s="17">
        <f>IF(OR($A132="",$B132="",$C132=""),"",'MPTO_working_3-way'!E131)</f>
        <v>2.264204408285452</v>
      </c>
      <c r="I132" s="21">
        <f>IF(OR($A132="",$B132="",$C132=""),"",'MPTO_working_3-way'!F131)</f>
        <v>3.8287895449917966</v>
      </c>
      <c r="J132" s="22">
        <f>IF(OR($A132="",$B132="",$C132=""),"",'MPTO_working_3-way'!G131)</f>
        <v>3.3651382401155341</v>
      </c>
      <c r="K132" s="17">
        <f>IF(OR($A132="",$B132="",$C132=""),"",'OddsRatio_working_3-way'!H131)</f>
        <v>2.2781487470444177</v>
      </c>
      <c r="L132" s="21">
        <f>IF(OR($A132="",$B132="",$C132=""),"",'OddsRatio_working_3-way'!I131)</f>
        <v>3.7987050150800186</v>
      </c>
      <c r="M132" s="22">
        <f>IF(OR($A132="",$B132="",$C132=""),"",'OddsRatio_working_3-way'!J131)</f>
        <v>3.357964067823322</v>
      </c>
      <c r="N132" s="23">
        <f t="shared" si="29"/>
        <v>43.514821252407572</v>
      </c>
      <c r="O132" s="24">
        <f t="shared" si="30"/>
        <v>26.551416357401237</v>
      </c>
      <c r="P132" s="24">
        <f t="shared" si="31"/>
        <v>29.933762390191198</v>
      </c>
      <c r="Q132" t="s">
        <v>330</v>
      </c>
      <c r="R132" t="s">
        <v>331</v>
      </c>
      <c r="S132" t="s">
        <v>469</v>
      </c>
      <c r="T132" s="35">
        <v>100</v>
      </c>
      <c r="U132" s="35">
        <f t="shared" si="32"/>
        <v>50.495049504950494</v>
      </c>
      <c r="V132" s="35">
        <f t="shared" si="33"/>
        <v>71.014492753623188</v>
      </c>
      <c r="W132" s="35">
        <f t="shared" si="34"/>
        <v>72.14484679665739</v>
      </c>
      <c r="X132" s="35">
        <f t="shared" si="35"/>
        <v>56.840660449719429</v>
      </c>
      <c r="Y132" s="35">
        <f t="shared" si="36"/>
        <v>77.360103698392123</v>
      </c>
      <c r="Z132" s="35">
        <f t="shared" si="37"/>
        <v>78.490457741426312</v>
      </c>
      <c r="AA132" s="35">
        <f t="shared" si="38"/>
        <v>-6.3456109447689357</v>
      </c>
      <c r="AB132" s="35">
        <f t="shared" si="39"/>
        <v>-6.3456109447689357</v>
      </c>
      <c r="AC132" s="35">
        <f t="shared" si="40"/>
        <v>-6.3456109447689215</v>
      </c>
      <c r="AF132">
        <v>1.81</v>
      </c>
      <c r="AG132">
        <v>2.02</v>
      </c>
      <c r="AJ132" t="s">
        <v>489</v>
      </c>
    </row>
    <row r="133" spans="1:36" ht="15" x14ac:dyDescent="0.25">
      <c r="A133">
        <v>2.02</v>
      </c>
      <c r="B133">
        <v>3.45</v>
      </c>
      <c r="C133">
        <v>3.59</v>
      </c>
      <c r="D133" s="20">
        <f t="shared" si="41"/>
        <v>6.3456109447689313E-2</v>
      </c>
      <c r="E133" s="17">
        <f>IF(OR($A133="",$B133="",$C133=""),"",A133*'MPTO_working_3-way'!$I132)</f>
        <v>2.1481813410843325</v>
      </c>
      <c r="F133" s="21">
        <f>IF(OR($A133="",$B133="",$C133=""),"",B133*'MPTO_working_3-way'!$I132)</f>
        <v>3.6689235775945281</v>
      </c>
      <c r="G133" s="22">
        <f>IF(OR($A133="",$B133="",$C133=""),"",C133*'MPTO_working_3-way'!$I132)</f>
        <v>3.8178074329172045</v>
      </c>
      <c r="H133" s="17">
        <f>IF(OR($A133="",$B133="",$C133=""),"",'MPTO_working_3-way'!E132)</f>
        <v>2.1101610929320018</v>
      </c>
      <c r="I133" s="21">
        <f>IF(OR($A133="",$B133="",$C133=""),"",'MPTO_working_3-way'!F132)</f>
        <v>3.7215805781589575</v>
      </c>
      <c r="J133" s="22">
        <f>IF(OR($A133="",$B133="",$C133=""),"",'MPTO_working_3-way'!G132)</f>
        <v>3.8850114987983586</v>
      </c>
      <c r="K133" s="17">
        <f>IF(OR($A133="",$B133="",$C133=""),"",'OddsRatio_working_3-way'!H132)</f>
        <v>2.1249859662111814</v>
      </c>
      <c r="L133" s="21">
        <f>IF(OR($A133="",$B133="",$C133=""),"",'OddsRatio_working_3-way'!I132)</f>
        <v>3.702172173742543</v>
      </c>
      <c r="M133" s="22">
        <f>IF(OR($A133="",$B133="",$C133=""),"",'OddsRatio_working_3-way'!J132)</f>
        <v>3.8565820122421162</v>
      </c>
      <c r="N133" s="23">
        <f t="shared" ref="N133:N196" si="42">(1/E133)* 100</f>
        <v>46.55100483720021</v>
      </c>
      <c r="O133" s="24">
        <f t="shared" ref="O133:O196" si="43">(1/F133)* 100</f>
        <v>27.255950658302737</v>
      </c>
      <c r="P133" s="24">
        <f t="shared" ref="P133:P196" si="44">(1/G133)* 100</f>
        <v>26.19304450449706</v>
      </c>
      <c r="Q133" t="s">
        <v>332</v>
      </c>
      <c r="R133" t="s">
        <v>333</v>
      </c>
      <c r="S133" t="s">
        <v>469</v>
      </c>
      <c r="T133" s="35">
        <v>100</v>
      </c>
      <c r="U133" s="35">
        <f t="shared" ref="U133:U196" si="45">(1/A134)*((T133*A134)-T133)</f>
        <v>49.238578680203041</v>
      </c>
      <c r="V133" s="35">
        <f t="shared" ref="V133:V196" si="46">(1/B134)*((T133*B134)-T133)</f>
        <v>72.29916897506925</v>
      </c>
      <c r="W133" s="35">
        <f t="shared" ref="W133:W196" si="47">(1/C134)*((T133*C134)-T133)</f>
        <v>72.067039106145245</v>
      </c>
      <c r="X133" s="35">
        <f t="shared" ref="X133:X196" si="48">((1/B134)+(1/C134))*T133</f>
        <v>55.633791918785505</v>
      </c>
      <c r="Y133" s="35">
        <f t="shared" ref="Y133:Y196" si="49">((1/A134)+(1/C134))*T133</f>
        <v>78.694382213651707</v>
      </c>
      <c r="Z133" s="35">
        <f t="shared" ref="Z133:Z196" si="50">((1/A134)+(1/B134))*T133</f>
        <v>78.462252344727702</v>
      </c>
      <c r="AA133" s="35">
        <f t="shared" ref="AA133:AA196" si="51">U133-X133</f>
        <v>-6.395213238582464</v>
      </c>
      <c r="AB133" s="35">
        <f t="shared" ref="AB133:AB196" si="52">V133-Y133</f>
        <v>-6.3952132385824569</v>
      </c>
      <c r="AC133" s="35">
        <f t="shared" ref="AC133:AC196" si="53">W133-Z133</f>
        <v>-6.3952132385824569</v>
      </c>
      <c r="AF133">
        <v>1.81</v>
      </c>
      <c r="AG133">
        <v>2.02</v>
      </c>
      <c r="AJ133" t="s">
        <v>489</v>
      </c>
    </row>
    <row r="134" spans="1:36" s="35" customFormat="1" ht="15" x14ac:dyDescent="0.25">
      <c r="A134">
        <v>1.97</v>
      </c>
      <c r="B134">
        <v>3.61</v>
      </c>
      <c r="C134">
        <v>3.58</v>
      </c>
      <c r="D134" s="20">
        <f t="shared" si="41"/>
        <v>6.3952132385824534E-2</v>
      </c>
      <c r="E134" s="17">
        <f>IF(OR($A134="",$B134="",$C134=""),"",A134*'MPTO_working_3-way'!$I133)</f>
        <v>2.0959857008000742</v>
      </c>
      <c r="F134" s="21">
        <f>IF(OR($A134="",$B134="",$C134=""),"",B134*'MPTO_working_3-way'!$I133)</f>
        <v>3.8408671979128264</v>
      </c>
      <c r="G134" s="22">
        <f>IF(OR($A134="",$B134="",$C134=""),"",C134*'MPTO_working_3-way'!$I133)</f>
        <v>3.8089486339412519</v>
      </c>
      <c r="H134" s="17">
        <f>IF(OR($A134="",$B134="",$C134=""),"",'MPTO_working_3-way'!E133)</f>
        <v>2.0563572010220126</v>
      </c>
      <c r="I134" s="21">
        <f>IF(OR($A134="",$B134="",$C134=""),"",'MPTO_working_3-way'!F133)</f>
        <v>3.9109716918730384</v>
      </c>
      <c r="J134" s="22">
        <f>IF(OR($A134="",$B134="",$C134=""),"",'MPTO_working_3-way'!G133)</f>
        <v>3.875785245827271</v>
      </c>
      <c r="K134" s="17">
        <f>IF(OR($A134="",$B134="",$C134=""),"",'OddsRatio_working_3-way'!H133)</f>
        <v>2.0715168837206863</v>
      </c>
      <c r="L134" s="21">
        <f>IF(OR($A134="",$B134="",$C134=""),"",'OddsRatio_working_3-way'!I133)</f>
        <v>3.883153676815454</v>
      </c>
      <c r="M134" s="22">
        <f>IF(OR($A134="",$B134="",$C134=""),"",'OddsRatio_working_3-way'!J133)</f>
        <v>3.8500139793807944</v>
      </c>
      <c r="N134" s="23">
        <f t="shared" si="42"/>
        <v>47.710249149995761</v>
      </c>
      <c r="O134" s="24">
        <f t="shared" si="43"/>
        <v>26.035786932269151</v>
      </c>
      <c r="P134" s="24">
        <f t="shared" si="44"/>
        <v>26.253963917735092</v>
      </c>
      <c r="Q134" t="s">
        <v>334</v>
      </c>
      <c r="R134" t="s">
        <v>335</v>
      </c>
      <c r="S134" t="s">
        <v>469</v>
      </c>
      <c r="T134" s="35">
        <v>100</v>
      </c>
      <c r="U134" s="35">
        <f t="shared" si="45"/>
        <v>50.980392156862742</v>
      </c>
      <c r="V134" s="35">
        <f t="shared" si="46"/>
        <v>69.969969969969966</v>
      </c>
      <c r="W134" s="35">
        <f t="shared" si="47"/>
        <v>76.744186046511629</v>
      </c>
      <c r="X134" s="35">
        <f t="shared" si="48"/>
        <v>53.285843983518397</v>
      </c>
      <c r="Y134" s="35">
        <f t="shared" si="49"/>
        <v>72.275421796625622</v>
      </c>
      <c r="Z134" s="35">
        <f t="shared" si="50"/>
        <v>79.049637873167285</v>
      </c>
      <c r="AA134" s="35">
        <f t="shared" si="51"/>
        <v>-2.3054518266556556</v>
      </c>
      <c r="AB134" s="35">
        <f t="shared" si="52"/>
        <v>-2.3054518266556556</v>
      </c>
      <c r="AC134" s="35">
        <f t="shared" si="53"/>
        <v>-2.3054518266556556</v>
      </c>
      <c r="AD134" s="36"/>
      <c r="AE134" s="36"/>
      <c r="AF134">
        <v>1.79</v>
      </c>
      <c r="AG134">
        <v>2.0099999999999998</v>
      </c>
      <c r="AH134" s="36"/>
      <c r="AI134" s="36"/>
      <c r="AJ134" t="s">
        <v>489</v>
      </c>
    </row>
    <row r="135" spans="1:36" ht="15" x14ac:dyDescent="0.25">
      <c r="A135">
        <v>2.04</v>
      </c>
      <c r="B135">
        <v>3.33</v>
      </c>
      <c r="C135">
        <v>4.3</v>
      </c>
      <c r="D135" s="20">
        <f t="shared" si="41"/>
        <v>2.3054518266556467E-2</v>
      </c>
      <c r="E135" s="17">
        <f>IF(OR($A135="",$B135="",$C135=""),"",A135*'MPTO_working_3-way'!$I134)</f>
        <v>2.0870312172637751</v>
      </c>
      <c r="F135" s="21">
        <f>IF(OR($A135="",$B135="",$C135=""),"",B135*'MPTO_working_3-way'!$I134)</f>
        <v>3.4067715458276333</v>
      </c>
      <c r="G135" s="22">
        <f>IF(OR($A135="",$B135="",$C135=""),"",C135*'MPTO_working_3-way'!$I134)</f>
        <v>4.3991344285461924</v>
      </c>
      <c r="H135" s="17">
        <f>IF(OR($A135="",$B135="",$C135=""),"",'MPTO_working_3-way'!E134)</f>
        <v>2.0724905849933162</v>
      </c>
      <c r="I135" s="21">
        <f>IF(OR($A135="",$B135="",$C135=""),"",'MPTO_working_3-way'!F134)</f>
        <v>3.4174544195275356</v>
      </c>
      <c r="J135" s="22">
        <f>IF(OR($A135="",$B135="",$C135=""),"",'MPTO_working_3-way'!G134)</f>
        <v>4.4469485683664383</v>
      </c>
      <c r="K135" s="17">
        <f>IF(OR($A135="",$B135="",$C135=""),"",'OddsRatio_working_3-way'!H134)</f>
        <v>2.0784454683284181</v>
      </c>
      <c r="L135" s="21">
        <f>IF(OR($A135="",$B135="",$C135=""),"",'OddsRatio_working_3-way'!I134)</f>
        <v>3.416132635774245</v>
      </c>
      <c r="M135" s="22">
        <f>IF(OR($A135="",$B135="",$C135=""),"",'OddsRatio_working_3-way'!J134)</f>
        <v>4.4219904283497886</v>
      </c>
      <c r="N135" s="23">
        <f t="shared" si="42"/>
        <v>47.914951713614563</v>
      </c>
      <c r="O135" s="24">
        <f t="shared" si="43"/>
        <v>29.353303752484589</v>
      </c>
      <c r="P135" s="24">
        <f t="shared" si="44"/>
        <v>22.731744533900862</v>
      </c>
      <c r="Q135" t="s">
        <v>336</v>
      </c>
      <c r="R135" t="s">
        <v>337</v>
      </c>
      <c r="S135" t="s">
        <v>469</v>
      </c>
      <c r="T135" s="35">
        <v>100</v>
      </c>
      <c r="U135" s="35">
        <f t="shared" si="45"/>
        <v>9.9099099099099224</v>
      </c>
      <c r="V135" s="35">
        <f t="shared" si="46"/>
        <v>91.243432574430827</v>
      </c>
      <c r="W135" s="35">
        <f t="shared" si="47"/>
        <v>95.824634655532364</v>
      </c>
      <c r="X135" s="35">
        <f t="shared" si="48"/>
        <v>12.93193277003682</v>
      </c>
      <c r="Y135" s="35">
        <f t="shared" si="49"/>
        <v>94.265455434557722</v>
      </c>
      <c r="Z135" s="35">
        <f t="shared" si="50"/>
        <v>98.84665751565926</v>
      </c>
      <c r="AA135" s="35">
        <f t="shared" si="51"/>
        <v>-3.0220228601268975</v>
      </c>
      <c r="AB135" s="35">
        <f t="shared" si="52"/>
        <v>-3.0220228601268957</v>
      </c>
      <c r="AC135" s="35">
        <f t="shared" si="53"/>
        <v>-3.0220228601268957</v>
      </c>
      <c r="AF135">
        <v>2.3199999999999998</v>
      </c>
      <c r="AG135">
        <v>1.67</v>
      </c>
      <c r="AJ135" t="s">
        <v>481</v>
      </c>
    </row>
    <row r="136" spans="1:36" ht="15" x14ac:dyDescent="0.25">
      <c r="A136">
        <v>1.1100000000000001</v>
      </c>
      <c r="B136">
        <v>11.42</v>
      </c>
      <c r="C136">
        <v>23.95</v>
      </c>
      <c r="D136" s="20">
        <f t="shared" si="41"/>
        <v>3.0220228601268939E-2</v>
      </c>
      <c r="E136" s="17">
        <f>IF(OR($A136="",$B136="",$C136=""),"",A136*'MPTO_working_3-way'!$I135)</f>
        <v>1.1435444537474087</v>
      </c>
      <c r="F136" s="21">
        <f>IF(OR($A136="",$B136="",$C136=""),"",B136*'MPTO_working_3-way'!$I135)</f>
        <v>11.765115010626491</v>
      </c>
      <c r="G136" s="22">
        <f>IF(OR($A136="",$B136="",$C136=""),"",C136*'MPTO_working_3-way'!$I135)</f>
        <v>24.673774475000389</v>
      </c>
      <c r="H136" s="17">
        <f>IF(OR($A136="",$B136="",$C136=""),"",'MPTO_working_3-way'!E135)</f>
        <v>1.1225517955954742</v>
      </c>
      <c r="I136" s="21">
        <f>IF(OR($A136="",$B136="",$C136=""),"",'MPTO_working_3-way'!F135)</f>
        <v>12.904513806484916</v>
      </c>
      <c r="J136" s="22">
        <f>IF(OR($A136="",$B136="",$C136=""),"",'MPTO_working_3-way'!G135)</f>
        <v>31.565413536961518</v>
      </c>
      <c r="K136" s="17">
        <f>IF(OR($A136="",$B136="",$C136=""),"",'OddsRatio_working_3-way'!H135)</f>
        <v>1.1272612834618414</v>
      </c>
      <c r="L136" s="21">
        <f>IF(OR($A136="",$B136="",$C136=""),"",'OddsRatio_working_3-way'!I135)</f>
        <v>13.055114306112607</v>
      </c>
      <c r="M136" s="22">
        <f>IF(OR($A136="",$B136="",$C136=""),"",'OddsRatio_working_3-way'!J135)</f>
        <v>27.551331413175074</v>
      </c>
      <c r="N136" s="23">
        <f t="shared" si="42"/>
        <v>87.447409387801954</v>
      </c>
      <c r="O136" s="24">
        <f t="shared" si="43"/>
        <v>8.4997044151015917</v>
      </c>
      <c r="P136" s="24">
        <f t="shared" si="44"/>
        <v>4.0528861970964583</v>
      </c>
      <c r="Q136" t="s">
        <v>338</v>
      </c>
      <c r="R136" t="s">
        <v>339</v>
      </c>
      <c r="S136" t="s">
        <v>469</v>
      </c>
      <c r="T136" s="35">
        <v>100</v>
      </c>
      <c r="U136" s="35">
        <f t="shared" si="45"/>
        <v>58.677685950413228</v>
      </c>
      <c r="V136" s="35">
        <f t="shared" si="46"/>
        <v>68.944099378881987</v>
      </c>
      <c r="W136" s="35">
        <f t="shared" si="47"/>
        <v>70.238095238095241</v>
      </c>
      <c r="X136" s="35">
        <f t="shared" si="48"/>
        <v>60.817805383022773</v>
      </c>
      <c r="Y136" s="35">
        <f t="shared" si="49"/>
        <v>71.084218811491539</v>
      </c>
      <c r="Z136" s="35">
        <f t="shared" si="50"/>
        <v>72.378214670704793</v>
      </c>
      <c r="AA136" s="35">
        <f t="shared" si="51"/>
        <v>-2.140119432609545</v>
      </c>
      <c r="AB136" s="35">
        <f t="shared" si="52"/>
        <v>-2.1401194326095521</v>
      </c>
      <c r="AC136" s="35">
        <f t="shared" si="53"/>
        <v>-2.1401194326095521</v>
      </c>
      <c r="AF136">
        <v>1.34</v>
      </c>
      <c r="AG136">
        <v>3.45</v>
      </c>
      <c r="AJ136" t="s">
        <v>481</v>
      </c>
    </row>
    <row r="137" spans="1:36" ht="15" x14ac:dyDescent="0.25">
      <c r="A137">
        <v>2.42</v>
      </c>
      <c r="B137">
        <v>3.22</v>
      </c>
      <c r="C137">
        <v>3.36</v>
      </c>
      <c r="D137" s="20">
        <f t="shared" si="41"/>
        <v>2.1401194326095441E-2</v>
      </c>
      <c r="E137" s="17">
        <f>IF(OR($A137="",$B137="",$C137=""),"",A137*'MPTO_working_3-way'!$I136)</f>
        <v>2.4717908902691508</v>
      </c>
      <c r="F137" s="21">
        <f>IF(OR($A137="",$B137="",$C137=""),"",B137*'MPTO_working_3-way'!$I136)</f>
        <v>3.2889118457300275</v>
      </c>
      <c r="G137" s="22">
        <f>IF(OR($A137="",$B137="",$C137=""),"",C137*'MPTO_working_3-way'!$I136)</f>
        <v>3.4319080129356805</v>
      </c>
      <c r="H137" s="17">
        <f>IF(OR($A137="",$B137="",$C137=""),"",'MPTO_working_3-way'!E136)</f>
        <v>2.4625118944370898</v>
      </c>
      <c r="I137" s="21">
        <f>IF(OR($A137="",$B137="",$C137=""),"",'MPTO_working_3-way'!F136)</f>
        <v>3.295704356734352</v>
      </c>
      <c r="J137" s="22">
        <f>IF(OR($A137="",$B137="",$C137=""),"",'MPTO_working_3-way'!G136)</f>
        <v>3.4425147995798193</v>
      </c>
      <c r="K137" s="17">
        <f>IF(OR($A137="",$B137="",$C137=""),"",'OddsRatio_working_3-way'!H136)</f>
        <v>2.4666397009046843</v>
      </c>
      <c r="L137" s="21">
        <f>IF(OR($A137="",$B137="",$C137=""),"",'OddsRatio_working_3-way'!I136)</f>
        <v>3.2929155887383095</v>
      </c>
      <c r="M137" s="22">
        <f>IF(OR($A137="",$B137="",$C137=""),"",'OddsRatio_working_3-way'!J136)</f>
        <v>3.4375138691091935</v>
      </c>
      <c r="N137" s="23">
        <f t="shared" si="42"/>
        <v>40.456496701916031</v>
      </c>
      <c r="O137" s="24">
        <f t="shared" si="43"/>
        <v>30.405193173489685</v>
      </c>
      <c r="P137" s="24">
        <f t="shared" si="44"/>
        <v>29.138310124594284</v>
      </c>
      <c r="Q137" t="s">
        <v>340</v>
      </c>
      <c r="R137" t="s">
        <v>341</v>
      </c>
      <c r="S137" t="s">
        <v>469</v>
      </c>
      <c r="T137" s="35">
        <v>100</v>
      </c>
      <c r="U137" s="35">
        <f t="shared" si="45"/>
        <v>35.897435897435898</v>
      </c>
      <c r="V137" s="35">
        <f t="shared" si="46"/>
        <v>76.133651551312653</v>
      </c>
      <c r="W137" s="35">
        <f t="shared" si="47"/>
        <v>85.549132947976886</v>
      </c>
      <c r="X137" s="35">
        <f t="shared" si="48"/>
        <v>38.317215500710475</v>
      </c>
      <c r="Y137" s="35">
        <f t="shared" si="49"/>
        <v>78.553431154587216</v>
      </c>
      <c r="Z137" s="35">
        <f t="shared" si="50"/>
        <v>87.968912551251449</v>
      </c>
      <c r="AA137" s="35">
        <f t="shared" si="51"/>
        <v>-2.4197796032745771</v>
      </c>
      <c r="AB137" s="35">
        <f t="shared" si="52"/>
        <v>-2.4197796032745629</v>
      </c>
      <c r="AC137" s="35">
        <f t="shared" si="53"/>
        <v>-2.4197796032745629</v>
      </c>
      <c r="AF137">
        <v>2.23</v>
      </c>
      <c r="AG137">
        <v>1.72</v>
      </c>
      <c r="AJ137" t="s">
        <v>481</v>
      </c>
    </row>
    <row r="138" spans="1:36" ht="15" x14ac:dyDescent="0.25">
      <c r="A138">
        <v>1.56</v>
      </c>
      <c r="B138">
        <v>4.1900000000000004</v>
      </c>
      <c r="C138">
        <v>6.92</v>
      </c>
      <c r="D138" s="20">
        <f t="shared" si="41"/>
        <v>2.4197796032745744E-2</v>
      </c>
      <c r="E138" s="17">
        <f>IF(OR($A138="",$B138="",$C138=""),"",A138*'MPTO_working_3-way'!$I137)</f>
        <v>1.5977485618110834</v>
      </c>
      <c r="F138" s="21">
        <f>IF(OR($A138="",$B138="",$C138=""),"",B138*'MPTO_working_3-way'!$I137)</f>
        <v>4.2913887653772047</v>
      </c>
      <c r="G138" s="22">
        <f>IF(OR($A138="",$B138="",$C138=""),"",C138*'MPTO_working_3-way'!$I137)</f>
        <v>7.0874487485466009</v>
      </c>
      <c r="H138" s="17">
        <f>IF(OR($A138="",$B138="",$C138=""),"",'MPTO_working_3-way'!E137)</f>
        <v>1.5798793916229115</v>
      </c>
      <c r="I138" s="21">
        <f>IF(OR($A138="",$B138="",$C138=""),"",'MPTO_working_3-way'!F137)</f>
        <v>4.336559470223599</v>
      </c>
      <c r="J138" s="22">
        <f>IF(OR($A138="",$B138="",$C138=""),"",'MPTO_working_3-way'!G137)</f>
        <v>7.3290818619249745</v>
      </c>
      <c r="K138" s="17">
        <f>IF(OR($A138="",$B138="",$C138=""),"",'OddsRatio_working_3-way'!H137)</f>
        <v>1.5860226373473794</v>
      </c>
      <c r="L138" s="21">
        <f>IF(OR($A138="",$B138="",$C138=""),"",'OddsRatio_working_3-way'!I137)</f>
        <v>4.3382360948895355</v>
      </c>
      <c r="M138" s="22">
        <f>IF(OR($A138="",$B138="",$C138=""),"",'OddsRatio_working_3-way'!J137)</f>
        <v>7.1950964519580074</v>
      </c>
      <c r="N138" s="23">
        <f t="shared" si="42"/>
        <v>62.588070732886649</v>
      </c>
      <c r="O138" s="24">
        <f t="shared" si="43"/>
        <v>23.302479795537749</v>
      </c>
      <c r="P138" s="24">
        <f t="shared" si="44"/>
        <v>14.109449471575603</v>
      </c>
      <c r="Q138" t="s">
        <v>342</v>
      </c>
      <c r="R138" t="s">
        <v>343</v>
      </c>
      <c r="S138" t="s">
        <v>469</v>
      </c>
      <c r="T138" s="35">
        <v>100</v>
      </c>
      <c r="U138" s="35">
        <f t="shared" si="45"/>
        <v>46.236559139784944</v>
      </c>
      <c r="V138" s="35">
        <f t="shared" si="46"/>
        <v>72.222222222222229</v>
      </c>
      <c r="W138" s="35">
        <f t="shared" si="47"/>
        <v>78.586723768736618</v>
      </c>
      <c r="X138" s="35">
        <f t="shared" si="48"/>
        <v>49.19105400904116</v>
      </c>
      <c r="Y138" s="35">
        <f t="shared" si="49"/>
        <v>75.176717091478437</v>
      </c>
      <c r="Z138" s="35">
        <f t="shared" si="50"/>
        <v>81.541218637992827</v>
      </c>
      <c r="AA138" s="35">
        <f t="shared" si="51"/>
        <v>-2.9544948692562158</v>
      </c>
      <c r="AB138" s="35">
        <f t="shared" si="52"/>
        <v>-2.9544948692562087</v>
      </c>
      <c r="AC138" s="35">
        <f t="shared" si="53"/>
        <v>-2.9544948692562087</v>
      </c>
      <c r="AF138">
        <v>2.0499999999999998</v>
      </c>
      <c r="AG138">
        <v>1.86</v>
      </c>
      <c r="AJ138" t="s">
        <v>481</v>
      </c>
    </row>
    <row r="139" spans="1:36" ht="15" x14ac:dyDescent="0.25">
      <c r="A139">
        <v>1.86</v>
      </c>
      <c r="B139">
        <v>3.6</v>
      </c>
      <c r="C139">
        <v>4.67</v>
      </c>
      <c r="D139" s="20">
        <f t="shared" si="41"/>
        <v>2.9544948692562079E-2</v>
      </c>
      <c r="E139" s="17">
        <f>IF(OR($A139="",$B139="",$C139=""),"",A139*'MPTO_working_3-way'!$I138)</f>
        <v>1.9149536045681657</v>
      </c>
      <c r="F139" s="21">
        <f>IF(OR($A139="",$B139="",$C139=""),"",B139*'MPTO_working_3-way'!$I138)</f>
        <v>3.7063618152932234</v>
      </c>
      <c r="G139" s="22">
        <f>IF(OR($A139="",$B139="",$C139=""),"",C139*'MPTO_working_3-way'!$I138)</f>
        <v>4.8079749103942646</v>
      </c>
      <c r="H139" s="17">
        <f>IF(OR($A139="",$B139="",$C139=""),"",'MPTO_working_3-way'!E138)</f>
        <v>1.8947069929544524</v>
      </c>
      <c r="I139" s="21">
        <f>IF(OR($A139="",$B139="",$C139=""),"",'MPTO_working_3-way'!F138)</f>
        <v>3.7323256435719192</v>
      </c>
      <c r="J139" s="22">
        <f>IF(OR($A139="",$B139="",$C139=""),"",'MPTO_working_3-way'!G138)</f>
        <v>4.8951352840620901</v>
      </c>
      <c r="K139" s="17">
        <f>IF(OR($A139="",$B139="",$C139=""),"",'OddsRatio_working_3-way'!H138)</f>
        <v>1.9024361377232786</v>
      </c>
      <c r="L139" s="21">
        <f>IF(OR($A139="",$B139="",$C139=""),"",'OddsRatio_working_3-way'!I138)</f>
        <v>3.7282953000936314</v>
      </c>
      <c r="M139" s="22">
        <f>IF(OR($A139="",$B139="",$C139=""),"",'OddsRatio_working_3-way'!J138)</f>
        <v>4.8510937505167817</v>
      </c>
      <c r="N139" s="23">
        <f t="shared" si="42"/>
        <v>52.220586316789976</v>
      </c>
      <c r="O139" s="24">
        <f t="shared" si="43"/>
        <v>26.980636263674825</v>
      </c>
      <c r="P139" s="24">
        <f t="shared" si="44"/>
        <v>20.798777419535199</v>
      </c>
      <c r="Q139" t="s">
        <v>344</v>
      </c>
      <c r="R139" t="s">
        <v>345</v>
      </c>
      <c r="S139" t="s">
        <v>469</v>
      </c>
      <c r="T139" s="35">
        <v>100</v>
      </c>
      <c r="U139" s="35">
        <f t="shared" si="45"/>
        <v>45.054945054945051</v>
      </c>
      <c r="V139" s="35">
        <f t="shared" si="46"/>
        <v>70.326409495548958</v>
      </c>
      <c r="W139" s="35">
        <f t="shared" si="47"/>
        <v>81.651376146788976</v>
      </c>
      <c r="X139" s="35">
        <f t="shared" si="48"/>
        <v>48.022214357662044</v>
      </c>
      <c r="Y139" s="35">
        <f t="shared" si="49"/>
        <v>73.293678798265944</v>
      </c>
      <c r="Z139" s="35">
        <f t="shared" si="50"/>
        <v>84.618645449505976</v>
      </c>
      <c r="AA139" s="35">
        <f t="shared" si="51"/>
        <v>-2.9672693027169927</v>
      </c>
      <c r="AB139" s="35">
        <f t="shared" si="52"/>
        <v>-2.9672693027169856</v>
      </c>
      <c r="AC139" s="35">
        <f t="shared" si="53"/>
        <v>-2.9672693027169998</v>
      </c>
      <c r="AF139">
        <v>2.12</v>
      </c>
      <c r="AG139">
        <v>1.78</v>
      </c>
      <c r="AJ139" t="s">
        <v>482</v>
      </c>
    </row>
    <row r="140" spans="1:36" ht="15" x14ac:dyDescent="0.25">
      <c r="A140">
        <v>1.82</v>
      </c>
      <c r="B140">
        <v>3.37</v>
      </c>
      <c r="C140">
        <v>5.45</v>
      </c>
      <c r="D140" s="20">
        <f t="shared" si="41"/>
        <v>2.9672693027169794E-2</v>
      </c>
      <c r="E140" s="17">
        <f>IF(OR($A140="",$B140="",$C140=""),"",A140*'MPTO_working_3-way'!$I139)</f>
        <v>1.8740043013094492</v>
      </c>
      <c r="F140" s="21">
        <f>IF(OR($A140="",$B140="",$C140=""),"",B140*'MPTO_working_3-way'!$I139)</f>
        <v>3.4699969755015623</v>
      </c>
      <c r="G140" s="22">
        <f>IF(OR($A140="",$B140="",$C140=""),"",C140*'MPTO_working_3-way'!$I139)</f>
        <v>5.6117161769980752</v>
      </c>
      <c r="H140" s="17">
        <f>IF(OR($A140="",$B140="",$C140=""),"",'MPTO_working_3-way'!E139)</f>
        <v>1.8533631948026552</v>
      </c>
      <c r="I140" s="21">
        <f>IF(OR($A140="",$B140="",$C140=""),"",'MPTO_working_3-way'!F139)</f>
        <v>3.4862032606840287</v>
      </c>
      <c r="J140" s="22">
        <f>IF(OR($A140="",$B140="",$C140=""),"",'MPTO_working_3-way'!G139)</f>
        <v>5.7605232667349471</v>
      </c>
      <c r="K140" s="17">
        <f>IF(OR($A140="",$B140="",$C140=""),"",'OddsRatio_working_3-way'!H139)</f>
        <v>1.8614185882973269</v>
      </c>
      <c r="L140" s="21">
        <f>IF(OR($A140="",$B140="",$C140=""),"",'OddsRatio_working_3-way'!I139)</f>
        <v>3.48970982227398</v>
      </c>
      <c r="M140" s="22">
        <f>IF(OR($A140="",$B140="",$C140=""),"",'OddsRatio_working_3-way'!J139)</f>
        <v>5.6747716072232963</v>
      </c>
      <c r="N140" s="23">
        <f t="shared" si="42"/>
        <v>53.361670477557389</v>
      </c>
      <c r="O140" s="24">
        <f t="shared" si="43"/>
        <v>28.818468922597763</v>
      </c>
      <c r="P140" s="24">
        <f t="shared" si="44"/>
        <v>17.819860599844855</v>
      </c>
      <c r="Q140" t="s">
        <v>346</v>
      </c>
      <c r="R140" t="s">
        <v>347</v>
      </c>
      <c r="S140" t="s">
        <v>469</v>
      </c>
      <c r="T140" s="35">
        <v>100</v>
      </c>
      <c r="U140" s="35">
        <f t="shared" si="45"/>
        <v>70.930232558139537</v>
      </c>
      <c r="V140" s="35">
        <f t="shared" si="46"/>
        <v>67.741935483870961</v>
      </c>
      <c r="W140" s="35">
        <f t="shared" si="47"/>
        <v>58.50622406639004</v>
      </c>
      <c r="X140" s="35">
        <f t="shared" si="48"/>
        <v>73.751840449738992</v>
      </c>
      <c r="Y140" s="35">
        <f t="shared" si="49"/>
        <v>70.563543375470417</v>
      </c>
      <c r="Z140" s="35">
        <f t="shared" si="50"/>
        <v>61.327831957989495</v>
      </c>
      <c r="AA140" s="35">
        <f t="shared" si="51"/>
        <v>-2.8216078915994558</v>
      </c>
      <c r="AB140" s="35">
        <f t="shared" si="52"/>
        <v>-2.8216078915994558</v>
      </c>
      <c r="AC140" s="35">
        <f t="shared" si="53"/>
        <v>-2.8216078915994558</v>
      </c>
      <c r="AF140">
        <v>2.42</v>
      </c>
      <c r="AG140">
        <v>1.61</v>
      </c>
      <c r="AJ140" t="s">
        <v>482</v>
      </c>
    </row>
    <row r="141" spans="1:36" ht="15" x14ac:dyDescent="0.25">
      <c r="A141">
        <v>3.44</v>
      </c>
      <c r="B141">
        <v>3.1</v>
      </c>
      <c r="C141">
        <v>2.41</v>
      </c>
      <c r="D141" s="20">
        <f t="shared" si="41"/>
        <v>2.8216078915994647E-2</v>
      </c>
      <c r="E141" s="17">
        <f>IF(OR($A141="",$B141="",$C141=""),"",A141*'MPTO_working_3-way'!$I140)</f>
        <v>3.5370633114710217</v>
      </c>
      <c r="F141" s="21">
        <f>IF(OR($A141="",$B141="",$C141=""),"",B141*'MPTO_working_3-way'!$I140)</f>
        <v>3.1874698446395837</v>
      </c>
      <c r="G141" s="22">
        <f>IF(OR($A141="",$B141="",$C141=""),"",C141*'MPTO_working_3-way'!$I140)</f>
        <v>2.4780007501875474</v>
      </c>
      <c r="H141" s="17">
        <f>IF(OR($A141="",$B141="",$C141=""),"",'MPTO_working_3-way'!E140)</f>
        <v>3.5550206936237085</v>
      </c>
      <c r="I141" s="21">
        <f>IF(OR($A141="",$B141="",$C141=""),"",'MPTO_working_3-way'!F140)</f>
        <v>3.1930999865816516</v>
      </c>
      <c r="J141" s="22">
        <f>IF(OR($A141="",$B141="",$C141=""),"",'MPTO_working_3-way'!G140)</f>
        <v>2.4658942189233071</v>
      </c>
      <c r="K141" s="17">
        <f>IF(OR($A141="",$B141="",$C141=""),"",'OddsRatio_working_3-way'!H140)</f>
        <v>3.5460757289537441</v>
      </c>
      <c r="L141" s="21">
        <f>IF(OR($A141="",$B141="",$C141=""),"",'OddsRatio_working_3-way'!I140)</f>
        <v>3.1912946847552712</v>
      </c>
      <c r="M141" s="22">
        <f>IF(OR($A141="",$B141="",$C141=""),"",'OddsRatio_working_3-way'!J140)</f>
        <v>2.4712978597642534</v>
      </c>
      <c r="N141" s="23">
        <f t="shared" si="42"/>
        <v>28.272041293603877</v>
      </c>
      <c r="O141" s="24">
        <f t="shared" si="43"/>
        <v>31.372845822579787</v>
      </c>
      <c r="P141" s="24">
        <f t="shared" si="44"/>
        <v>40.355112883816318</v>
      </c>
      <c r="Q141" t="s">
        <v>348</v>
      </c>
      <c r="R141" t="s">
        <v>349</v>
      </c>
      <c r="S141" t="s">
        <v>469</v>
      </c>
      <c r="T141" s="35">
        <v>100</v>
      </c>
      <c r="U141" s="35">
        <f t="shared" si="45"/>
        <v>34.21052631578948</v>
      </c>
      <c r="V141" s="35">
        <f t="shared" si="46"/>
        <v>76.851851851851848</v>
      </c>
      <c r="W141" s="35">
        <f t="shared" si="47"/>
        <v>85.855728429985859</v>
      </c>
      <c r="X141" s="35">
        <f t="shared" si="48"/>
        <v>37.292419718162293</v>
      </c>
      <c r="Y141" s="35">
        <f t="shared" si="49"/>
        <v>79.933745254224675</v>
      </c>
      <c r="Z141" s="35">
        <f t="shared" si="50"/>
        <v>88.937621832358673</v>
      </c>
      <c r="AA141" s="35">
        <f t="shared" si="51"/>
        <v>-3.0818934023728133</v>
      </c>
      <c r="AB141" s="35">
        <f t="shared" si="52"/>
        <v>-3.0818934023728275</v>
      </c>
      <c r="AC141" s="35">
        <f t="shared" si="53"/>
        <v>-3.0818934023728133</v>
      </c>
      <c r="AF141">
        <v>2.36</v>
      </c>
      <c r="AG141">
        <v>1.64</v>
      </c>
      <c r="AJ141" t="s">
        <v>482</v>
      </c>
    </row>
    <row r="142" spans="1:36" ht="15" x14ac:dyDescent="0.25">
      <c r="A142">
        <v>1.52</v>
      </c>
      <c r="B142">
        <v>4.32</v>
      </c>
      <c r="C142">
        <v>7.07</v>
      </c>
      <c r="D142" s="20">
        <f t="shared" si="41"/>
        <v>3.0818934023728151E-2</v>
      </c>
      <c r="E142" s="17">
        <f>IF(OR($A142="",$B142="",$C142=""),"",A142*'MPTO_working_3-way'!$I141)</f>
        <v>1.5668447797160667</v>
      </c>
      <c r="F142" s="21">
        <f>IF(OR($A142="",$B142="",$C142=""),"",B142*'MPTO_working_3-way'!$I141)</f>
        <v>4.4531377949825055</v>
      </c>
      <c r="G142" s="22">
        <f>IF(OR($A142="",$B142="",$C142=""),"",C142*'MPTO_working_3-way'!$I141)</f>
        <v>7.2878898635477585</v>
      </c>
      <c r="H142" s="17">
        <f>IF(OR($A142="",$B142="",$C142=""),"",'MPTO_working_3-way'!E141)</f>
        <v>1.5441111827374845</v>
      </c>
      <c r="I142" s="21">
        <f>IF(OR($A142="",$B142="",$C142=""),"",'MPTO_working_3-way'!F141)</f>
        <v>4.5206218761814938</v>
      </c>
      <c r="J142" s="22">
        <f>IF(OR($A142="",$B142="",$C142=""),"",'MPTO_working_3-way'!G141)</f>
        <v>7.6237096878727737</v>
      </c>
      <c r="K142" s="17">
        <f>IF(OR($A142="",$B142="",$C142=""),"",'OddsRatio_working_3-way'!H141)</f>
        <v>1.5516832861877139</v>
      </c>
      <c r="L142" s="21">
        <f>IF(OR($A142="",$B142="",$C142=""),"",'OddsRatio_working_3-way'!I141)</f>
        <v>4.522285596429251</v>
      </c>
      <c r="M142" s="22">
        <f>IF(OR($A142="",$B142="",$C142=""),"",'OddsRatio_working_3-way'!J141)</f>
        <v>7.4398414368450467</v>
      </c>
      <c r="N142" s="23">
        <f t="shared" si="42"/>
        <v>63.822531302763338</v>
      </c>
      <c r="O142" s="24">
        <f t="shared" si="43"/>
        <v>22.456075828750063</v>
      </c>
      <c r="P142" s="24">
        <f t="shared" si="44"/>
        <v>13.721392868486602</v>
      </c>
      <c r="Q142" t="s">
        <v>350</v>
      </c>
      <c r="R142" t="s">
        <v>351</v>
      </c>
      <c r="S142" t="s">
        <v>469</v>
      </c>
      <c r="T142" s="35">
        <v>100</v>
      </c>
      <c r="U142" s="35">
        <f t="shared" si="45"/>
        <v>58.333333333333336</v>
      </c>
      <c r="V142" s="35">
        <f t="shared" si="46"/>
        <v>67.21311475409837</v>
      </c>
      <c r="W142" s="35">
        <f t="shared" si="47"/>
        <v>70.588235294117652</v>
      </c>
      <c r="X142" s="35">
        <f t="shared" si="48"/>
        <v>62.198649951783992</v>
      </c>
      <c r="Y142" s="35">
        <f t="shared" si="49"/>
        <v>71.078431372549019</v>
      </c>
      <c r="Z142" s="35">
        <f t="shared" si="50"/>
        <v>74.453551912568301</v>
      </c>
      <c r="AA142" s="35">
        <f t="shared" si="51"/>
        <v>-3.865316618450656</v>
      </c>
      <c r="AB142" s="35">
        <f t="shared" si="52"/>
        <v>-3.8653166184506489</v>
      </c>
      <c r="AC142" s="35">
        <f t="shared" si="53"/>
        <v>-3.8653166184506489</v>
      </c>
      <c r="AF142">
        <v>1.84</v>
      </c>
      <c r="AG142">
        <v>2.06</v>
      </c>
      <c r="AJ142" t="s">
        <v>482</v>
      </c>
    </row>
    <row r="143" spans="1:36" ht="15" x14ac:dyDescent="0.25">
      <c r="A143">
        <v>2.4</v>
      </c>
      <c r="B143">
        <v>3.05</v>
      </c>
      <c r="C143">
        <v>3.4</v>
      </c>
      <c r="D143" s="20">
        <f t="shared" si="41"/>
        <v>3.8653166184506649E-2</v>
      </c>
      <c r="E143" s="17">
        <f>IF(OR($A143="",$B143="",$C143=""),"",A143*'MPTO_working_3-way'!$I142)</f>
        <v>2.492767598842816</v>
      </c>
      <c r="F143" s="21">
        <f>IF(OR($A143="",$B143="",$C143=""),"",B143*'MPTO_working_3-way'!$I142)</f>
        <v>3.1678921568627452</v>
      </c>
      <c r="G143" s="22">
        <f>IF(OR($A143="",$B143="",$C143=""),"",C143*'MPTO_working_3-way'!$I142)</f>
        <v>3.5314207650273226</v>
      </c>
      <c r="H143" s="17">
        <f>IF(OR($A143="",$B143="",$C143=""),"",'MPTO_working_3-way'!E142)</f>
        <v>2.4765821945070985</v>
      </c>
      <c r="I143" s="21">
        <f>IF(OR($A143="",$B143="",$C143=""),"",'MPTO_working_3-way'!F142)</f>
        <v>3.174759758482864</v>
      </c>
      <c r="J143" s="22">
        <f>IF(OR($A143="",$B143="",$C143=""),"",'MPTO_working_3-way'!G142)</f>
        <v>3.5557672159253264</v>
      </c>
      <c r="K143" s="17">
        <f>IF(OR($A143="",$B143="",$C143=""),"",'OddsRatio_working_3-way'!H142)</f>
        <v>2.4837808482753663</v>
      </c>
      <c r="L143" s="21">
        <f>IF(OR($A143="",$B143="",$C143=""),"",'OddsRatio_working_3-way'!I142)</f>
        <v>3.1726790992603568</v>
      </c>
      <c r="M143" s="22">
        <f>IF(OR($A143="",$B143="",$C143=""),"",'OddsRatio_working_3-way'!J142)</f>
        <v>3.5436243113291988</v>
      </c>
      <c r="N143" s="23">
        <f t="shared" si="42"/>
        <v>40.116054158607348</v>
      </c>
      <c r="O143" s="24">
        <f t="shared" si="43"/>
        <v>31.566731141199227</v>
      </c>
      <c r="P143" s="24">
        <f t="shared" si="44"/>
        <v>28.317214700193421</v>
      </c>
      <c r="Q143" t="s">
        <v>352</v>
      </c>
      <c r="R143" t="s">
        <v>353</v>
      </c>
      <c r="S143" t="s">
        <v>469</v>
      </c>
      <c r="T143" s="35">
        <v>100</v>
      </c>
      <c r="U143" s="35">
        <f t="shared" si="45"/>
        <v>59.514170040485837</v>
      </c>
      <c r="V143" s="35">
        <f t="shared" si="46"/>
        <v>72.067039106145245</v>
      </c>
      <c r="W143" s="35">
        <f t="shared" si="47"/>
        <v>65.635738831615114</v>
      </c>
      <c r="X143" s="35">
        <f t="shared" si="48"/>
        <v>62.297222062239619</v>
      </c>
      <c r="Y143" s="35">
        <f t="shared" si="49"/>
        <v>74.850091127899049</v>
      </c>
      <c r="Z143" s="35">
        <f t="shared" si="50"/>
        <v>68.418790853368918</v>
      </c>
      <c r="AA143" s="35">
        <f t="shared" si="51"/>
        <v>-2.7830520217537824</v>
      </c>
      <c r="AB143" s="35">
        <f t="shared" si="52"/>
        <v>-2.7830520217538037</v>
      </c>
      <c r="AC143" s="35">
        <f t="shared" si="53"/>
        <v>-2.7830520217538037</v>
      </c>
      <c r="AF143">
        <v>2.5299999999999998</v>
      </c>
      <c r="AG143">
        <v>1.54</v>
      </c>
      <c r="AJ143" t="s">
        <v>482</v>
      </c>
    </row>
    <row r="144" spans="1:36" ht="15" x14ac:dyDescent="0.25">
      <c r="A144">
        <v>2.4700000000000002</v>
      </c>
      <c r="B144">
        <v>3.58</v>
      </c>
      <c r="C144">
        <v>2.91</v>
      </c>
      <c r="D144" s="20">
        <f t="shared" si="41"/>
        <v>2.7830520217537957E-2</v>
      </c>
      <c r="E144" s="17">
        <f>IF(OR($A144="",$B144="",$C144=""),"",A144*'MPTO_working_3-way'!$I143)</f>
        <v>2.5387413849373188</v>
      </c>
      <c r="F144" s="21">
        <f>IF(OR($A144="",$B144="",$C144=""),"",B144*'MPTO_working_3-way'!$I143)</f>
        <v>3.6796332623787857</v>
      </c>
      <c r="G144" s="22">
        <f>IF(OR($A144="",$B144="",$C144=""),"",C144*'MPTO_working_3-way'!$I143)</f>
        <v>2.9909868138330356</v>
      </c>
      <c r="H144" s="17">
        <f>IF(OR($A144="",$B144="",$C144=""),"",'MPTO_working_3-way'!E143)</f>
        <v>2.5279243400506122</v>
      </c>
      <c r="I144" s="21">
        <f>IF(OR($A144="",$B144="",$C144=""),"",'MPTO_working_3-way'!F143)</f>
        <v>3.7029799923883409</v>
      </c>
      <c r="J144" s="22">
        <f>IF(OR($A144="",$B144="",$C144=""),"",'MPTO_working_3-way'!G143)</f>
        <v>2.9907367467098016</v>
      </c>
      <c r="K144" s="17">
        <f>IF(OR($A144="",$B144="",$C144=""),"",'OddsRatio_working_3-way'!H143)</f>
        <v>2.5329769587835624</v>
      </c>
      <c r="L144" s="21">
        <f>IF(OR($A144="",$B144="",$C144=""),"",'OddsRatio_working_3-way'!I143)</f>
        <v>3.6905309888854352</v>
      </c>
      <c r="M144" s="22">
        <f>IF(OR($A144="",$B144="",$C144=""),"",'OddsRatio_working_3-way'!J143)</f>
        <v>2.9918272049500705</v>
      </c>
      <c r="N144" s="23">
        <f t="shared" si="42"/>
        <v>39.389596984282427</v>
      </c>
      <c r="O144" s="24">
        <f t="shared" si="43"/>
        <v>27.176621383010502</v>
      </c>
      <c r="P144" s="24">
        <f t="shared" si="44"/>
        <v>33.433781632707074</v>
      </c>
      <c r="Q144" t="s">
        <v>354</v>
      </c>
      <c r="R144" t="s">
        <v>355</v>
      </c>
      <c r="S144" t="s">
        <v>469</v>
      </c>
      <c r="T144" s="35">
        <v>100</v>
      </c>
      <c r="U144" s="35">
        <f t="shared" si="45"/>
        <v>54.751131221719454</v>
      </c>
      <c r="V144" s="35">
        <f t="shared" si="46"/>
        <v>71.910112359550567</v>
      </c>
      <c r="W144" s="35">
        <f t="shared" si="47"/>
        <v>70.501474926253692</v>
      </c>
      <c r="X144" s="35">
        <f t="shared" si="48"/>
        <v>57.588412714195748</v>
      </c>
      <c r="Y144" s="35">
        <f t="shared" si="49"/>
        <v>74.74739385202686</v>
      </c>
      <c r="Z144" s="35">
        <f t="shared" si="50"/>
        <v>73.338756418729972</v>
      </c>
      <c r="AA144" s="35">
        <f t="shared" si="51"/>
        <v>-2.8372814924762935</v>
      </c>
      <c r="AB144" s="35">
        <f t="shared" si="52"/>
        <v>-2.8372814924762935</v>
      </c>
      <c r="AC144" s="35">
        <f t="shared" si="53"/>
        <v>-2.8372814924762793</v>
      </c>
      <c r="AF144">
        <v>1.82</v>
      </c>
      <c r="AG144">
        <v>2.06</v>
      </c>
      <c r="AJ144" t="s">
        <v>483</v>
      </c>
    </row>
    <row r="145" spans="1:38" ht="15" x14ac:dyDescent="0.25">
      <c r="A145">
        <v>2.21</v>
      </c>
      <c r="B145">
        <v>3.56</v>
      </c>
      <c r="C145">
        <v>3.39</v>
      </c>
      <c r="D145" s="20">
        <f t="shared" si="41"/>
        <v>2.8372814924762846E-2</v>
      </c>
      <c r="E145" s="17">
        <f>IF(OR($A145="",$B145="",$C145=""),"",A145*'MPTO_working_3-way'!$I144)</f>
        <v>2.2727039209837256</v>
      </c>
      <c r="F145" s="21">
        <f>IF(OR($A145="",$B145="",$C145=""),"",B145*'MPTO_working_3-way'!$I144)</f>
        <v>3.6610072211321558</v>
      </c>
      <c r="G145" s="22">
        <f>IF(OR($A145="",$B145="",$C145=""),"",C145*'MPTO_working_3-way'!$I144)</f>
        <v>3.4861838425949463</v>
      </c>
      <c r="H145" s="17">
        <f>IF(OR($A145="",$B145="",$C145=""),"",'MPTO_working_3-way'!E144)</f>
        <v>2.2571779696857948</v>
      </c>
      <c r="I145" s="21">
        <f>IF(OR($A145="",$B145="",$C145=""),"",'MPTO_working_3-way'!F144)</f>
        <v>3.6840381520960204</v>
      </c>
      <c r="J145" s="22">
        <f>IF(OR($A145="",$B145="",$C145=""),"",'MPTO_working_3-way'!G144)</f>
        <v>3.5022878339130976</v>
      </c>
      <c r="K145" s="17">
        <f>IF(OR($A145="",$B145="",$C145=""),"",'OddsRatio_working_3-way'!H144)</f>
        <v>2.263703487327787</v>
      </c>
      <c r="L145" s="21">
        <f>IF(OR($A145="",$B145="",$C145=""),"",'OddsRatio_working_3-way'!I144)</f>
        <v>3.6736206012885413</v>
      </c>
      <c r="M145" s="22">
        <f>IF(OR($A145="",$B145="",$C145=""),"",'OddsRatio_working_3-way'!J144)</f>
        <v>3.4960754832342249</v>
      </c>
      <c r="N145" s="23">
        <f t="shared" si="42"/>
        <v>44.000452094400238</v>
      </c>
      <c r="O145" s="24">
        <f t="shared" si="43"/>
        <v>27.314887395681041</v>
      </c>
      <c r="P145" s="24">
        <f t="shared" si="44"/>
        <v>28.684660509918736</v>
      </c>
      <c r="Q145" t="s">
        <v>356</v>
      </c>
      <c r="R145" t="s">
        <v>357</v>
      </c>
      <c r="S145" t="s">
        <v>469</v>
      </c>
      <c r="T145" s="35">
        <v>100</v>
      </c>
      <c r="U145" s="35">
        <f t="shared" si="45"/>
        <v>82.486865148861654</v>
      </c>
      <c r="V145" s="35">
        <f t="shared" si="46"/>
        <v>78.308026030368765</v>
      </c>
      <c r="W145" s="35">
        <f t="shared" si="47"/>
        <v>35.897435897435898</v>
      </c>
      <c r="X145" s="35">
        <f t="shared" si="48"/>
        <v>85.794538072195323</v>
      </c>
      <c r="Y145" s="35">
        <f t="shared" si="49"/>
        <v>81.615698953702449</v>
      </c>
      <c r="Z145" s="35">
        <f t="shared" si="50"/>
        <v>39.205108820769588</v>
      </c>
      <c r="AA145" s="35">
        <f t="shared" si="51"/>
        <v>-3.3076729233336692</v>
      </c>
      <c r="AB145" s="35">
        <f t="shared" si="52"/>
        <v>-3.3076729233336835</v>
      </c>
      <c r="AC145" s="35">
        <f t="shared" si="53"/>
        <v>-3.3076729233336906</v>
      </c>
      <c r="AF145">
        <v>1.8</v>
      </c>
      <c r="AG145">
        <v>2.09</v>
      </c>
      <c r="AJ145" t="s">
        <v>483</v>
      </c>
    </row>
    <row r="146" spans="1:38" ht="15" x14ac:dyDescent="0.25">
      <c r="A146">
        <v>5.71</v>
      </c>
      <c r="B146">
        <v>4.6100000000000003</v>
      </c>
      <c r="C146">
        <v>1.56</v>
      </c>
      <c r="D146" s="20">
        <f t="shared" si="41"/>
        <v>3.307672923333671E-2</v>
      </c>
      <c r="E146" s="17">
        <f>IF(OR($A146="",$B146="",$C146=""),"",A146*'MPTO_working_3-way'!$I145)</f>
        <v>5.8988681239223526</v>
      </c>
      <c r="F146" s="21">
        <f>IF(OR($A146="",$B146="",$C146=""),"",B146*'MPTO_working_3-way'!$I145)</f>
        <v>4.7624837217656824</v>
      </c>
      <c r="G146" s="22">
        <f>IF(OR($A146="",$B146="",$C146=""),"",C146*'MPTO_working_3-way'!$I145)</f>
        <v>1.6115996976040052</v>
      </c>
      <c r="H146" s="17">
        <f>IF(OR($A146="",$B146="",$C146=""),"",'MPTO_working_3-way'!E145)</f>
        <v>6.0936308772185273</v>
      </c>
      <c r="I146" s="21">
        <f>IF(OR($A146="",$B146="",$C146=""),"",'MPTO_working_3-way'!F145)</f>
        <v>4.8568642454173006</v>
      </c>
      <c r="J146" s="22">
        <f>IF(OR($A146="",$B146="",$C146=""),"",'MPTO_working_3-way'!G145)</f>
        <v>1.5873014245035972</v>
      </c>
      <c r="K146" s="17">
        <f>IF(OR($A146="",$B146="",$C146=""),"",'OddsRatio_working_3-way'!H145)</f>
        <v>6.0072009235892434</v>
      </c>
      <c r="L146" s="21">
        <f>IF(OR($A146="",$B146="",$C146=""),"",'OddsRatio_working_3-way'!I145)</f>
        <v>4.8377909414346432</v>
      </c>
      <c r="M146" s="22">
        <f>IF(OR($A146="",$B146="",$C146=""),"",'OddsRatio_working_3-way'!J145)</f>
        <v>1.5953359909150695</v>
      </c>
      <c r="N146" s="23">
        <f t="shared" si="42"/>
        <v>16.952404749388887</v>
      </c>
      <c r="O146" s="24">
        <f t="shared" si="43"/>
        <v>20.997447097399249</v>
      </c>
      <c r="P146" s="24">
        <f t="shared" si="44"/>
        <v>62.050148153211879</v>
      </c>
      <c r="Q146" t="s">
        <v>358</v>
      </c>
      <c r="R146" t="s">
        <v>359</v>
      </c>
      <c r="S146" t="s">
        <v>469</v>
      </c>
      <c r="T146" s="35">
        <v>100</v>
      </c>
      <c r="U146" s="35">
        <f t="shared" si="45"/>
        <v>53.271028037383175</v>
      </c>
      <c r="V146" s="35">
        <f t="shared" si="46"/>
        <v>73.262032085561486</v>
      </c>
      <c r="W146" s="35">
        <f t="shared" si="47"/>
        <v>69.040247678018574</v>
      </c>
      <c r="X146" s="35">
        <f t="shared" si="48"/>
        <v>57.697720236419926</v>
      </c>
      <c r="Y146" s="35">
        <f t="shared" si="49"/>
        <v>77.688724284598251</v>
      </c>
      <c r="Z146" s="35">
        <f t="shared" si="50"/>
        <v>73.466939877055324</v>
      </c>
      <c r="AA146" s="35">
        <f t="shared" si="51"/>
        <v>-4.4266921990367507</v>
      </c>
      <c r="AB146" s="35">
        <f t="shared" si="52"/>
        <v>-4.4266921990367649</v>
      </c>
      <c r="AC146" s="35">
        <f t="shared" si="53"/>
        <v>-4.4266921990367507</v>
      </c>
      <c r="AF146">
        <v>1.66</v>
      </c>
      <c r="AG146">
        <v>2.3199999999999998</v>
      </c>
      <c r="AJ146" t="s">
        <v>483</v>
      </c>
    </row>
    <row r="147" spans="1:38" ht="15" x14ac:dyDescent="0.25">
      <c r="A147">
        <v>2.14</v>
      </c>
      <c r="B147">
        <v>3.74</v>
      </c>
      <c r="C147">
        <v>3.23</v>
      </c>
      <c r="D147" s="20">
        <f t="shared" si="41"/>
        <v>4.4266921990367525E-2</v>
      </c>
      <c r="E147" s="17">
        <f>IF(OR($A147="",$B147="",$C147=""),"",A147*'MPTO_working_3-way'!$I146)</f>
        <v>2.2347312130593866</v>
      </c>
      <c r="F147" s="21">
        <f>IF(OR($A147="",$B147="",$C147=""),"",B147*'MPTO_working_3-way'!$I146)</f>
        <v>3.9055582882439746</v>
      </c>
      <c r="G147" s="22">
        <f>IF(OR($A147="",$B147="",$C147=""),"",C147*'MPTO_working_3-way'!$I146)</f>
        <v>3.3729821580288872</v>
      </c>
      <c r="H147" s="17">
        <f>IF(OR($A147="",$B147="",$C147=""),"",'MPTO_working_3-way'!E146)</f>
        <v>2.2097783271752167</v>
      </c>
      <c r="I147" s="21">
        <f>IF(OR($A147="",$B147="",$C147=""),"",'MPTO_working_3-way'!F146)</f>
        <v>3.9584514839251566</v>
      </c>
      <c r="J147" s="22">
        <f>IF(OR($A147="",$B147="",$C147=""),"",'MPTO_working_3-way'!G146)</f>
        <v>3.3916484026276428</v>
      </c>
      <c r="K147" s="17">
        <f>IF(OR($A147="",$B147="",$C147=""),"",'OddsRatio_working_3-way'!H146)</f>
        <v>2.2200882659749035</v>
      </c>
      <c r="L147" s="21">
        <f>IF(OR($A147="",$B147="",$C147=""),"",'OddsRatio_working_3-way'!I146)</f>
        <v>3.9324928497993294</v>
      </c>
      <c r="M147" s="22">
        <f>IF(OR($A147="",$B147="",$C147=""),"",'OddsRatio_working_3-way'!J146)</f>
        <v>3.3866638887052929</v>
      </c>
      <c r="N147" s="23">
        <f t="shared" si="42"/>
        <v>44.748110831234257</v>
      </c>
      <c r="O147" s="24">
        <f t="shared" si="43"/>
        <v>25.604534005037781</v>
      </c>
      <c r="P147" s="24">
        <f t="shared" si="44"/>
        <v>29.647355163727955</v>
      </c>
      <c r="Q147" t="s">
        <v>360</v>
      </c>
      <c r="R147" t="s">
        <v>361</v>
      </c>
      <c r="S147" t="s">
        <v>470</v>
      </c>
      <c r="T147" s="35">
        <v>100</v>
      </c>
      <c r="U147" s="35">
        <f t="shared" si="45"/>
        <v>74.937343358395992</v>
      </c>
      <c r="V147" s="35">
        <f t="shared" si="46"/>
        <v>74.554707379134854</v>
      </c>
      <c r="W147" s="35">
        <f t="shared" si="47"/>
        <v>45.945945945945937</v>
      </c>
      <c r="X147" s="35">
        <f t="shared" si="48"/>
        <v>79.499346674919181</v>
      </c>
      <c r="Y147" s="35">
        <f t="shared" si="49"/>
        <v>79.116710695658057</v>
      </c>
      <c r="Z147" s="35">
        <f t="shared" si="50"/>
        <v>50.507949262469154</v>
      </c>
      <c r="AA147" s="35">
        <f t="shared" si="51"/>
        <v>-4.5620033165231888</v>
      </c>
      <c r="AB147" s="35">
        <f t="shared" si="52"/>
        <v>-4.562003316523203</v>
      </c>
      <c r="AC147" s="35">
        <f t="shared" si="53"/>
        <v>-4.5620033165232172</v>
      </c>
      <c r="AD147" s="36"/>
      <c r="AE147" s="36"/>
      <c r="AF147">
        <v>1.71</v>
      </c>
      <c r="AG147">
        <v>2.15</v>
      </c>
      <c r="AI147" s="36"/>
      <c r="AJ147" t="s">
        <v>472</v>
      </c>
      <c r="AK147" s="35"/>
      <c r="AL147" s="35"/>
    </row>
    <row r="148" spans="1:38" ht="15" x14ac:dyDescent="0.25">
      <c r="A148">
        <v>3.99</v>
      </c>
      <c r="B148">
        <v>3.93</v>
      </c>
      <c r="C148">
        <v>1.85</v>
      </c>
      <c r="D148" s="20">
        <f t="shared" si="41"/>
        <v>4.5620033165231888E-2</v>
      </c>
      <c r="E148" s="17">
        <f>IF(OR($A148="",$B148="",$C148=""),"",A148*'MPTO_working_3-way'!$I147)</f>
        <v>4.1720239323292754</v>
      </c>
      <c r="F148" s="21">
        <f>IF(OR($A148="",$B148="",$C148=""),"",B148*'MPTO_working_3-way'!$I147)</f>
        <v>4.1092867303393614</v>
      </c>
      <c r="G148" s="22">
        <f>IF(OR($A148="",$B148="",$C148=""),"",C148*'MPTO_working_3-way'!$I147)</f>
        <v>1.9343970613556791</v>
      </c>
      <c r="H148" s="17">
        <f>IF(OR($A148="",$B148="",$C148=""),"",'MPTO_working_3-way'!E147)</f>
        <v>4.2477294741165537</v>
      </c>
      <c r="I148" s="21">
        <f>IF(OR($A148="",$B148="",$C148=""),"",'MPTO_working_3-way'!F147)</f>
        <v>4.1797938581040039</v>
      </c>
      <c r="J148" s="22">
        <f>IF(OR($A148="",$B148="",$C148=""),"",'MPTO_working_3-way'!G147)</f>
        <v>1.9035513808957145</v>
      </c>
      <c r="K148" s="17">
        <f>IF(OR($A148="",$B148="",$C148=""),"",'OddsRatio_working_3-way'!H147)</f>
        <v>4.2184604394930059</v>
      </c>
      <c r="L148" s="21">
        <f>IF(OR($A148="",$B148="",$C148=""),"",'OddsRatio_working_3-way'!I147)</f>
        <v>4.1538759490683983</v>
      </c>
      <c r="M148" s="22">
        <f>IF(OR($A148="",$B148="",$C148=""),"",'OddsRatio_working_3-way'!J147)</f>
        <v>1.9149469476819583</v>
      </c>
      <c r="N148" s="23">
        <f t="shared" si="42"/>
        <v>23.969181774124955</v>
      </c>
      <c r="O148" s="24">
        <f t="shared" si="43"/>
        <v>24.335123480600146</v>
      </c>
      <c r="P148" s="24">
        <f t="shared" si="44"/>
        <v>51.695694745274899</v>
      </c>
      <c r="Q148" t="s">
        <v>362</v>
      </c>
      <c r="R148" t="s">
        <v>363</v>
      </c>
      <c r="S148" t="s">
        <v>470</v>
      </c>
      <c r="T148" s="35">
        <v>100</v>
      </c>
      <c r="U148" s="35">
        <f t="shared" si="45"/>
        <v>73.544973544973558</v>
      </c>
      <c r="V148" s="35">
        <f t="shared" si="46"/>
        <v>73.118279569892465</v>
      </c>
      <c r="W148" s="35">
        <f t="shared" si="47"/>
        <v>48.717948717948723</v>
      </c>
      <c r="X148" s="35">
        <f t="shared" si="48"/>
        <v>78.16377171215882</v>
      </c>
      <c r="Y148" s="35">
        <f t="shared" si="49"/>
        <v>77.73707773707774</v>
      </c>
      <c r="Z148" s="35">
        <f t="shared" si="50"/>
        <v>53.336746885133991</v>
      </c>
      <c r="AA148" s="35">
        <f t="shared" si="51"/>
        <v>-4.6187981671852611</v>
      </c>
      <c r="AB148" s="35">
        <f t="shared" si="52"/>
        <v>-4.6187981671852754</v>
      </c>
      <c r="AC148" s="35">
        <f t="shared" si="53"/>
        <v>-4.6187981671852683</v>
      </c>
      <c r="AD148" s="36"/>
      <c r="AE148" s="36"/>
      <c r="AF148">
        <v>1.76</v>
      </c>
      <c r="AG148">
        <v>2.08</v>
      </c>
      <c r="AI148" s="36"/>
      <c r="AJ148" t="s">
        <v>472</v>
      </c>
      <c r="AK148" s="35"/>
      <c r="AL148" s="35"/>
    </row>
    <row r="149" spans="1:38" ht="15" x14ac:dyDescent="0.25">
      <c r="A149">
        <v>3.78</v>
      </c>
      <c r="B149">
        <v>3.72</v>
      </c>
      <c r="C149">
        <v>1.95</v>
      </c>
      <c r="D149" s="20">
        <f t="shared" si="41"/>
        <v>4.6187981671852896E-2</v>
      </c>
      <c r="E149" s="17">
        <f>IF(OR($A149="",$B149="",$C149=""),"",A149*'MPTO_working_3-way'!$I148)</f>
        <v>3.9545905707196036</v>
      </c>
      <c r="F149" s="21">
        <f>IF(OR($A149="",$B149="",$C149=""),"",B149*'MPTO_working_3-way'!$I148)</f>
        <v>3.8918192918192931</v>
      </c>
      <c r="G149" s="22">
        <f>IF(OR($A149="",$B149="",$C149=""),"",C149*'MPTO_working_3-way'!$I148)</f>
        <v>2.0400665642601132</v>
      </c>
      <c r="H149" s="17">
        <f>IF(OR($A149="",$B149="",$C149=""),"",'MPTO_working_3-way'!E148)</f>
        <v>4.0135776013489792</v>
      </c>
      <c r="I149" s="21">
        <f>IF(OR($A149="",$B149="",$C149=""),"",'MPTO_working_3-way'!F148)</f>
        <v>3.9459996200804754</v>
      </c>
      <c r="J149" s="22">
        <f>IF(OR($A149="",$B149="",$C149=""),"",'MPTO_working_3-way'!G148)</f>
        <v>2.0103552638524751</v>
      </c>
      <c r="K149" s="17">
        <f>IF(OR($A149="",$B149="",$C149=""),"",'OddsRatio_working_3-way'!H148)</f>
        <v>3.9899580894406901</v>
      </c>
      <c r="L149" s="21">
        <f>IF(OR($A149="",$B149="",$C149=""),"",'OddsRatio_working_3-way'!I148)</f>
        <v>3.9254266198844174</v>
      </c>
      <c r="M149" s="22">
        <f>IF(OR($A149="",$B149="",$C149=""),"",'OddsRatio_working_3-way'!J148)</f>
        <v>2.021748267974337</v>
      </c>
      <c r="N149" s="23">
        <f t="shared" si="42"/>
        <v>25.287067829578962</v>
      </c>
      <c r="O149" s="24">
        <f t="shared" si="43"/>
        <v>25.694923762314104</v>
      </c>
      <c r="P149" s="24">
        <f t="shared" si="44"/>
        <v>49.018008408106908</v>
      </c>
      <c r="Q149" t="s">
        <v>364</v>
      </c>
      <c r="R149" t="s">
        <v>365</v>
      </c>
      <c r="S149" t="s">
        <v>470</v>
      </c>
      <c r="T149" s="35">
        <v>100</v>
      </c>
      <c r="U149" s="35">
        <f t="shared" si="45"/>
        <v>25.373134328358205</v>
      </c>
      <c r="V149" s="35">
        <f t="shared" si="46"/>
        <v>81.273408239700387</v>
      </c>
      <c r="W149" s="35">
        <f t="shared" si="47"/>
        <v>88.532110091743121</v>
      </c>
      <c r="X149" s="35">
        <f t="shared" si="48"/>
        <v>30.194481668556506</v>
      </c>
      <c r="Y149" s="35">
        <f t="shared" si="49"/>
        <v>86.09475557989866</v>
      </c>
      <c r="Z149" s="35">
        <f t="shared" si="50"/>
        <v>93.353457431941408</v>
      </c>
      <c r="AA149" s="35">
        <f t="shared" si="51"/>
        <v>-4.8213473401983009</v>
      </c>
      <c r="AB149" s="35">
        <f t="shared" si="52"/>
        <v>-4.8213473401982725</v>
      </c>
      <c r="AC149" s="35">
        <f t="shared" si="53"/>
        <v>-4.8213473401982867</v>
      </c>
      <c r="AD149" s="36"/>
      <c r="AE149" s="36"/>
      <c r="AF149">
        <v>1.66</v>
      </c>
      <c r="AG149">
        <v>2.25</v>
      </c>
      <c r="AI149" s="36"/>
      <c r="AJ149" t="s">
        <v>472</v>
      </c>
      <c r="AK149" s="35"/>
      <c r="AL149" s="35"/>
    </row>
    <row r="150" spans="1:38" ht="15" x14ac:dyDescent="0.25">
      <c r="A150">
        <v>1.34</v>
      </c>
      <c r="B150">
        <v>5.34</v>
      </c>
      <c r="C150">
        <v>8.7200000000000006</v>
      </c>
      <c r="D150" s="20">
        <f t="shared" si="41"/>
        <v>4.8213473401983009E-2</v>
      </c>
      <c r="E150" s="17">
        <f>IF(OR($A150="",$B150="",$C150=""),"",A150*'MPTO_working_3-way'!$I149)</f>
        <v>1.4046060543586574</v>
      </c>
      <c r="F150" s="21">
        <f>IF(OR($A150="",$B150="",$C150=""),"",B150*'MPTO_working_3-way'!$I149)</f>
        <v>5.5974599479665894</v>
      </c>
      <c r="G150" s="22">
        <f>IF(OR($A150="",$B150="",$C150=""),"",C150*'MPTO_working_3-way'!$I149)</f>
        <v>9.140421488065293</v>
      </c>
      <c r="H150" s="17">
        <f>IF(OR($A150="",$B150="",$C150=""),"",'MPTO_working_3-way'!E149)</f>
        <v>1.3694925023502036</v>
      </c>
      <c r="I150" s="21">
        <f>IF(OR($A150="",$B150="",$C150=""),"",'MPTO_working_3-way'!F149)</f>
        <v>5.841300289533506</v>
      </c>
      <c r="J150" s="22">
        <f>IF(OR($A150="",$B150="",$C150=""),"",'MPTO_working_3-way'!G149)</f>
        <v>10.141191624510688</v>
      </c>
      <c r="K150" s="17">
        <f>IF(OR($A150="",$B150="",$C150=""),"",'OddsRatio_working_3-way'!H149)</f>
        <v>1.3794945622675436</v>
      </c>
      <c r="L150" s="21">
        <f>IF(OR($A150="",$B150="",$C150=""),"",'OddsRatio_working_3-way'!I149)</f>
        <v>5.8441364712974675</v>
      </c>
      <c r="M150" s="22">
        <f>IF(OR($A150="",$B150="",$C150=""),"",'OddsRatio_working_3-way'!J149)</f>
        <v>9.6167588844277549</v>
      </c>
      <c r="N150" s="23">
        <f t="shared" si="42"/>
        <v>71.194339288007669</v>
      </c>
      <c r="O150" s="24">
        <f t="shared" si="43"/>
        <v>17.865246188376457</v>
      </c>
      <c r="P150" s="24">
        <f t="shared" si="44"/>
        <v>10.940414523615857</v>
      </c>
      <c r="Q150" t="s">
        <v>366</v>
      </c>
      <c r="R150" t="s">
        <v>367</v>
      </c>
      <c r="S150" t="s">
        <v>470</v>
      </c>
      <c r="T150" s="35">
        <v>100</v>
      </c>
      <c r="U150" s="35">
        <f t="shared" si="45"/>
        <v>51.690821256038639</v>
      </c>
      <c r="V150" s="35">
        <f t="shared" si="46"/>
        <v>70.845481049562679</v>
      </c>
      <c r="W150" s="35">
        <f t="shared" si="47"/>
        <v>75.124378109452735</v>
      </c>
      <c r="X150" s="35">
        <f t="shared" si="48"/>
        <v>54.030140840984586</v>
      </c>
      <c r="Y150" s="35">
        <f t="shared" si="49"/>
        <v>73.184800634508633</v>
      </c>
      <c r="Z150" s="35">
        <f t="shared" si="50"/>
        <v>77.463697694398675</v>
      </c>
      <c r="AA150" s="35">
        <f t="shared" si="51"/>
        <v>-2.3393195849459474</v>
      </c>
      <c r="AB150" s="35">
        <f t="shared" si="52"/>
        <v>-2.3393195849459545</v>
      </c>
      <c r="AC150" s="35">
        <f t="shared" si="53"/>
        <v>-2.3393195849459403</v>
      </c>
      <c r="AD150" s="36"/>
      <c r="AE150" s="36"/>
      <c r="AF150">
        <v>1.61</v>
      </c>
      <c r="AG150">
        <v>2.36</v>
      </c>
      <c r="AI150" s="36"/>
      <c r="AJ150" t="s">
        <v>472</v>
      </c>
      <c r="AK150" s="35"/>
      <c r="AL150" s="35"/>
    </row>
    <row r="151" spans="1:38" ht="15" x14ac:dyDescent="0.25">
      <c r="A151">
        <v>2.0699999999999998</v>
      </c>
      <c r="B151">
        <v>3.43</v>
      </c>
      <c r="C151">
        <v>4.0199999999999996</v>
      </c>
      <c r="D151" s="20">
        <f t="shared" si="41"/>
        <v>2.3393195849459314E-2</v>
      </c>
      <c r="E151" s="17">
        <f>IF(OR($A151="",$B151="",$C151=""),"",A151*'MPTO_working_3-way'!$I150)</f>
        <v>2.1184239154083806</v>
      </c>
      <c r="F151" s="21">
        <f>IF(OR($A151="",$B151="",$C151=""),"",B151*'MPTO_working_3-way'!$I150)</f>
        <v>3.5102386617636454</v>
      </c>
      <c r="G151" s="22">
        <f>IF(OR($A151="",$B151="",$C151=""),"",C151*'MPTO_working_3-way'!$I150)</f>
        <v>4.1140406473148259</v>
      </c>
      <c r="H151" s="17">
        <f>IF(OR($A151="",$B151="",$C151=""),"",'MPTO_working_3-way'!E150)</f>
        <v>2.1039606711880565</v>
      </c>
      <c r="I151" s="21">
        <f>IF(OR($A151="",$B151="",$C151=""),"",'MPTO_working_3-way'!F150)</f>
        <v>3.5242606528297777</v>
      </c>
      <c r="J151" s="22">
        <f>IF(OR($A151="",$B151="",$C151=""),"",'MPTO_working_3-way'!G150)</f>
        <v>4.1500924604662073</v>
      </c>
      <c r="K151" s="17">
        <f>IF(OR($A151="",$B151="",$C151=""),"",'OddsRatio_working_3-way'!H150)</f>
        <v>2.1098564036869405</v>
      </c>
      <c r="L151" s="21">
        <f>IF(OR($A151="",$B151="",$C151=""),"",'OddsRatio_working_3-way'!I150)</f>
        <v>3.5205150102423053</v>
      </c>
      <c r="M151" s="22">
        <f>IF(OR($A151="",$B151="",$C151=""),"",'OddsRatio_working_3-way'!J150)</f>
        <v>4.1324919057332341</v>
      </c>
      <c r="N151" s="23">
        <f t="shared" si="42"/>
        <v>47.204905152669802</v>
      </c>
      <c r="O151" s="24">
        <f t="shared" si="43"/>
        <v>28.48809144782113</v>
      </c>
      <c r="P151" s="24">
        <f t="shared" si="44"/>
        <v>24.307003399509078</v>
      </c>
      <c r="Q151" t="s">
        <v>368</v>
      </c>
      <c r="R151" t="s">
        <v>369</v>
      </c>
      <c r="S151" t="s">
        <v>470</v>
      </c>
      <c r="T151" s="35">
        <v>100</v>
      </c>
      <c r="U151" s="35">
        <f t="shared" si="45"/>
        <v>67.637540453074436</v>
      </c>
      <c r="V151" s="35">
        <f t="shared" si="46"/>
        <v>73.333333333333329</v>
      </c>
      <c r="W151" s="35">
        <f t="shared" si="47"/>
        <v>56.709956709956707</v>
      </c>
      <c r="X151" s="35">
        <f t="shared" si="48"/>
        <v>69.956709956709943</v>
      </c>
      <c r="Y151" s="35">
        <f t="shared" si="49"/>
        <v>75.652502836968864</v>
      </c>
      <c r="Z151" s="35">
        <f t="shared" si="50"/>
        <v>59.029126213592242</v>
      </c>
      <c r="AA151" s="35">
        <f t="shared" si="51"/>
        <v>-2.3191695036355071</v>
      </c>
      <c r="AB151" s="35">
        <f t="shared" si="52"/>
        <v>-2.3191695036355355</v>
      </c>
      <c r="AC151" s="35">
        <f t="shared" si="53"/>
        <v>-2.3191695036355355</v>
      </c>
      <c r="AD151" s="36"/>
      <c r="AE151" s="36"/>
      <c r="AF151">
        <v>2.06</v>
      </c>
      <c r="AG151">
        <v>1.85</v>
      </c>
      <c r="AI151" s="36"/>
      <c r="AJ151" t="s">
        <v>473</v>
      </c>
      <c r="AK151" s="35"/>
      <c r="AL151" s="35"/>
    </row>
    <row r="152" spans="1:38" ht="15" x14ac:dyDescent="0.25">
      <c r="A152">
        <v>3.09</v>
      </c>
      <c r="B152">
        <v>3.75</v>
      </c>
      <c r="C152">
        <v>2.31</v>
      </c>
      <c r="D152" s="20">
        <f t="shared" si="41"/>
        <v>2.319169503635532E-2</v>
      </c>
      <c r="E152" s="17">
        <f>IF(OR($A152="",$B152="",$C152=""),"",A152*'MPTO_working_3-way'!$I151)</f>
        <v>3.1616623376623378</v>
      </c>
      <c r="F152" s="21">
        <f>IF(OR($A152="",$B152="",$C152=""),"",B152*'MPTO_working_3-way'!$I151)</f>
        <v>3.8369688563863322</v>
      </c>
      <c r="G152" s="22">
        <f>IF(OR($A152="",$B152="",$C152=""),"",C152*'MPTO_working_3-way'!$I151)</f>
        <v>2.3635728155339808</v>
      </c>
      <c r="H152" s="17">
        <f>IF(OR($A152="",$B152="",$C152=""),"",'MPTO_working_3-way'!E151)</f>
        <v>3.1656185416130778</v>
      </c>
      <c r="I152" s="21">
        <f>IF(OR($A152="",$B152="",$C152=""),"",'MPTO_working_3-way'!F151)</f>
        <v>3.8619566511205137</v>
      </c>
      <c r="J152" s="22">
        <f>IF(OR($A152="",$B152="",$C152=""),"",'MPTO_working_3-way'!G151)</f>
        <v>2.3520011071496829</v>
      </c>
      <c r="K152" s="17">
        <f>IF(OR($A152="",$B152="",$C152=""),"",'OddsRatio_working_3-way'!H151)</f>
        <v>3.165169972023135</v>
      </c>
      <c r="L152" s="21">
        <f>IF(OR($A152="",$B152="",$C152=""),"",'OddsRatio_working_3-way'!I151)</f>
        <v>3.8489078579251768</v>
      </c>
      <c r="M152" s="22">
        <f>IF(OR($A152="",$B152="",$C152=""),"",'OddsRatio_working_3-way'!J151)</f>
        <v>2.3571161068661755</v>
      </c>
      <c r="N152" s="23">
        <f t="shared" si="42"/>
        <v>31.628931024284444</v>
      </c>
      <c r="O152" s="24">
        <f t="shared" si="43"/>
        <v>26.062239164010382</v>
      </c>
      <c r="P152" s="24">
        <f t="shared" si="44"/>
        <v>42.308829811705166</v>
      </c>
      <c r="Q152" t="s">
        <v>370</v>
      </c>
      <c r="R152" t="s">
        <v>371</v>
      </c>
      <c r="S152" t="s">
        <v>470</v>
      </c>
      <c r="T152" s="35">
        <v>100</v>
      </c>
      <c r="U152" s="35">
        <f t="shared" si="45"/>
        <v>55.357142857142868</v>
      </c>
      <c r="V152" s="35">
        <f t="shared" si="46"/>
        <v>73.045822102425873</v>
      </c>
      <c r="W152" s="35">
        <f t="shared" si="47"/>
        <v>69.418960244648318</v>
      </c>
      <c r="X152" s="35">
        <f t="shared" si="48"/>
        <v>57.535217652925795</v>
      </c>
      <c r="Y152" s="35">
        <f t="shared" si="49"/>
        <v>75.223896898208821</v>
      </c>
      <c r="Z152" s="35">
        <f t="shared" si="50"/>
        <v>71.597035040431265</v>
      </c>
      <c r="AA152" s="35">
        <f t="shared" si="51"/>
        <v>-2.1780747957829263</v>
      </c>
      <c r="AB152" s="35">
        <f t="shared" si="52"/>
        <v>-2.1780747957829476</v>
      </c>
      <c r="AC152" s="35">
        <f t="shared" si="53"/>
        <v>-2.1780747957829476</v>
      </c>
      <c r="AD152" s="36"/>
      <c r="AE152" s="36"/>
      <c r="AF152">
        <v>1.75</v>
      </c>
      <c r="AG152">
        <v>2.19</v>
      </c>
      <c r="AI152" s="36"/>
      <c r="AJ152" t="s">
        <v>473</v>
      </c>
      <c r="AK152" s="35"/>
      <c r="AL152" s="35"/>
    </row>
    <row r="153" spans="1:38" ht="15" x14ac:dyDescent="0.25">
      <c r="A153">
        <v>2.2400000000000002</v>
      </c>
      <c r="B153">
        <v>3.71</v>
      </c>
      <c r="C153">
        <v>3.27</v>
      </c>
      <c r="D153" s="20">
        <f t="shared" si="41"/>
        <v>2.1780747957829583E-2</v>
      </c>
      <c r="E153" s="17">
        <f>IF(OR($A153="",$B153="",$C153=""),"",A153*'MPTO_working_3-way'!$I152)</f>
        <v>2.2887888754255385</v>
      </c>
      <c r="F153" s="21">
        <f>IF(OR($A153="",$B153="",$C153=""),"",B153*'MPTO_working_3-way'!$I152)</f>
        <v>3.7908065749235478</v>
      </c>
      <c r="G153" s="22">
        <f>IF(OR($A153="",$B153="",$C153=""),"",C153*'MPTO_working_3-way'!$I152)</f>
        <v>3.3412230458221028</v>
      </c>
      <c r="H153" s="17">
        <f>IF(OR($A153="",$B153="",$C153=""),"",'MPTO_working_3-way'!E152)</f>
        <v>2.2770312649078823</v>
      </c>
      <c r="I153" s="21">
        <f>IF(OR($A153="",$B153="",$C153=""),"",'MPTO_working_3-way'!F152)</f>
        <v>3.812696995132657</v>
      </c>
      <c r="J153" s="22">
        <f>IF(OR($A153="",$B153="",$C153=""),"",'MPTO_working_3-way'!G152)</f>
        <v>3.3495210299323226</v>
      </c>
      <c r="K153" s="17">
        <f>IF(OR($A153="",$B153="",$C153=""),"",'OddsRatio_working_3-way'!H152)</f>
        <v>2.2820615131388693</v>
      </c>
      <c r="L153" s="21">
        <f>IF(OR($A153="",$B153="",$C153=""),"",'OddsRatio_working_3-way'!I152)</f>
        <v>3.8019247585534965</v>
      </c>
      <c r="M153" s="22">
        <f>IF(OR($A153="",$B153="",$C153=""),"",'OddsRatio_working_3-way'!J152)</f>
        <v>3.3469997055042207</v>
      </c>
      <c r="N153" s="23">
        <f t="shared" si="42"/>
        <v>43.691229485466501</v>
      </c>
      <c r="O153" s="24">
        <f t="shared" si="43"/>
        <v>26.379610255376001</v>
      </c>
      <c r="P153" s="24">
        <f t="shared" si="44"/>
        <v>29.929160259157484</v>
      </c>
      <c r="Q153" t="s">
        <v>372</v>
      </c>
      <c r="R153" t="s">
        <v>373</v>
      </c>
      <c r="S153" t="s">
        <v>470</v>
      </c>
      <c r="T153" s="35">
        <v>100</v>
      </c>
      <c r="U153" s="35">
        <f t="shared" si="45"/>
        <v>70.059880239520965</v>
      </c>
      <c r="V153" s="35">
        <f t="shared" si="46"/>
        <v>75.247524752475243</v>
      </c>
      <c r="W153" s="35">
        <f t="shared" si="47"/>
        <v>51.92307692307692</v>
      </c>
      <c r="X153" s="35">
        <f t="shared" si="48"/>
        <v>72.829398324447823</v>
      </c>
      <c r="Y153" s="35">
        <f t="shared" si="49"/>
        <v>78.017042837402116</v>
      </c>
      <c r="Z153" s="35">
        <f t="shared" si="50"/>
        <v>54.692595008003799</v>
      </c>
      <c r="AA153" s="35">
        <f t="shared" si="51"/>
        <v>-2.7695180849268581</v>
      </c>
      <c r="AB153" s="35">
        <f t="shared" si="52"/>
        <v>-2.7695180849268723</v>
      </c>
      <c r="AC153" s="35">
        <f t="shared" si="53"/>
        <v>-2.7695180849268795</v>
      </c>
      <c r="AD153" s="36"/>
      <c r="AE153" s="36"/>
      <c r="AF153">
        <v>1.63</v>
      </c>
      <c r="AG153">
        <v>2.41</v>
      </c>
      <c r="AI153" s="36"/>
      <c r="AJ153" t="s">
        <v>473</v>
      </c>
      <c r="AK153" s="35"/>
      <c r="AL153" s="35"/>
    </row>
    <row r="154" spans="1:38" s="35" customFormat="1" ht="15" x14ac:dyDescent="0.25">
      <c r="A154">
        <v>3.34</v>
      </c>
      <c r="B154">
        <v>4.04</v>
      </c>
      <c r="C154">
        <v>2.08</v>
      </c>
      <c r="D154" s="20">
        <f t="shared" si="41"/>
        <v>2.7695180849268697E-2</v>
      </c>
      <c r="E154" s="17">
        <f>IF(OR($A154="",$B154="",$C154=""),"",A154*'MPTO_working_3-way'!$I153)</f>
        <v>3.4325019040365574</v>
      </c>
      <c r="F154" s="21">
        <f>IF(OR($A154="",$B154="",$C154=""),"",B154*'MPTO_working_3-way'!$I153)</f>
        <v>4.1518885306310453</v>
      </c>
      <c r="G154" s="22">
        <f>IF(OR($A154="",$B154="",$C154=""),"",C154*'MPTO_working_3-way'!$I153)</f>
        <v>2.137605976166479</v>
      </c>
      <c r="H154" s="17">
        <f>IF(OR($A154="",$B154="",$C154=""),"",'MPTO_working_3-way'!E153)</f>
        <v>3.4462619301147726</v>
      </c>
      <c r="I154" s="21">
        <f>IF(OR($A154="",$B154="",$C154=""),"",'MPTO_working_3-way'!F153)</f>
        <v>4.1965139256374311</v>
      </c>
      <c r="J154" s="22">
        <f>IF(OR($A154="",$B154="",$C154=""),"",'MPTO_working_3-way'!G153)</f>
        <v>2.1207220886991087</v>
      </c>
      <c r="K154" s="17">
        <f>IF(OR($A154="",$B154="",$C154=""),"",'OddsRatio_working_3-way'!H153)</f>
        <v>3.4432310263307975</v>
      </c>
      <c r="L154" s="21">
        <f>IF(OR($A154="",$B154="",$C154=""),"",'OddsRatio_working_3-way'!I153)</f>
        <v>4.1741121025836003</v>
      </c>
      <c r="M154" s="22">
        <f>IF(OR($A154="",$B154="",$C154=""),"",'OddsRatio_working_3-way'!J153)</f>
        <v>2.1276450890757528</v>
      </c>
      <c r="N154" s="23">
        <f t="shared" si="42"/>
        <v>29.133268617390101</v>
      </c>
      <c r="O154" s="24">
        <f t="shared" si="43"/>
        <v>24.085425045070032</v>
      </c>
      <c r="P154" s="24">
        <f t="shared" si="44"/>
        <v>46.781306337539867</v>
      </c>
      <c r="Q154" t="s">
        <v>374</v>
      </c>
      <c r="R154" t="s">
        <v>375</v>
      </c>
      <c r="S154" t="s">
        <v>470</v>
      </c>
      <c r="T154" s="35">
        <v>100</v>
      </c>
      <c r="U154" s="35">
        <f t="shared" si="45"/>
        <v>49.238578680203041</v>
      </c>
      <c r="V154" s="35">
        <f t="shared" si="46"/>
        <v>72.826086956521735</v>
      </c>
      <c r="W154" s="35">
        <f t="shared" si="47"/>
        <v>75</v>
      </c>
      <c r="X154" s="35">
        <f t="shared" si="48"/>
        <v>52.173913043478258</v>
      </c>
      <c r="Y154" s="35">
        <f t="shared" si="49"/>
        <v>75.761421319796952</v>
      </c>
      <c r="Z154" s="35">
        <f t="shared" si="50"/>
        <v>77.935334363275217</v>
      </c>
      <c r="AA154" s="35">
        <f t="shared" si="51"/>
        <v>-2.9353343632752171</v>
      </c>
      <c r="AB154" s="35">
        <f t="shared" si="52"/>
        <v>-2.9353343632752171</v>
      </c>
      <c r="AC154" s="35">
        <f t="shared" si="53"/>
        <v>-2.9353343632752171</v>
      </c>
      <c r="AD154" s="36"/>
      <c r="AE154" s="36"/>
      <c r="AF154">
        <v>1.5</v>
      </c>
      <c r="AG154">
        <v>2.69</v>
      </c>
      <c r="AH154" s="36"/>
      <c r="AI154" s="36"/>
      <c r="AJ154" t="s">
        <v>474</v>
      </c>
    </row>
    <row r="155" spans="1:38" ht="15" x14ac:dyDescent="0.25">
      <c r="A155">
        <v>1.97</v>
      </c>
      <c r="B155">
        <v>3.68</v>
      </c>
      <c r="C155">
        <v>4</v>
      </c>
      <c r="D155" s="20">
        <f t="shared" si="41"/>
        <v>2.9353343632751994E-2</v>
      </c>
      <c r="E155" s="17">
        <f>IF(OR($A155="",$B155="",$C155=""),"",A155*'MPTO_working_3-way'!$I154)</f>
        <v>2.0278260869565212</v>
      </c>
      <c r="F155" s="21">
        <f>IF(OR($A155="",$B155="",$C155=""),"",B155*'MPTO_working_3-way'!$I154)</f>
        <v>3.7880203045685277</v>
      </c>
      <c r="G155" s="22">
        <f>IF(OR($A155="",$B155="",$C155=""),"",C155*'MPTO_working_3-way'!$I154)</f>
        <v>4.117413374531008</v>
      </c>
      <c r="H155" s="17">
        <f>IF(OR($A155="",$B155="",$C155=""),"",'MPTO_working_3-way'!E154)</f>
        <v>2.0087187823259938</v>
      </c>
      <c r="I155" s="21">
        <f>IF(OR($A155="",$B155="",$C155=""),"",'MPTO_working_3-way'!F154)</f>
        <v>3.8174541880221859</v>
      </c>
      <c r="J155" s="22">
        <f>IF(OR($A155="",$B155="",$C155=""),"",'MPTO_working_3-way'!G154)</f>
        <v>4.1629278003215671</v>
      </c>
      <c r="K155" s="17">
        <f>IF(OR($A155="",$B155="",$C155=""),"",'OddsRatio_working_3-way'!H154)</f>
        <v>2.0161831968000579</v>
      </c>
      <c r="L155" s="21">
        <f>IF(OR($A155="",$B155="",$C155=""),"",'OddsRatio_working_3-way'!I154)</f>
        <v>3.8075989354888211</v>
      </c>
      <c r="M155" s="22">
        <f>IF(OR($A155="",$B155="",$C155=""),"",'OddsRatio_working_3-way'!J154)</f>
        <v>4.1428346292785303</v>
      </c>
      <c r="N155" s="23">
        <f t="shared" si="42"/>
        <v>49.313893653516303</v>
      </c>
      <c r="O155" s="24">
        <f t="shared" si="43"/>
        <v>26.399013722126931</v>
      </c>
      <c r="P155" s="24">
        <f t="shared" si="44"/>
        <v>24.287092624356781</v>
      </c>
      <c r="Q155" t="s">
        <v>376</v>
      </c>
      <c r="R155" t="s">
        <v>377</v>
      </c>
      <c r="S155" t="s">
        <v>470</v>
      </c>
      <c r="T155" s="35">
        <v>100</v>
      </c>
      <c r="U155" s="35">
        <f t="shared" si="45"/>
        <v>69.325153374233125</v>
      </c>
      <c r="V155" s="35">
        <f t="shared" si="46"/>
        <v>73.890339425587456</v>
      </c>
      <c r="W155" s="35">
        <f t="shared" si="47"/>
        <v>53.917050691244242</v>
      </c>
      <c r="X155" s="35">
        <f t="shared" si="48"/>
        <v>72.192609883168288</v>
      </c>
      <c r="Y155" s="35">
        <f t="shared" si="49"/>
        <v>76.757795934522633</v>
      </c>
      <c r="Z155" s="35">
        <f t="shared" si="50"/>
        <v>56.784507200179405</v>
      </c>
      <c r="AA155" s="35">
        <f t="shared" si="51"/>
        <v>-2.8674565089351631</v>
      </c>
      <c r="AB155" s="35">
        <f t="shared" si="52"/>
        <v>-2.8674565089351773</v>
      </c>
      <c r="AC155" s="35">
        <f t="shared" si="53"/>
        <v>-2.8674565089351631</v>
      </c>
      <c r="AD155" s="36"/>
      <c r="AE155" s="36"/>
      <c r="AF155">
        <v>1.87</v>
      </c>
      <c r="AG155">
        <v>2.02</v>
      </c>
      <c r="AI155" s="36"/>
      <c r="AJ155" t="s">
        <v>474</v>
      </c>
      <c r="AK155" s="35"/>
      <c r="AL155" s="35"/>
    </row>
    <row r="156" spans="1:38" ht="15" x14ac:dyDescent="0.25">
      <c r="A156">
        <v>3.26</v>
      </c>
      <c r="B156">
        <v>3.83</v>
      </c>
      <c r="C156">
        <v>2.17</v>
      </c>
      <c r="D156" s="20">
        <f t="shared" si="41"/>
        <v>2.8674565089351622E-2</v>
      </c>
      <c r="E156" s="17">
        <f>IF(OR($A156="",$B156="",$C156=""),"",A156*'MPTO_working_3-way'!$I155)</f>
        <v>3.3534790821912859</v>
      </c>
      <c r="F156" s="21">
        <f>IF(OR($A156="",$B156="",$C156=""),"",B156*'MPTO_working_3-way'!$I155)</f>
        <v>3.9398235842922169</v>
      </c>
      <c r="G156" s="22">
        <f>IF(OR($A156="",$B156="",$C156=""),"",C156*'MPTO_working_3-way'!$I155)</f>
        <v>2.2322238062438928</v>
      </c>
      <c r="H156" s="17">
        <f>IF(OR($A156="",$B156="",$C156=""),"",'MPTO_working_3-way'!E155)</f>
        <v>3.3648476224878996</v>
      </c>
      <c r="I156" s="21">
        <f>IF(OR($A156="",$B156="",$C156=""),"",'MPTO_working_3-way'!F155)</f>
        <v>3.9755358660990883</v>
      </c>
      <c r="J156" s="22">
        <f>IF(OR($A156="",$B156="",$C156=""),"",'MPTO_working_3-way'!G155)</f>
        <v>2.2159618604835276</v>
      </c>
      <c r="K156" s="17">
        <f>IF(OR($A156="",$B156="",$C156=""),"",'OddsRatio_working_3-way'!H155)</f>
        <v>3.3619792185845099</v>
      </c>
      <c r="L156" s="21">
        <f>IF(OR($A156="",$B156="",$C156=""),"",'OddsRatio_working_3-way'!I155)</f>
        <v>3.95769964097087</v>
      </c>
      <c r="M156" s="22">
        <f>IF(OR($A156="",$B156="",$C156=""),"",'OddsRatio_working_3-way'!J155)</f>
        <v>2.2227945512141045</v>
      </c>
      <c r="N156" s="23">
        <f t="shared" si="42"/>
        <v>29.819777475593</v>
      </c>
      <c r="O156" s="24">
        <f t="shared" si="43"/>
        <v>25.381847146327196</v>
      </c>
      <c r="P156" s="24">
        <f t="shared" si="44"/>
        <v>44.798375378079811</v>
      </c>
      <c r="Q156" t="s">
        <v>378</v>
      </c>
      <c r="R156" t="s">
        <v>379</v>
      </c>
      <c r="S156" t="s">
        <v>470</v>
      </c>
      <c r="T156" s="35">
        <v>100</v>
      </c>
      <c r="U156" s="35">
        <f t="shared" si="45"/>
        <v>77.578475336322867</v>
      </c>
      <c r="V156" s="35">
        <f t="shared" si="46"/>
        <v>74.874371859296474</v>
      </c>
      <c r="W156" s="35">
        <f t="shared" si="47"/>
        <v>45.355191256830594</v>
      </c>
      <c r="X156" s="35">
        <f t="shared" si="48"/>
        <v>79.770436883872904</v>
      </c>
      <c r="Y156" s="35">
        <f t="shared" si="49"/>
        <v>77.066333406846525</v>
      </c>
      <c r="Z156" s="35">
        <f t="shared" si="50"/>
        <v>47.547152804380644</v>
      </c>
      <c r="AA156" s="35">
        <f t="shared" si="51"/>
        <v>-2.1919615475500365</v>
      </c>
      <c r="AB156" s="35">
        <f t="shared" si="52"/>
        <v>-2.1919615475500507</v>
      </c>
      <c r="AC156" s="35">
        <f t="shared" si="53"/>
        <v>-2.1919615475500507</v>
      </c>
      <c r="AD156" s="36"/>
      <c r="AE156" s="36"/>
      <c r="AF156">
        <v>1.72</v>
      </c>
      <c r="AG156">
        <v>2.2200000000000002</v>
      </c>
      <c r="AI156" s="36"/>
      <c r="AJ156" t="s">
        <v>474</v>
      </c>
      <c r="AK156" s="35"/>
      <c r="AL156" s="35"/>
    </row>
    <row r="157" spans="1:38" ht="15" x14ac:dyDescent="0.25">
      <c r="A157">
        <v>4.46</v>
      </c>
      <c r="B157">
        <v>3.98</v>
      </c>
      <c r="C157">
        <v>1.83</v>
      </c>
      <c r="D157" s="20">
        <f t="shared" si="41"/>
        <v>2.1919615475500365E-2</v>
      </c>
      <c r="E157" s="17">
        <f>IF(OR($A157="",$B157="",$C157=""),"",A157*'MPTO_working_3-way'!$I156)</f>
        <v>4.5577614850207313</v>
      </c>
      <c r="F157" s="21">
        <f>IF(OR($A157="",$B157="",$C157=""),"",B157*'MPTO_working_3-way'!$I156)</f>
        <v>4.0672400695924917</v>
      </c>
      <c r="G157" s="22">
        <f>IF(OR($A157="",$B157="",$C157=""),"",C157*'MPTO_working_3-way'!$I156)</f>
        <v>1.8701128963201656</v>
      </c>
      <c r="H157" s="17">
        <f>IF(OR($A157="",$B157="",$C157=""),"",'MPTO_working_3-way'!E156)</f>
        <v>4.6102344555563093</v>
      </c>
      <c r="I157" s="21">
        <f>IF(OR($A157="",$B157="",$C157=""),"",'MPTO_working_3-way'!F156)</f>
        <v>4.0992049757871865</v>
      </c>
      <c r="J157" s="22">
        <f>IF(OR($A157="",$B157="",$C157=""),"",'MPTO_working_3-way'!G156)</f>
        <v>1.8548004730229886</v>
      </c>
      <c r="K157" s="17">
        <f>IF(OR($A157="",$B157="",$C157=""),"",'OddsRatio_working_3-way'!H156)</f>
        <v>4.5872561144188424</v>
      </c>
      <c r="L157" s="21">
        <f>IF(OR($A157="",$B157="",$C157=""),"",'OddsRatio_working_3-way'!I156)</f>
        <v>4.0896020869850149</v>
      </c>
      <c r="M157" s="22">
        <f>IF(OR($A157="",$B157="",$C157=""),"",'OddsRatio_working_3-way'!J156)</f>
        <v>1.8605267557709948</v>
      </c>
      <c r="N157" s="23">
        <f t="shared" si="42"/>
        <v>21.940595252440058</v>
      </c>
      <c r="O157" s="24">
        <f t="shared" si="43"/>
        <v>24.586697192432823</v>
      </c>
      <c r="P157" s="24">
        <f t="shared" si="44"/>
        <v>53.47270755512713</v>
      </c>
      <c r="Q157" t="s">
        <v>380</v>
      </c>
      <c r="R157" t="s">
        <v>381</v>
      </c>
      <c r="S157" t="s">
        <v>470</v>
      </c>
      <c r="T157" s="35">
        <v>100</v>
      </c>
      <c r="U157" s="35">
        <f t="shared" si="45"/>
        <v>66.21621621621621</v>
      </c>
      <c r="V157" s="35">
        <f t="shared" si="46"/>
        <v>70.501474926253692</v>
      </c>
      <c r="W157" s="35">
        <f t="shared" si="47"/>
        <v>61.089494163424128</v>
      </c>
      <c r="X157" s="35">
        <f t="shared" si="48"/>
        <v>68.409030910322187</v>
      </c>
      <c r="Y157" s="35">
        <f t="shared" si="49"/>
        <v>72.694289620359669</v>
      </c>
      <c r="Z157" s="35">
        <f t="shared" si="50"/>
        <v>63.282308857530097</v>
      </c>
      <c r="AA157" s="35">
        <f t="shared" si="51"/>
        <v>-2.1928146941059765</v>
      </c>
      <c r="AB157" s="35">
        <f t="shared" si="52"/>
        <v>-2.1928146941059765</v>
      </c>
      <c r="AC157" s="35">
        <f t="shared" si="53"/>
        <v>-2.1928146941059694</v>
      </c>
      <c r="AD157" s="36"/>
      <c r="AE157" s="36"/>
      <c r="AF157">
        <v>1.72</v>
      </c>
      <c r="AG157">
        <v>2.2400000000000002</v>
      </c>
      <c r="AI157" s="36"/>
      <c r="AJ157" t="s">
        <v>475</v>
      </c>
      <c r="AK157" s="35"/>
      <c r="AL157" s="35"/>
    </row>
    <row r="158" spans="1:38" ht="15" x14ac:dyDescent="0.25">
      <c r="A158">
        <v>2.96</v>
      </c>
      <c r="B158">
        <v>3.39</v>
      </c>
      <c r="C158">
        <v>2.57</v>
      </c>
      <c r="D158" s="20">
        <f t="shared" si="41"/>
        <v>2.1928146941059712E-2</v>
      </c>
      <c r="E158" s="17">
        <f>IF(OR($A158="",$B158="",$C158=""),"",A158*'MPTO_working_3-way'!$I157)</f>
        <v>3.0249073149455366</v>
      </c>
      <c r="F158" s="21">
        <f>IF(OR($A158="",$B158="",$C158=""),"",B158*'MPTO_working_3-way'!$I157)</f>
        <v>3.4643364181301926</v>
      </c>
      <c r="G158" s="22">
        <f>IF(OR($A158="",$B158="",$C158=""),"",C158*'MPTO_working_3-way'!$I157)</f>
        <v>2.6263553376385231</v>
      </c>
      <c r="H158" s="17">
        <f>IF(OR($A158="",$B158="",$C158=""),"",'MPTO_working_3-way'!E157)</f>
        <v>3.0254581210389349</v>
      </c>
      <c r="I158" s="21">
        <f>IF(OR($A158="",$B158="",$C158=""),"",'MPTO_working_3-way'!F157)</f>
        <v>3.476134461604877</v>
      </c>
      <c r="J158" s="22">
        <f>IF(OR($A158="",$B158="",$C158=""),"",'MPTO_working_3-way'!G157)</f>
        <v>2.6192020044344666</v>
      </c>
      <c r="K158" s="17">
        <f>IF(OR($A158="",$B158="",$C158=""),"",'OddsRatio_working_3-way'!H157)</f>
        <v>3.0256207536149948</v>
      </c>
      <c r="L158" s="21">
        <f>IF(OR($A158="",$B158="",$C158=""),"",'OddsRatio_working_3-way'!I157)</f>
        <v>3.4700171434386915</v>
      </c>
      <c r="M158" s="22">
        <f>IF(OR($A158="",$B158="",$C158=""),"",'OddsRatio_working_3-way'!J157)</f>
        <v>2.6225635628446642</v>
      </c>
      <c r="N158" s="23">
        <f t="shared" si="42"/>
        <v>33.058864152933722</v>
      </c>
      <c r="O158" s="24">
        <f t="shared" si="43"/>
        <v>28.865556900496696</v>
      </c>
      <c r="P158" s="24">
        <f t="shared" si="44"/>
        <v>38.075578946569586</v>
      </c>
      <c r="Q158" t="s">
        <v>382</v>
      </c>
      <c r="R158" t="s">
        <v>383</v>
      </c>
      <c r="S158" t="s">
        <v>470</v>
      </c>
      <c r="T158" s="35">
        <v>100</v>
      </c>
      <c r="U158" s="35">
        <f t="shared" si="45"/>
        <v>68.847352024922117</v>
      </c>
      <c r="V158" s="35">
        <f t="shared" si="46"/>
        <v>72.67759562841529</v>
      </c>
      <c r="W158" s="35">
        <f t="shared" si="47"/>
        <v>56.331877729257641</v>
      </c>
      <c r="X158" s="35">
        <f t="shared" si="48"/>
        <v>70.990526642327055</v>
      </c>
      <c r="Y158" s="35">
        <f t="shared" si="49"/>
        <v>74.820770245820228</v>
      </c>
      <c r="Z158" s="35">
        <f t="shared" si="50"/>
        <v>58.475052346662572</v>
      </c>
      <c r="AA158" s="35">
        <f t="shared" si="51"/>
        <v>-2.143174617404938</v>
      </c>
      <c r="AB158" s="35">
        <f t="shared" si="52"/>
        <v>-2.143174617404938</v>
      </c>
      <c r="AC158" s="35">
        <f t="shared" si="53"/>
        <v>-2.1431746174049309</v>
      </c>
      <c r="AD158" s="36"/>
      <c r="AE158" s="36"/>
      <c r="AF158">
        <v>2.08</v>
      </c>
      <c r="AG158">
        <v>1.84</v>
      </c>
      <c r="AI158" s="36"/>
      <c r="AJ158" t="s">
        <v>475</v>
      </c>
      <c r="AK158" s="35"/>
      <c r="AL158" s="35"/>
    </row>
    <row r="159" spans="1:38" ht="15" x14ac:dyDescent="0.25">
      <c r="A159">
        <v>3.21</v>
      </c>
      <c r="B159">
        <v>3.66</v>
      </c>
      <c r="C159">
        <v>2.29</v>
      </c>
      <c r="D159" s="20">
        <f t="shared" si="41"/>
        <v>2.1431746174049415E-2</v>
      </c>
      <c r="E159" s="17">
        <f>IF(OR($A159="",$B159="",$C159=""),"",A159*'MPTO_working_3-way'!$I158)</f>
        <v>3.2787959052186988</v>
      </c>
      <c r="F159" s="21">
        <f>IF(OR($A159="",$B159="",$C159=""),"",B159*'MPTO_working_3-way'!$I158)</f>
        <v>3.7384401909970211</v>
      </c>
      <c r="G159" s="22">
        <f>IF(OR($A159="",$B159="",$C159=""),"",C159*'MPTO_working_3-way'!$I158)</f>
        <v>2.339078698738573</v>
      </c>
      <c r="H159" s="17">
        <f>IF(OR($A159="",$B159="",$C159=""),"",'MPTO_working_3-way'!E158)</f>
        <v>3.2853392969616806</v>
      </c>
      <c r="I159" s="21">
        <f>IF(OR($A159="",$B159="",$C159=""),"",'MPTO_working_3-way'!F158)</f>
        <v>3.7582663774893148</v>
      </c>
      <c r="J159" s="22">
        <f>IF(OR($A159="",$B159="",$C159=""),"",'MPTO_working_3-way'!G158)</f>
        <v>2.3280864850795204</v>
      </c>
      <c r="K159" s="17">
        <f>IF(OR($A159="",$B159="",$C159=""),"",'OddsRatio_working_3-way'!H158)</f>
        <v>3.283427874951919</v>
      </c>
      <c r="L159" s="21">
        <f>IF(OR($A159="",$B159="",$C159=""),"",'OddsRatio_working_3-way'!I158)</f>
        <v>3.7483792522045714</v>
      </c>
      <c r="M159" s="22">
        <f>IF(OR($A159="",$B159="",$C159=""),"",'OddsRatio_working_3-way'!J158)</f>
        <v>2.3328606147909388</v>
      </c>
      <c r="N159" s="23">
        <f t="shared" si="42"/>
        <v>30.499001124417319</v>
      </c>
      <c r="O159" s="24">
        <f t="shared" si="43"/>
        <v>26.749123936988962</v>
      </c>
      <c r="P159" s="24">
        <f t="shared" si="44"/>
        <v>42.751874938593716</v>
      </c>
      <c r="Q159" t="s">
        <v>384</v>
      </c>
      <c r="R159" t="s">
        <v>385</v>
      </c>
      <c r="S159" t="s">
        <v>470</v>
      </c>
      <c r="T159" s="35">
        <v>100</v>
      </c>
      <c r="U159" s="35">
        <f t="shared" si="45"/>
        <v>53.051643192488264</v>
      </c>
      <c r="V159" s="35">
        <f t="shared" si="46"/>
        <v>68.944099378881987</v>
      </c>
      <c r="W159" s="35">
        <f t="shared" si="47"/>
        <v>75.786924939467312</v>
      </c>
      <c r="X159" s="35">
        <f t="shared" si="48"/>
        <v>55.268975681650701</v>
      </c>
      <c r="Y159" s="35">
        <f t="shared" si="49"/>
        <v>71.161431868044417</v>
      </c>
      <c r="Z159" s="35">
        <f t="shared" si="50"/>
        <v>78.004257428629757</v>
      </c>
      <c r="AA159" s="35">
        <f t="shared" si="51"/>
        <v>-2.2173324891624375</v>
      </c>
      <c r="AB159" s="35">
        <f t="shared" si="52"/>
        <v>-2.2173324891624304</v>
      </c>
      <c r="AC159" s="35">
        <f t="shared" si="53"/>
        <v>-2.2173324891624446</v>
      </c>
      <c r="AD159" s="36"/>
      <c r="AE159" s="36"/>
      <c r="AF159">
        <v>1.75</v>
      </c>
      <c r="AG159">
        <v>2.1800000000000002</v>
      </c>
      <c r="AI159" s="36"/>
      <c r="AJ159" t="s">
        <v>476</v>
      </c>
      <c r="AK159" s="35"/>
      <c r="AL159" s="35"/>
    </row>
    <row r="160" spans="1:38" ht="15" x14ac:dyDescent="0.25">
      <c r="A160">
        <v>2.13</v>
      </c>
      <c r="B160">
        <v>3.22</v>
      </c>
      <c r="C160">
        <v>4.13</v>
      </c>
      <c r="D160" s="20">
        <f t="shared" si="41"/>
        <v>2.2173324891624491E-2</v>
      </c>
      <c r="E160" s="17">
        <f>IF(OR($A160="",$B160="",$C160=""),"",A160*'MPTO_working_3-way'!$I159)</f>
        <v>2.1772291820191603</v>
      </c>
      <c r="F160" s="21">
        <f>IF(OR($A160="",$B160="",$C160=""),"",B160*'MPTO_working_3-way'!$I159)</f>
        <v>3.2913981061510311</v>
      </c>
      <c r="G160" s="22">
        <f>IF(OR($A160="",$B160="",$C160=""),"",C160*'MPTO_working_3-way'!$I159)</f>
        <v>4.2215758318024088</v>
      </c>
      <c r="H160" s="17">
        <f>IF(OR($A160="",$B160="",$C160=""),"",'MPTO_working_3-way'!E159)</f>
        <v>2.1640690706803998</v>
      </c>
      <c r="I160" s="21">
        <f>IF(OR($A160="",$B160="",$C160=""),"",'MPTO_working_3-way'!F159)</f>
        <v>3.2985022717799883</v>
      </c>
      <c r="J160" s="22">
        <f>IF(OR($A160="",$B160="",$C160=""),"",'MPTO_working_3-way'!G159)</f>
        <v>4.2600388676038046</v>
      </c>
      <c r="K160" s="17">
        <f>IF(OR($A160="",$B160="",$C160=""),"",'OddsRatio_working_3-way'!H159)</f>
        <v>2.169624599418972</v>
      </c>
      <c r="L160" s="21">
        <f>IF(OR($A160="",$B160="",$C160=""),"",'OddsRatio_working_3-way'!I159)</f>
        <v>3.2978465581505469</v>
      </c>
      <c r="M160" s="22">
        <f>IF(OR($A160="",$B160="",$C160=""),"",'OddsRatio_working_3-way'!J159)</f>
        <v>4.2397566337888346</v>
      </c>
      <c r="N160" s="23">
        <f t="shared" si="42"/>
        <v>45.929937383652046</v>
      </c>
      <c r="O160" s="24">
        <f t="shared" si="43"/>
        <v>30.382225660614555</v>
      </c>
      <c r="P160" s="24">
        <f t="shared" si="44"/>
        <v>23.687836955733385</v>
      </c>
      <c r="Q160" t="s">
        <v>386</v>
      </c>
      <c r="R160" t="s">
        <v>387</v>
      </c>
      <c r="S160" t="s">
        <v>470</v>
      </c>
      <c r="T160" s="35">
        <v>100</v>
      </c>
      <c r="U160" s="35">
        <f t="shared" si="45"/>
        <v>57.627118644067799</v>
      </c>
      <c r="V160" s="35">
        <f t="shared" si="46"/>
        <v>70.674486803519059</v>
      </c>
      <c r="W160" s="35">
        <f t="shared" si="47"/>
        <v>69.512195121951223</v>
      </c>
      <c r="X160" s="35">
        <f t="shared" si="48"/>
        <v>59.813318074529718</v>
      </c>
      <c r="Y160" s="35">
        <f t="shared" si="49"/>
        <v>72.860686233980985</v>
      </c>
      <c r="Z160" s="35">
        <f t="shared" si="50"/>
        <v>71.698394552413134</v>
      </c>
      <c r="AA160" s="35">
        <f t="shared" si="51"/>
        <v>-2.1861994304619188</v>
      </c>
      <c r="AB160" s="35">
        <f t="shared" si="52"/>
        <v>-2.1861994304619259</v>
      </c>
      <c r="AC160" s="35">
        <f t="shared" si="53"/>
        <v>-2.1861994304619117</v>
      </c>
      <c r="AD160" s="36"/>
      <c r="AE160" s="36"/>
      <c r="AF160">
        <v>2.37</v>
      </c>
      <c r="AG160">
        <v>1.65</v>
      </c>
      <c r="AI160" s="36"/>
      <c r="AJ160" t="s">
        <v>476</v>
      </c>
      <c r="AK160" s="35"/>
      <c r="AL160" s="35"/>
    </row>
    <row r="161" spans="1:38" ht="15" x14ac:dyDescent="0.25">
      <c r="A161">
        <v>2.36</v>
      </c>
      <c r="B161">
        <v>3.41</v>
      </c>
      <c r="C161">
        <v>3.28</v>
      </c>
      <c r="D161" s="20">
        <f t="shared" si="41"/>
        <v>2.1861994304619214E-2</v>
      </c>
      <c r="E161" s="17">
        <f>IF(OR($A161="",$B161="",$C161=""),"",A161*'MPTO_working_3-way'!$I160)</f>
        <v>2.4115943065589014</v>
      </c>
      <c r="F161" s="21">
        <f>IF(OR($A161="",$B161="",$C161=""),"",B161*'MPTO_working_3-way'!$I160)</f>
        <v>3.4845494005787518</v>
      </c>
      <c r="G161" s="22">
        <f>IF(OR($A161="",$B161="",$C161=""),"",C161*'MPTO_working_3-way'!$I160)</f>
        <v>3.3517073413191509</v>
      </c>
      <c r="H161" s="17">
        <f>IF(OR($A161="",$B161="",$C161=""),"",'MPTO_working_3-way'!E160)</f>
        <v>2.4012977643306943</v>
      </c>
      <c r="I161" s="21">
        <f>IF(OR($A161="",$B161="",$C161=""),"",'MPTO_working_3-way'!F160)</f>
        <v>3.4968971966314646</v>
      </c>
      <c r="J161" s="22">
        <f>IF(OR($A161="",$B161="",$C161=""),"",'MPTO_working_3-way'!G160)</f>
        <v>3.3603198679030837</v>
      </c>
      <c r="K161" s="17">
        <f>IF(OR($A161="",$B161="",$C161=""),"",'OddsRatio_working_3-way'!H160)</f>
        <v>2.4058089987824438</v>
      </c>
      <c r="L161" s="21">
        <f>IF(OR($A161="",$B161="",$C161=""),"",'OddsRatio_working_3-way'!I160)</f>
        <v>3.4911762404894788</v>
      </c>
      <c r="M161" s="22">
        <f>IF(OR($A161="",$B161="",$C161=""),"",'OddsRatio_working_3-way'!J160)</f>
        <v>3.3567974391352746</v>
      </c>
      <c r="N161" s="23">
        <f t="shared" si="42"/>
        <v>41.466344371450184</v>
      </c>
      <c r="O161" s="24">
        <f t="shared" si="43"/>
        <v>28.698115166164932</v>
      </c>
      <c r="P161" s="24">
        <f t="shared" si="44"/>
        <v>29.835540462384884</v>
      </c>
      <c r="Q161" t="s">
        <v>388</v>
      </c>
      <c r="R161" t="s">
        <v>389</v>
      </c>
      <c r="S161" t="s">
        <v>470</v>
      </c>
      <c r="T161" s="35">
        <v>100</v>
      </c>
      <c r="U161" s="35">
        <f t="shared" si="45"/>
        <v>52.606635071090047</v>
      </c>
      <c r="V161" s="35">
        <f t="shared" si="46"/>
        <v>72.067039106145245</v>
      </c>
      <c r="W161" s="35">
        <f t="shared" si="47"/>
        <v>72.972972972972968</v>
      </c>
      <c r="X161" s="35">
        <f t="shared" si="48"/>
        <v>54.959987920881773</v>
      </c>
      <c r="Y161" s="35">
        <f t="shared" si="49"/>
        <v>74.420391955936964</v>
      </c>
      <c r="Z161" s="35">
        <f t="shared" si="50"/>
        <v>75.326325822764701</v>
      </c>
      <c r="AA161" s="35">
        <f t="shared" si="51"/>
        <v>-2.353352849791726</v>
      </c>
      <c r="AB161" s="35">
        <f t="shared" si="52"/>
        <v>-2.3533528497917189</v>
      </c>
      <c r="AC161" s="35">
        <f t="shared" si="53"/>
        <v>-2.3533528497917331</v>
      </c>
      <c r="AD161" s="36"/>
      <c r="AE161" s="36"/>
      <c r="AF161">
        <v>1.98</v>
      </c>
      <c r="AG161">
        <v>1.93</v>
      </c>
      <c r="AI161" s="36"/>
      <c r="AJ161" t="s">
        <v>476</v>
      </c>
      <c r="AK161" s="35"/>
      <c r="AL161" s="35"/>
    </row>
    <row r="162" spans="1:38" ht="15" x14ac:dyDescent="0.25">
      <c r="A162">
        <v>2.11</v>
      </c>
      <c r="B162">
        <v>3.58</v>
      </c>
      <c r="C162">
        <v>3.7</v>
      </c>
      <c r="D162" s="20">
        <f t="shared" si="41"/>
        <v>2.3533528497917233E-2</v>
      </c>
      <c r="E162" s="17">
        <f>IF(OR($A162="",$B162="",$C162=""),"",A162*'MPTO_working_3-way'!$I161)</f>
        <v>2.1596557451306051</v>
      </c>
      <c r="F162" s="21">
        <f>IF(OR($A162="",$B162="",$C162=""),"",B162*'MPTO_working_3-way'!$I161)</f>
        <v>3.6642500320225437</v>
      </c>
      <c r="G162" s="22">
        <f>IF(OR($A162="",$B162="",$C162=""),"",C162*'MPTO_working_3-way'!$I161)</f>
        <v>3.7870740554422939</v>
      </c>
      <c r="H162" s="17">
        <f>IF(OR($A162="",$B162="",$C162=""),"",'MPTO_working_3-way'!E161)</f>
        <v>2.1455123379424803</v>
      </c>
      <c r="I162" s="21">
        <f>IF(OR($A162="",$B162="",$C162=""),"",'MPTO_working_3-way'!F161)</f>
        <v>3.6834434083694512</v>
      </c>
      <c r="J162" s="22">
        <f>IF(OR($A162="",$B162="",$C162=""),"",'MPTO_working_3-way'!G161)</f>
        <v>3.8106015090216814</v>
      </c>
      <c r="K162" s="17">
        <f>IF(OR($A162="",$B162="",$C162=""),"",'OddsRatio_working_3-way'!H161)</f>
        <v>2.1512937401562806</v>
      </c>
      <c r="L162" s="21">
        <f>IF(OR($A162="",$B162="",$C162=""),"",'OddsRatio_working_3-way'!I161)</f>
        <v>3.6759800446875719</v>
      </c>
      <c r="M162" s="22">
        <f>IF(OR($A162="",$B162="",$C162=""),"",'OddsRatio_working_3-way'!J161)</f>
        <v>3.8004442328125747</v>
      </c>
      <c r="N162" s="23">
        <f t="shared" si="42"/>
        <v>46.303676049051283</v>
      </c>
      <c r="O162" s="24">
        <f t="shared" si="43"/>
        <v>27.290714095949216</v>
      </c>
      <c r="P162" s="24">
        <f t="shared" si="44"/>
        <v>26.405609854999511</v>
      </c>
      <c r="Q162" t="s">
        <v>390</v>
      </c>
      <c r="R162" t="s">
        <v>391</v>
      </c>
      <c r="S162" t="s">
        <v>470</v>
      </c>
      <c r="T162" s="35">
        <v>100</v>
      </c>
      <c r="U162" s="35">
        <f t="shared" si="45"/>
        <v>40.119760479041922</v>
      </c>
      <c r="V162" s="35">
        <f t="shared" si="46"/>
        <v>75.550122249388764</v>
      </c>
      <c r="W162" s="35">
        <f t="shared" si="47"/>
        <v>81.884057971014499</v>
      </c>
      <c r="X162" s="35">
        <f t="shared" si="48"/>
        <v>42.565819779596758</v>
      </c>
      <c r="Y162" s="35">
        <f t="shared" si="49"/>
        <v>77.9961815499436</v>
      </c>
      <c r="Z162" s="35">
        <f t="shared" si="50"/>
        <v>84.330117271569335</v>
      </c>
      <c r="AA162" s="35">
        <f t="shared" si="51"/>
        <v>-2.4460593005548361</v>
      </c>
      <c r="AB162" s="35">
        <f t="shared" si="52"/>
        <v>-2.4460593005548361</v>
      </c>
      <c r="AC162" s="35">
        <f t="shared" si="53"/>
        <v>-2.4460593005548361</v>
      </c>
      <c r="AD162" s="36"/>
      <c r="AE162" s="36"/>
      <c r="AF162">
        <v>1.82</v>
      </c>
      <c r="AG162">
        <v>2.09</v>
      </c>
      <c r="AI162" s="36"/>
      <c r="AJ162" t="s">
        <v>476</v>
      </c>
      <c r="AK162" s="35"/>
      <c r="AL162" s="35"/>
    </row>
    <row r="163" spans="1:38" ht="15" x14ac:dyDescent="0.25">
      <c r="A163">
        <v>1.67</v>
      </c>
      <c r="B163">
        <v>4.09</v>
      </c>
      <c r="C163">
        <v>5.52</v>
      </c>
      <c r="D163" s="20">
        <f t="shared" si="41"/>
        <v>2.4460593005548592E-2</v>
      </c>
      <c r="E163" s="17">
        <f>IF(OR($A163="",$B163="",$C163=""),"",A163*'MPTO_working_3-way'!$I162)</f>
        <v>1.710849190319266</v>
      </c>
      <c r="F163" s="21">
        <f>IF(OR($A163="",$B163="",$C163=""),"",B163*'MPTO_working_3-way'!$I162)</f>
        <v>4.1900438253926939</v>
      </c>
      <c r="G163" s="22">
        <f>IF(OR($A163="",$B163="",$C163=""),"",C163*'MPTO_working_3-way'!$I162)</f>
        <v>5.6550224733906278</v>
      </c>
      <c r="H163" s="17">
        <f>IF(OR($A163="",$B163="",$C163=""),"",'MPTO_working_3-way'!E162)</f>
        <v>1.6930532852904967</v>
      </c>
      <c r="I163" s="21">
        <f>IF(OR($A163="",$B163="",$C163=""),"",'MPTO_working_3-way'!F162)</f>
        <v>4.2310984239827434</v>
      </c>
      <c r="J163" s="22">
        <f>IF(OR($A163="",$B163="",$C163=""),"",'MPTO_working_3-way'!G162)</f>
        <v>5.7801500522059381</v>
      </c>
      <c r="K163" s="17">
        <f>IF(OR($A163="",$B163="",$C163=""),"",'OddsRatio_working_3-way'!H162)</f>
        <v>1.6993656931666008</v>
      </c>
      <c r="L163" s="21">
        <f>IF(OR($A163="",$B163="",$C163=""),"",'OddsRatio_working_3-way'!I162)</f>
        <v>4.2254328237086511</v>
      </c>
      <c r="M163" s="22">
        <f>IF(OR($A163="",$B163="",$C163=""),"",'OddsRatio_working_3-way'!J162)</f>
        <v>5.7181088553925896</v>
      </c>
      <c r="N163" s="23">
        <f t="shared" si="42"/>
        <v>58.450505495074488</v>
      </c>
      <c r="O163" s="24">
        <f t="shared" si="43"/>
        <v>23.866098820727231</v>
      </c>
      <c r="P163" s="24">
        <f t="shared" si="44"/>
        <v>17.68339568419826</v>
      </c>
      <c r="Q163" t="s">
        <v>392</v>
      </c>
      <c r="R163" t="s">
        <v>393</v>
      </c>
      <c r="S163" t="s">
        <v>470</v>
      </c>
      <c r="T163" s="35">
        <v>100</v>
      </c>
      <c r="U163" s="35">
        <f t="shared" si="45"/>
        <v>69.6048632218845</v>
      </c>
      <c r="V163" s="35">
        <f t="shared" si="46"/>
        <v>72.375690607734811</v>
      </c>
      <c r="W163" s="35">
        <f t="shared" si="47"/>
        <v>55.752212389380524</v>
      </c>
      <c r="X163" s="35">
        <f t="shared" si="48"/>
        <v>71.872097002884658</v>
      </c>
      <c r="Y163" s="35">
        <f t="shared" si="49"/>
        <v>74.642924388734968</v>
      </c>
      <c r="Z163" s="35">
        <f t="shared" si="50"/>
        <v>58.019446170380697</v>
      </c>
      <c r="AA163" s="35">
        <f t="shared" si="51"/>
        <v>-2.2672337810001579</v>
      </c>
      <c r="AB163" s="35">
        <f t="shared" si="52"/>
        <v>-2.2672337810001579</v>
      </c>
      <c r="AC163" s="35">
        <f t="shared" si="53"/>
        <v>-2.2672337810001721</v>
      </c>
      <c r="AD163" s="36"/>
      <c r="AE163" s="36"/>
      <c r="AF163">
        <v>1.91</v>
      </c>
      <c r="AG163">
        <v>2</v>
      </c>
      <c r="AI163" s="36"/>
      <c r="AJ163" t="s">
        <v>476</v>
      </c>
      <c r="AK163" s="35"/>
      <c r="AL163" s="35"/>
    </row>
    <row r="164" spans="1:38" ht="15" x14ac:dyDescent="0.25">
      <c r="A164">
        <v>3.29</v>
      </c>
      <c r="B164">
        <v>3.62</v>
      </c>
      <c r="C164">
        <v>2.2599999999999998</v>
      </c>
      <c r="D164" s="20">
        <f t="shared" si="41"/>
        <v>2.2672337810001775E-2</v>
      </c>
      <c r="E164" s="17">
        <f>IF(OR($A164="",$B164="",$C164=""),"",A164*'MPTO_working_3-way'!$I163)</f>
        <v>3.3645919913949061</v>
      </c>
      <c r="F164" s="21">
        <f>IF(OR($A164="",$B164="",$C164=""),"",B164*'MPTO_working_3-way'!$I163)</f>
        <v>3.7020738628722065</v>
      </c>
      <c r="G164" s="22">
        <f>IF(OR($A164="",$B164="",$C164=""),"",C164*'MPTO_working_3-way'!$I163)</f>
        <v>2.3112394834506036</v>
      </c>
      <c r="H164" s="17">
        <f>IF(OR($A164="",$B164="",$C164=""),"",'MPTO_working_3-way'!E163)</f>
        <v>3.3738883502634076</v>
      </c>
      <c r="I164" s="21">
        <f>IF(OR($A164="",$B164="",$C164=""),"",'MPTO_working_3-way'!F163)</f>
        <v>3.7218214202947024</v>
      </c>
      <c r="J164" s="22">
        <f>IF(OR($A164="",$B164="",$C164=""),"",'MPTO_working_3-way'!G163)</f>
        <v>2.2992711554391922</v>
      </c>
      <c r="K164" s="17">
        <f>IF(OR($A164="",$B164="",$C164=""),"",'OddsRatio_working_3-way'!H163)</f>
        <v>3.3706959397228844</v>
      </c>
      <c r="L164" s="21">
        <f>IF(OR($A164="",$B164="",$C164=""),"",'OddsRatio_working_3-way'!I163)</f>
        <v>3.7123246122593692</v>
      </c>
      <c r="M164" s="22">
        <f>IF(OR($A164="",$B164="",$C164=""),"",'OddsRatio_working_3-way'!J163)</f>
        <v>2.3044003860483988</v>
      </c>
      <c r="N164" s="23">
        <f t="shared" si="42"/>
        <v>29.721285747500577</v>
      </c>
      <c r="O164" s="24">
        <f t="shared" si="43"/>
        <v>27.01188677051848</v>
      </c>
      <c r="P164" s="24">
        <f t="shared" si="44"/>
        <v>43.266827481980933</v>
      </c>
      <c r="Q164" t="s">
        <v>394</v>
      </c>
      <c r="R164" t="s">
        <v>395</v>
      </c>
      <c r="S164" t="s">
        <v>470</v>
      </c>
      <c r="T164" s="35">
        <v>100</v>
      </c>
      <c r="U164" s="35">
        <f t="shared" si="45"/>
        <v>77.924944812362028</v>
      </c>
      <c r="V164" s="35">
        <f t="shared" si="46"/>
        <v>79.591836734693885</v>
      </c>
      <c r="W164" s="35">
        <f t="shared" si="47"/>
        <v>40.119760479041922</v>
      </c>
      <c r="X164" s="35">
        <f t="shared" si="48"/>
        <v>80.288402786264214</v>
      </c>
      <c r="Y164" s="35">
        <f t="shared" si="49"/>
        <v>81.955294708596057</v>
      </c>
      <c r="Z164" s="35">
        <f t="shared" si="50"/>
        <v>42.483218452944087</v>
      </c>
      <c r="AA164" s="35">
        <f t="shared" si="51"/>
        <v>-2.3634579739021859</v>
      </c>
      <c r="AB164" s="35">
        <f t="shared" si="52"/>
        <v>-2.3634579739021717</v>
      </c>
      <c r="AC164" s="35">
        <f t="shared" si="53"/>
        <v>-2.3634579739021646</v>
      </c>
      <c r="AD164" s="36"/>
      <c r="AE164" s="36"/>
      <c r="AF164">
        <v>1.83</v>
      </c>
      <c r="AG164">
        <v>2.0699999999999998</v>
      </c>
      <c r="AI164" s="36"/>
      <c r="AJ164" t="s">
        <v>476</v>
      </c>
      <c r="AK164" s="35"/>
      <c r="AL164" s="35"/>
    </row>
    <row r="165" spans="1:38" ht="15" x14ac:dyDescent="0.25">
      <c r="A165">
        <v>4.53</v>
      </c>
      <c r="B165">
        <v>4.9000000000000004</v>
      </c>
      <c r="C165">
        <v>1.67</v>
      </c>
      <c r="D165" s="20">
        <f t="shared" si="41"/>
        <v>2.3634579739021833E-2</v>
      </c>
      <c r="E165" s="17">
        <f>IF(OR($A165="",$B165="",$C165=""),"",A165*'MPTO_working_3-way'!$I164)</f>
        <v>4.6370646462177696</v>
      </c>
      <c r="F165" s="21">
        <f>IF(OR($A165="",$B165="",$C165=""),"",B165*'MPTO_working_3-way'!$I164)</f>
        <v>5.015809440721207</v>
      </c>
      <c r="G165" s="22">
        <f>IF(OR($A165="",$B165="",$C165=""),"",C165*'MPTO_working_3-way'!$I164)</f>
        <v>1.7094697481641663</v>
      </c>
      <c r="H165" s="17">
        <f>IF(OR($A165="",$B165="",$C165=""),"",'MPTO_working_3-way'!E164)</f>
        <v>4.6976507726771004</v>
      </c>
      <c r="I165" s="21">
        <f>IF(OR($A165="",$B165="",$C165=""),"",'MPTO_working_3-way'!F164)</f>
        <v>5.0967506126487754</v>
      </c>
      <c r="J165" s="22">
        <f>IF(OR($A165="",$B165="",$C165=""),"",'MPTO_working_3-way'!G164)</f>
        <v>1.6922644167859067</v>
      </c>
      <c r="K165" s="17">
        <f>IF(OR($A165="",$B165="",$C165=""),"",'OddsRatio_working_3-way'!H164)</f>
        <v>4.6790003278710435</v>
      </c>
      <c r="L165" s="21">
        <f>IF(OR($A165="",$B165="",$C165=""),"",'OddsRatio_working_3-way'!I164)</f>
        <v>5.0646179259765081</v>
      </c>
      <c r="M165" s="22">
        <f>IF(OR($A165="",$B165="",$C165=""),"",'OddsRatio_working_3-way'!J164)</f>
        <v>1.6982805154882716</v>
      </c>
      <c r="N165" s="23">
        <f t="shared" si="42"/>
        <v>21.565366806254293</v>
      </c>
      <c r="O165" s="24">
        <f t="shared" si="43"/>
        <v>19.936961557618769</v>
      </c>
      <c r="P165" s="24">
        <f t="shared" si="44"/>
        <v>58.497671636126938</v>
      </c>
      <c r="Q165" t="s">
        <v>396</v>
      </c>
      <c r="R165" t="s">
        <v>397</v>
      </c>
      <c r="S165" t="s">
        <v>470</v>
      </c>
      <c r="T165" s="35">
        <v>100</v>
      </c>
      <c r="U165" s="35">
        <f t="shared" si="45"/>
        <v>64.912280701754383</v>
      </c>
      <c r="V165" s="35">
        <f t="shared" si="46"/>
        <v>67.845659163987136</v>
      </c>
      <c r="W165" s="35">
        <f t="shared" si="47"/>
        <v>61.685823754789276</v>
      </c>
      <c r="X165" s="35">
        <f t="shared" si="48"/>
        <v>70.468517081223595</v>
      </c>
      <c r="Y165" s="35">
        <f t="shared" si="49"/>
        <v>73.401895543456348</v>
      </c>
      <c r="Z165" s="35">
        <f t="shared" si="50"/>
        <v>67.24206013425848</v>
      </c>
      <c r="AA165" s="35">
        <f t="shared" si="51"/>
        <v>-5.5562363794692118</v>
      </c>
      <c r="AB165" s="35">
        <f t="shared" si="52"/>
        <v>-5.5562363794692118</v>
      </c>
      <c r="AC165" s="35">
        <f t="shared" si="53"/>
        <v>-5.5562363794692047</v>
      </c>
      <c r="AD165" s="36"/>
      <c r="AE165" s="36"/>
      <c r="AF165">
        <v>1.42</v>
      </c>
      <c r="AG165">
        <v>3.03</v>
      </c>
      <c r="AI165" s="36"/>
      <c r="AJ165" t="s">
        <v>476</v>
      </c>
      <c r="AK165" s="35"/>
      <c r="AL165" s="35"/>
    </row>
    <row r="166" spans="1:38" ht="15" x14ac:dyDescent="0.25">
      <c r="A166">
        <v>2.85</v>
      </c>
      <c r="B166">
        <v>3.11</v>
      </c>
      <c r="C166">
        <v>2.61</v>
      </c>
      <c r="D166" s="20">
        <f t="shared" si="41"/>
        <v>5.5562363794692038E-2</v>
      </c>
      <c r="E166" s="17">
        <f>IF(OR($A166="",$B166="",$C166=""),"",A166*'MPTO_working_3-way'!$I165)</f>
        <v>3.0083527368148726</v>
      </c>
      <c r="F166" s="21">
        <f>IF(OR($A166="",$B166="",$C166=""),"",B166*'MPTO_working_3-way'!$I165)</f>
        <v>3.2827989514014919</v>
      </c>
      <c r="G166" s="22">
        <f>IF(OR($A166="",$B166="",$C166=""),"",C166*'MPTO_working_3-way'!$I165)</f>
        <v>2.7550177695041462</v>
      </c>
      <c r="H166" s="17">
        <f>IF(OR($A166="",$B166="",$C166=""),"",'MPTO_working_3-way'!E165)</f>
        <v>3.0088181987853519</v>
      </c>
      <c r="I166" s="21">
        <f>IF(OR($A166="",$B166="",$C166=""),"",'MPTO_working_3-way'!F165)</f>
        <v>3.3000836656540717</v>
      </c>
      <c r="J166" s="22">
        <f>IF(OR($A166="",$B166="",$C166=""),"",'MPTO_working_3-way'!G165)</f>
        <v>2.7425739874535346</v>
      </c>
      <c r="K166" s="17">
        <f>IF(OR($A166="",$B166="",$C166=""),"",'OddsRatio_working_3-way'!H165)</f>
        <v>3.0090454188384563</v>
      </c>
      <c r="L166" s="21">
        <f>IF(OR($A166="",$B166="",$C166=""),"",'OddsRatio_working_3-way'!I165)</f>
        <v>3.2913977479725092</v>
      </c>
      <c r="M166" s="22">
        <f>IF(OR($A166="",$B166="",$C166=""),"",'OddsRatio_working_3-way'!J165)</f>
        <v>2.7484124996377912</v>
      </c>
      <c r="N166" s="23">
        <f t="shared" si="42"/>
        <v>33.240782829834018</v>
      </c>
      <c r="O166" s="24">
        <f t="shared" si="43"/>
        <v>30.461810631841473</v>
      </c>
      <c r="P166" s="24">
        <f t="shared" si="44"/>
        <v>36.297406538324509</v>
      </c>
      <c r="Q166" t="s">
        <v>398</v>
      </c>
      <c r="R166" t="s">
        <v>399</v>
      </c>
      <c r="S166" t="s">
        <v>470</v>
      </c>
      <c r="T166" s="35">
        <v>100</v>
      </c>
      <c r="U166" s="35">
        <f t="shared" si="45"/>
        <v>76.525821596244128</v>
      </c>
      <c r="V166" s="35">
        <f t="shared" si="46"/>
        <v>71.509971509971507</v>
      </c>
      <c r="W166" s="35">
        <f t="shared" si="47"/>
        <v>45.945945945945937</v>
      </c>
      <c r="X166" s="35">
        <f t="shared" si="48"/>
        <v>82.544082544082542</v>
      </c>
      <c r="Y166" s="35">
        <f t="shared" si="49"/>
        <v>77.528232457809906</v>
      </c>
      <c r="Z166" s="35">
        <f t="shared" si="50"/>
        <v>51.964206893784358</v>
      </c>
      <c r="AA166" s="35">
        <f t="shared" si="51"/>
        <v>-6.0182609478384137</v>
      </c>
      <c r="AB166" s="35">
        <f t="shared" si="52"/>
        <v>-6.0182609478383995</v>
      </c>
      <c r="AC166" s="35">
        <f t="shared" si="53"/>
        <v>-6.0182609478384208</v>
      </c>
      <c r="AD166" s="36"/>
      <c r="AE166" s="36"/>
      <c r="AF166">
        <v>2.42</v>
      </c>
      <c r="AG166">
        <v>1.56</v>
      </c>
      <c r="AI166" s="36"/>
      <c r="AJ166" t="s">
        <v>485</v>
      </c>
      <c r="AK166" s="35"/>
      <c r="AL166" s="35"/>
    </row>
    <row r="167" spans="1:38" ht="15" x14ac:dyDescent="0.25">
      <c r="A167">
        <v>4.26</v>
      </c>
      <c r="B167">
        <v>3.51</v>
      </c>
      <c r="C167">
        <v>1.85</v>
      </c>
      <c r="D167" s="20">
        <f t="shared" si="41"/>
        <v>6.0182609478383942E-2</v>
      </c>
      <c r="E167" s="17">
        <f>IF(OR($A167="",$B167="",$C167=""),"",A167*'MPTO_working_3-way'!$I166)</f>
        <v>4.5163779163779152</v>
      </c>
      <c r="F167" s="21">
        <f>IF(OR($A167="",$B167="",$C167=""),"",B167*'MPTO_working_3-way'!$I166)</f>
        <v>3.7212409592691276</v>
      </c>
      <c r="G167" s="22">
        <f>IF(OR($A167="",$B167="",$C167=""),"",C167*'MPTO_working_3-way'!$I166)</f>
        <v>1.9613378275350104</v>
      </c>
      <c r="H167" s="17">
        <f>IF(OR($A167="",$B167="",$C167=""),"",'MPTO_working_3-way'!E166)</f>
        <v>4.658075934105347</v>
      </c>
      <c r="I167" s="21">
        <f>IF(OR($A167="",$B167="",$C167=""),"",'MPTO_working_3-way'!F166)</f>
        <v>3.775873012406378</v>
      </c>
      <c r="J167" s="22">
        <f>IF(OR($A167="",$B167="",$C167=""),"",'MPTO_working_3-way'!G166)</f>
        <v>1.9213046277626864</v>
      </c>
      <c r="K167" s="17">
        <f>IF(OR($A167="",$B167="",$C167=""),"",'OddsRatio_working_3-way'!H166)</f>
        <v>4.5903009841985822</v>
      </c>
      <c r="L167" s="21">
        <f>IF(OR($A167="",$B167="",$C167=""),"",'OddsRatio_working_3-way'!I166)</f>
        <v>3.7643114939688473</v>
      </c>
      <c r="M167" s="22">
        <f>IF(OR($A167="",$B167="",$C167=""),"",'OddsRatio_working_3-way'!J166)</f>
        <v>1.9361214222603669</v>
      </c>
      <c r="N167" s="23">
        <f t="shared" si="42"/>
        <v>22.141636916026481</v>
      </c>
      <c r="O167" s="24">
        <f t="shared" si="43"/>
        <v>26.872755915177436</v>
      </c>
      <c r="P167" s="24">
        <f t="shared" si="44"/>
        <v>50.985607168796101</v>
      </c>
      <c r="Q167" t="s">
        <v>400</v>
      </c>
      <c r="R167" t="s">
        <v>401</v>
      </c>
      <c r="S167" t="s">
        <v>470</v>
      </c>
      <c r="T167" s="35">
        <v>100</v>
      </c>
      <c r="U167" s="35">
        <f t="shared" si="45"/>
        <v>73.614775725593674</v>
      </c>
      <c r="V167" s="35">
        <f t="shared" si="46"/>
        <v>69.512195121951223</v>
      </c>
      <c r="W167" s="35">
        <f t="shared" si="47"/>
        <v>51.219512195121943</v>
      </c>
      <c r="X167" s="35">
        <f t="shared" si="48"/>
        <v>79.268292682926827</v>
      </c>
      <c r="Y167" s="35">
        <f t="shared" si="49"/>
        <v>75.16571207928439</v>
      </c>
      <c r="Z167" s="35">
        <f t="shared" si="50"/>
        <v>56.873029152455111</v>
      </c>
      <c r="AA167" s="35">
        <f t="shared" si="51"/>
        <v>-5.653516957333153</v>
      </c>
      <c r="AB167" s="35">
        <f t="shared" si="52"/>
        <v>-5.6535169573331672</v>
      </c>
      <c r="AC167" s="35">
        <f t="shared" si="53"/>
        <v>-5.6535169573331672</v>
      </c>
      <c r="AD167" s="36"/>
      <c r="AE167" s="36"/>
      <c r="AF167">
        <v>2.13</v>
      </c>
      <c r="AG167">
        <v>1.7</v>
      </c>
      <c r="AI167" s="36"/>
      <c r="AJ167" t="s">
        <v>485</v>
      </c>
      <c r="AK167" s="35"/>
      <c r="AL167" s="35"/>
    </row>
    <row r="168" spans="1:38" ht="15" x14ac:dyDescent="0.25">
      <c r="A168">
        <v>3.79</v>
      </c>
      <c r="B168">
        <v>3.28</v>
      </c>
      <c r="C168">
        <v>2.0499999999999998</v>
      </c>
      <c r="D168" s="20">
        <f t="shared" si="41"/>
        <v>5.6535169573331601E-2</v>
      </c>
      <c r="E168" s="17">
        <f>IF(OR($A168="",$B168="",$C168=""),"",A168*'MPTO_working_3-way'!$I167)</f>
        <v>4.0042682926829265</v>
      </c>
      <c r="F168" s="21">
        <f>IF(OR($A168="",$B168="",$C168=""),"",B168*'MPTO_working_3-way'!$I167)</f>
        <v>3.4654353562005276</v>
      </c>
      <c r="G168" s="22">
        <f>IF(OR($A168="",$B168="",$C168=""),"",C168*'MPTO_working_3-way'!$I167)</f>
        <v>2.1658970976253298</v>
      </c>
      <c r="H168" s="17">
        <f>IF(OR($A168="",$B168="",$C168=""),"",'MPTO_working_3-way'!E167)</f>
        <v>4.0815129361292302</v>
      </c>
      <c r="I168" s="21">
        <f>IF(OR($A168="",$B168="",$C168=""),"",'MPTO_working_3-way'!F167)</f>
        <v>3.4961001949902504</v>
      </c>
      <c r="J168" s="22">
        <f>IF(OR($A168="",$B168="",$C168=""),"",'MPTO_working_3-way'!G167)</f>
        <v>2.1323788395123846</v>
      </c>
      <c r="K168" s="17">
        <f>IF(OR($A168="",$B168="",$C168=""),"",'OddsRatio_working_3-way'!H167)</f>
        <v>4.0444022116176885</v>
      </c>
      <c r="L168" s="21">
        <f>IF(OR($A168="",$B168="",$C168=""),"",'OddsRatio_working_3-way'!I167)</f>
        <v>3.4878985815370371</v>
      </c>
      <c r="M168" s="22">
        <f>IF(OR($A168="",$B168="",$C168=""),"",'OddsRatio_working_3-way'!J167)</f>
        <v>2.1457427678131085</v>
      </c>
      <c r="N168" s="23">
        <f t="shared" si="42"/>
        <v>24.97335160651744</v>
      </c>
      <c r="O168" s="24">
        <f t="shared" si="43"/>
        <v>28.856403228262529</v>
      </c>
      <c r="P168" s="24">
        <f t="shared" si="44"/>
        <v>46.170245165220045</v>
      </c>
      <c r="Q168" t="s">
        <v>402</v>
      </c>
      <c r="R168" t="s">
        <v>403</v>
      </c>
      <c r="S168" t="s">
        <v>470</v>
      </c>
      <c r="T168" s="35">
        <v>100</v>
      </c>
      <c r="U168" s="35">
        <f t="shared" si="45"/>
        <v>49.748743718592962</v>
      </c>
      <c r="V168" s="35">
        <f t="shared" si="46"/>
        <v>70.149253731343279</v>
      </c>
      <c r="W168" s="35">
        <f t="shared" si="47"/>
        <v>74.293059125964007</v>
      </c>
      <c r="X168" s="35">
        <f t="shared" si="48"/>
        <v>55.5576871426927</v>
      </c>
      <c r="Y168" s="35">
        <f t="shared" si="49"/>
        <v>75.958197155443017</v>
      </c>
      <c r="Z168" s="35">
        <f t="shared" si="50"/>
        <v>80.102002550063744</v>
      </c>
      <c r="AA168" s="35">
        <f t="shared" si="51"/>
        <v>-5.8089434240997377</v>
      </c>
      <c r="AB168" s="35">
        <f t="shared" si="52"/>
        <v>-5.8089434240997377</v>
      </c>
      <c r="AC168" s="35">
        <f t="shared" si="53"/>
        <v>-5.8089434240997377</v>
      </c>
      <c r="AD168" s="36"/>
      <c r="AE168" s="36"/>
      <c r="AF168">
        <v>2.2400000000000002</v>
      </c>
      <c r="AG168">
        <v>1.64</v>
      </c>
      <c r="AI168" s="36"/>
      <c r="AJ168" t="s">
        <v>485</v>
      </c>
      <c r="AK168" s="35"/>
      <c r="AL168" s="35"/>
    </row>
    <row r="169" spans="1:38" ht="15" x14ac:dyDescent="0.25">
      <c r="A169">
        <v>1.99</v>
      </c>
      <c r="B169">
        <v>3.35</v>
      </c>
      <c r="C169">
        <v>3.89</v>
      </c>
      <c r="D169" s="20">
        <f t="shared" si="41"/>
        <v>5.8089434240997218E-2</v>
      </c>
      <c r="E169" s="17">
        <f>IF(OR($A169="",$B169="",$C169=""),"",A169*'MPTO_working_3-way'!$I168)</f>
        <v>2.1055979741395845</v>
      </c>
      <c r="F169" s="21">
        <f>IF(OR($A169="",$B169="",$C169=""),"",B169*'MPTO_working_3-way'!$I168)</f>
        <v>3.5445996047073409</v>
      </c>
      <c r="G169" s="22">
        <f>IF(OR($A169="",$B169="",$C169=""),"",C169*'MPTO_working_3-way'!$I168)</f>
        <v>4.1159678991974795</v>
      </c>
      <c r="H169" s="17">
        <f>IF(OR($A169="",$B169="",$C169=""),"",'MPTO_working_3-way'!E168)</f>
        <v>2.069753087979874</v>
      </c>
      <c r="I169" s="21">
        <f>IF(OR($A169="",$B169="",$C169=""),"",'MPTO_working_3-way'!F168)</f>
        <v>3.5823763398848403</v>
      </c>
      <c r="J169" s="22">
        <f>IF(OR($A169="",$B169="",$C169=""),"",'MPTO_working_3-way'!G168)</f>
        <v>4.2068727310775875</v>
      </c>
      <c r="K169" s="17">
        <f>IF(OR($A169="",$B169="",$C169=""),"",'OddsRatio_working_3-way'!H168)</f>
        <v>2.0837321511596105</v>
      </c>
      <c r="L169" s="21">
        <f>IF(OR($A169="",$B169="",$C169=""),"",'OddsRatio_working_3-way'!I168)</f>
        <v>3.5724955103283684</v>
      </c>
      <c r="M169" s="22">
        <f>IF(OR($A169="",$B169="",$C169=""),"",'OddsRatio_working_3-way'!J168)</f>
        <v>4.1636221382336096</v>
      </c>
      <c r="N169" s="23">
        <f t="shared" si="42"/>
        <v>47.492446909701854</v>
      </c>
      <c r="O169" s="24">
        <f t="shared" si="43"/>
        <v>28.211931149345283</v>
      </c>
      <c r="P169" s="24">
        <f t="shared" si="44"/>
        <v>24.295621940952877</v>
      </c>
      <c r="Q169" t="s">
        <v>404</v>
      </c>
      <c r="R169" t="s">
        <v>405</v>
      </c>
      <c r="S169" t="s">
        <v>470</v>
      </c>
      <c r="T169" s="35">
        <v>100</v>
      </c>
      <c r="U169" s="35">
        <f t="shared" si="45"/>
        <v>75.429975429975428</v>
      </c>
      <c r="V169" s="35">
        <f t="shared" si="46"/>
        <v>74.293059125964007</v>
      </c>
      <c r="W169" s="35">
        <f t="shared" si="47"/>
        <v>47.916666666666671</v>
      </c>
      <c r="X169" s="35">
        <f t="shared" si="48"/>
        <v>77.790274207369322</v>
      </c>
      <c r="Y169" s="35">
        <f t="shared" si="49"/>
        <v>76.6533579033579</v>
      </c>
      <c r="Z169" s="35">
        <f t="shared" si="50"/>
        <v>50.276965444060551</v>
      </c>
      <c r="AA169" s="35">
        <f t="shared" si="51"/>
        <v>-2.3602987773938935</v>
      </c>
      <c r="AB169" s="35">
        <f t="shared" si="52"/>
        <v>-2.3602987773938935</v>
      </c>
      <c r="AC169" s="35">
        <f t="shared" si="53"/>
        <v>-2.3602987773938793</v>
      </c>
      <c r="AD169" s="36"/>
      <c r="AE169" s="36"/>
      <c r="AF169">
        <v>2</v>
      </c>
      <c r="AG169">
        <v>1.81</v>
      </c>
      <c r="AI169" s="36"/>
      <c r="AJ169" t="s">
        <v>485</v>
      </c>
      <c r="AK169" s="35"/>
      <c r="AL169" s="35"/>
    </row>
    <row r="170" spans="1:38" ht="15" x14ac:dyDescent="0.25">
      <c r="A170">
        <v>4.07</v>
      </c>
      <c r="B170">
        <v>3.89</v>
      </c>
      <c r="C170">
        <v>1.92</v>
      </c>
      <c r="D170" s="20">
        <f t="shared" si="41"/>
        <v>2.3602987773938988E-2</v>
      </c>
      <c r="E170" s="17">
        <f>IF(OR($A170="",$B170="",$C170=""),"",A170*'MPTO_working_3-way'!$I169)</f>
        <v>4.166064160239932</v>
      </c>
      <c r="F170" s="21">
        <f>IF(OR($A170="",$B170="",$C170=""),"",B170*'MPTO_working_3-way'!$I169)</f>
        <v>3.9818156224406227</v>
      </c>
      <c r="G170" s="22">
        <f>IF(OR($A170="",$B170="",$C170=""),"",C170*'MPTO_working_3-way'!$I169)</f>
        <v>1.9653177365259629</v>
      </c>
      <c r="H170" s="17">
        <f>IF(OR($A170="",$B170="",$C170=""),"",'MPTO_working_3-way'!E169)</f>
        <v>4.2046383507594394</v>
      </c>
      <c r="I170" s="21">
        <f>IF(OR($A170="",$B170="",$C170=""),"",'MPTO_working_3-way'!F169)</f>
        <v>4.012812973637442</v>
      </c>
      <c r="J170" s="22">
        <f>IF(OR($A170="",$B170="",$C170=""),"",'MPTO_working_3-way'!G169)</f>
        <v>1.9494481931967684</v>
      </c>
      <c r="K170" s="17">
        <f>IF(OR($A170="",$B170="",$C170=""),"",'OddsRatio_working_3-way'!H169)</f>
        <v>4.1886399348898911</v>
      </c>
      <c r="L170" s="21">
        <f>IF(OR($A170="",$B170="",$C170=""),"",'OddsRatio_working_3-way'!I169)</f>
        <v>4.0016838475022105</v>
      </c>
      <c r="M170" s="22">
        <f>IF(OR($A170="",$B170="",$C170=""),"",'OddsRatio_working_3-way'!J169)</f>
        <v>1.9555533355370356</v>
      </c>
      <c r="N170" s="23">
        <f t="shared" si="42"/>
        <v>24.003470938921112</v>
      </c>
      <c r="O170" s="24">
        <f t="shared" si="43"/>
        <v>25.11417139367839</v>
      </c>
      <c r="P170" s="24">
        <f t="shared" si="44"/>
        <v>50.882357667400491</v>
      </c>
      <c r="Q170" t="s">
        <v>406</v>
      </c>
      <c r="R170" t="s">
        <v>407</v>
      </c>
      <c r="S170" t="s">
        <v>470</v>
      </c>
      <c r="T170" s="35">
        <v>100</v>
      </c>
      <c r="U170" s="35">
        <f t="shared" si="45"/>
        <v>76.470588235294116</v>
      </c>
      <c r="V170" s="35">
        <f t="shared" si="46"/>
        <v>75.062344139650875</v>
      </c>
      <c r="W170" s="35">
        <f t="shared" si="47"/>
        <v>45.945945945945937</v>
      </c>
      <c r="X170" s="35">
        <f t="shared" si="48"/>
        <v>78.991709914403174</v>
      </c>
      <c r="Y170" s="35">
        <f t="shared" si="49"/>
        <v>77.583465818759919</v>
      </c>
      <c r="Z170" s="35">
        <f t="shared" si="50"/>
        <v>48.467067625055009</v>
      </c>
      <c r="AA170" s="35">
        <f t="shared" si="51"/>
        <v>-2.5211216791090578</v>
      </c>
      <c r="AB170" s="35">
        <f t="shared" si="52"/>
        <v>-2.5211216791090436</v>
      </c>
      <c r="AC170" s="35">
        <f t="shared" si="53"/>
        <v>-2.521121679109072</v>
      </c>
      <c r="AD170" s="36"/>
      <c r="AE170" s="36"/>
      <c r="AF170">
        <v>1.75</v>
      </c>
      <c r="AG170">
        <v>2.19</v>
      </c>
      <c r="AI170" s="36"/>
      <c r="AJ170" t="s">
        <v>477</v>
      </c>
      <c r="AK170" s="35"/>
      <c r="AL170" s="35"/>
    </row>
    <row r="171" spans="1:38" ht="15" x14ac:dyDescent="0.25">
      <c r="A171">
        <v>4.25</v>
      </c>
      <c r="B171">
        <v>4.01</v>
      </c>
      <c r="C171">
        <v>1.85</v>
      </c>
      <c r="D171" s="20">
        <f t="shared" si="41"/>
        <v>2.5211216791090507E-2</v>
      </c>
      <c r="E171" s="17">
        <f>IF(OR($A171="",$B171="",$C171=""),"",A171*'MPTO_working_3-way'!$I170)</f>
        <v>4.3571476713621351</v>
      </c>
      <c r="F171" s="21">
        <f>IF(OR($A171="",$B171="",$C171=""),"",B171*'MPTO_working_3-way'!$I170)</f>
        <v>4.1110969793322729</v>
      </c>
      <c r="G171" s="22">
        <f>IF(OR($A171="",$B171="",$C171=""),"",C171*'MPTO_working_3-way'!$I170)</f>
        <v>1.8966407510635175</v>
      </c>
      <c r="H171" s="17">
        <f>IF(OR($A171="",$B171="",$C171=""),"",'MPTO_working_3-way'!E170)</f>
        <v>4.407414742114919</v>
      </c>
      <c r="I171" s="21">
        <f>IF(OR($A171="",$B171="",$C171=""),"",'MPTO_working_3-way'!F170)</f>
        <v>4.1498456189227868</v>
      </c>
      <c r="J171" s="22">
        <f>IF(OR($A171="",$B171="",$C171=""),"",'MPTO_working_3-way'!G170)</f>
        <v>1.8792160154571713</v>
      </c>
      <c r="K171" s="17">
        <f>IF(OR($A171="",$B171="",$C171=""),"",'OddsRatio_working_3-way'!H170)</f>
        <v>4.3866902784627184</v>
      </c>
      <c r="L171" s="21">
        <f>IF(OR($A171="",$B171="",$C171=""),"",'OddsRatio_working_3-way'!I170)</f>
        <v>4.1365962271300853</v>
      </c>
      <c r="M171" s="22">
        <f>IF(OR($A171="",$B171="",$C171=""),"",'OddsRatio_working_3-way'!J170)</f>
        <v>1.8857497651364028</v>
      </c>
      <c r="N171" s="23">
        <f t="shared" si="42"/>
        <v>22.95079431373459</v>
      </c>
      <c r="O171" s="24">
        <f t="shared" si="43"/>
        <v>24.324407938496762</v>
      </c>
      <c r="P171" s="24">
        <f t="shared" si="44"/>
        <v>52.724797747768662</v>
      </c>
      <c r="Q171" t="s">
        <v>408</v>
      </c>
      <c r="R171" t="s">
        <v>409</v>
      </c>
      <c r="S171" t="s">
        <v>470</v>
      </c>
      <c r="T171" s="35">
        <v>100</v>
      </c>
      <c r="U171" s="35">
        <f t="shared" si="45"/>
        <v>45.652173913043477</v>
      </c>
      <c r="V171" s="35">
        <f t="shared" si="46"/>
        <v>74.093264248704671</v>
      </c>
      <c r="W171" s="35">
        <f t="shared" si="47"/>
        <v>77.924944812362028</v>
      </c>
      <c r="X171" s="35">
        <f t="shared" si="48"/>
        <v>47.981790938933308</v>
      </c>
      <c r="Y171" s="35">
        <f t="shared" si="49"/>
        <v>76.422881274594488</v>
      </c>
      <c r="Z171" s="35">
        <f t="shared" si="50"/>
        <v>80.25456183825186</v>
      </c>
      <c r="AA171" s="35">
        <f t="shared" si="51"/>
        <v>-2.3296170258898314</v>
      </c>
      <c r="AB171" s="35">
        <f t="shared" si="52"/>
        <v>-2.3296170258898172</v>
      </c>
      <c r="AC171" s="35">
        <f t="shared" si="53"/>
        <v>-2.3296170258898314</v>
      </c>
      <c r="AD171" s="36"/>
      <c r="AE171" s="36"/>
      <c r="AF171">
        <v>1.75</v>
      </c>
      <c r="AG171">
        <v>2.1800000000000002</v>
      </c>
      <c r="AI171" s="36"/>
      <c r="AJ171" t="s">
        <v>477</v>
      </c>
      <c r="AK171" s="35"/>
      <c r="AL171" s="35"/>
    </row>
    <row r="172" spans="1:38" ht="15" x14ac:dyDescent="0.25">
      <c r="A172">
        <v>1.84</v>
      </c>
      <c r="B172">
        <v>3.86</v>
      </c>
      <c r="C172">
        <v>4.53</v>
      </c>
      <c r="D172" s="20">
        <f t="shared" si="41"/>
        <v>2.3296170258898297E-2</v>
      </c>
      <c r="E172" s="17">
        <f>IF(OR($A172="",$B172="",$C172=""),"",A172*'MPTO_working_3-way'!$I171)</f>
        <v>1.882864953276373</v>
      </c>
      <c r="F172" s="21">
        <f>IF(OR($A172="",$B172="",$C172=""),"",B172*'MPTO_working_3-way'!$I171)</f>
        <v>3.9499232171993475</v>
      </c>
      <c r="G172" s="22">
        <f>IF(OR($A172="",$B172="",$C172=""),"",C172*'MPTO_working_3-way'!$I171)</f>
        <v>4.6355316512728093</v>
      </c>
      <c r="H172" s="17">
        <f>IF(OR($A172="",$B172="",$C172=""),"",'MPTO_working_3-way'!E171)</f>
        <v>1.8666715969282202</v>
      </c>
      <c r="I172" s="21">
        <f>IF(OR($A172="",$B172="",$C172=""),"",'MPTO_working_3-way'!F171)</f>
        <v>3.9792764467387798</v>
      </c>
      <c r="J172" s="22">
        <f>IF(OR($A172="",$B172="",$C172=""),"",'MPTO_working_3-way'!G171)</f>
        <v>4.6951627596743446</v>
      </c>
      <c r="K172" s="17">
        <f>IF(OR($A172="",$B172="",$C172=""),"",'OddsRatio_working_3-way'!H171)</f>
        <v>1.8727634592383011</v>
      </c>
      <c r="L172" s="21">
        <f>IF(OR($A172="",$B172="",$C172=""),"",'OddsRatio_working_3-way'!I171)</f>
        <v>3.9715517778827869</v>
      </c>
      <c r="M172" s="22">
        <f>IF(OR($A172="",$B172="",$C172=""),"",'OddsRatio_working_3-way'!J171)</f>
        <v>4.6676845370371458</v>
      </c>
      <c r="N172" s="23">
        <f t="shared" si="42"/>
        <v>53.110553588025532</v>
      </c>
      <c r="O172" s="24">
        <f t="shared" si="43"/>
        <v>25.316947824343778</v>
      </c>
      <c r="P172" s="24">
        <f t="shared" si="44"/>
        <v>21.57249858763068</v>
      </c>
      <c r="Q172" t="s">
        <v>410</v>
      </c>
      <c r="R172" t="s">
        <v>411</v>
      </c>
      <c r="S172" t="s">
        <v>470</v>
      </c>
      <c r="T172" s="35">
        <v>100</v>
      </c>
      <c r="U172" s="35">
        <f t="shared" si="45"/>
        <v>78.354978354978357</v>
      </c>
      <c r="V172" s="35">
        <f t="shared" si="46"/>
        <v>73.190348525469176</v>
      </c>
      <c r="W172" s="35">
        <f t="shared" si="47"/>
        <v>45.945945945945937</v>
      </c>
      <c r="X172" s="35">
        <f t="shared" si="48"/>
        <v>80.863705528584887</v>
      </c>
      <c r="Y172" s="35">
        <f t="shared" si="49"/>
        <v>75.699075699075692</v>
      </c>
      <c r="Z172" s="35">
        <f t="shared" si="50"/>
        <v>48.454673119552474</v>
      </c>
      <c r="AA172" s="35">
        <f t="shared" si="51"/>
        <v>-2.5087271736065304</v>
      </c>
      <c r="AB172" s="35">
        <f t="shared" si="52"/>
        <v>-2.5087271736065162</v>
      </c>
      <c r="AC172" s="35">
        <f t="shared" si="53"/>
        <v>-2.5087271736065375</v>
      </c>
      <c r="AD172" s="36"/>
      <c r="AE172" s="36"/>
      <c r="AF172">
        <v>1.82</v>
      </c>
      <c r="AG172">
        <v>2.08</v>
      </c>
      <c r="AI172" s="36"/>
      <c r="AJ172" t="s">
        <v>477</v>
      </c>
      <c r="AK172" s="35"/>
      <c r="AL172" s="35"/>
    </row>
    <row r="173" spans="1:38" ht="15" x14ac:dyDescent="0.25">
      <c r="A173">
        <v>4.62</v>
      </c>
      <c r="B173">
        <v>3.73</v>
      </c>
      <c r="C173">
        <v>1.85</v>
      </c>
      <c r="D173" s="20">
        <f t="shared" si="41"/>
        <v>2.5087271736065286E-2</v>
      </c>
      <c r="E173" s="17">
        <f>IF(OR($A173="",$B173="",$C173=""),"",A173*'MPTO_working_3-way'!$I172)</f>
        <v>4.7359031954206214</v>
      </c>
      <c r="F173" s="21">
        <f>IF(OR($A173="",$B173="",$C173=""),"",B173*'MPTO_working_3-way'!$I172)</f>
        <v>3.8235755235755233</v>
      </c>
      <c r="G173" s="22">
        <f>IF(OR($A173="",$B173="",$C173=""),"",C173*'MPTO_working_3-way'!$I172)</f>
        <v>1.8964114527117208</v>
      </c>
      <c r="H173" s="17">
        <f>IF(OR($A173="",$B173="",$C173=""),"",'MPTO_working_3-way'!E172)</f>
        <v>4.8056639354105748</v>
      </c>
      <c r="I173" s="21">
        <f>IF(OR($A173="",$B173="",$C173=""),"",'MPTO_working_3-way'!F172)</f>
        <v>3.8500914407953553</v>
      </c>
      <c r="J173" s="22">
        <f>IF(OR($A173="",$B173="",$C173=""),"",'MPTO_working_3-way'!G172)</f>
        <v>1.8790701247455455</v>
      </c>
      <c r="K173" s="17">
        <f>IF(OR($A173="",$B173="",$C173=""),"",'OddsRatio_working_3-way'!H172)</f>
        <v>4.7718042849755644</v>
      </c>
      <c r="L173" s="21">
        <f>IF(OR($A173="",$B173="",$C173=""),"",'OddsRatio_working_3-way'!I172)</f>
        <v>3.8444822370119591</v>
      </c>
      <c r="M173" s="22">
        <f>IF(OR($A173="",$B173="",$C173=""),"",'OddsRatio_working_3-way'!J172)</f>
        <v>1.8856446525495114</v>
      </c>
      <c r="N173" s="23">
        <f t="shared" si="42"/>
        <v>21.1152964648211</v>
      </c>
      <c r="O173" s="24">
        <f t="shared" si="43"/>
        <v>26.15353074195</v>
      </c>
      <c r="P173" s="24">
        <f t="shared" si="44"/>
        <v>52.731172793228907</v>
      </c>
      <c r="Q173" t="s">
        <v>412</v>
      </c>
      <c r="R173" t="s">
        <v>413</v>
      </c>
      <c r="S173" t="s">
        <v>470</v>
      </c>
      <c r="T173" s="35">
        <v>100</v>
      </c>
      <c r="U173" s="35">
        <f t="shared" si="45"/>
        <v>52.830188679245275</v>
      </c>
      <c r="V173" s="35">
        <f t="shared" si="46"/>
        <v>71.910112359550567</v>
      </c>
      <c r="W173" s="35">
        <f t="shared" si="47"/>
        <v>73.045822102425873</v>
      </c>
      <c r="X173" s="35">
        <f t="shared" si="48"/>
        <v>55.044065538023567</v>
      </c>
      <c r="Y173" s="35">
        <f t="shared" si="49"/>
        <v>74.12398921832883</v>
      </c>
      <c r="Z173" s="35">
        <f t="shared" si="50"/>
        <v>75.259698961204151</v>
      </c>
      <c r="AA173" s="35">
        <f t="shared" si="51"/>
        <v>-2.213876858778292</v>
      </c>
      <c r="AB173" s="35">
        <f t="shared" si="52"/>
        <v>-2.2138768587782636</v>
      </c>
      <c r="AC173" s="35">
        <f t="shared" si="53"/>
        <v>-2.2138768587782778</v>
      </c>
      <c r="AD173" s="36"/>
      <c r="AE173" s="36"/>
      <c r="AF173">
        <v>2</v>
      </c>
      <c r="AG173">
        <v>1.91</v>
      </c>
      <c r="AI173" s="36"/>
      <c r="AJ173" t="s">
        <v>477</v>
      </c>
      <c r="AK173" s="35"/>
      <c r="AL173" s="35"/>
    </row>
    <row r="174" spans="1:38" ht="15" x14ac:dyDescent="0.25">
      <c r="A174">
        <v>2.12</v>
      </c>
      <c r="B174">
        <v>3.56</v>
      </c>
      <c r="C174">
        <v>3.71</v>
      </c>
      <c r="D174" s="20">
        <f t="shared" si="41"/>
        <v>2.2138768587782742E-2</v>
      </c>
      <c r="E174" s="17">
        <f>IF(OR($A174="",$B174="",$C174=""),"",A174*'MPTO_working_3-way'!$I173)</f>
        <v>2.1669341894060996</v>
      </c>
      <c r="F174" s="21">
        <f>IF(OR($A174="",$B174="",$C174=""),"",B174*'MPTO_working_3-way'!$I173)</f>
        <v>3.6388140161725064</v>
      </c>
      <c r="G174" s="22">
        <f>IF(OR($A174="",$B174="",$C174=""),"",C174*'MPTO_working_3-way'!$I173)</f>
        <v>3.792134831460674</v>
      </c>
      <c r="H174" s="17">
        <f>IF(OR($A174="",$B174="",$C174=""),"",'MPTO_working_3-way'!E173)</f>
        <v>2.1536939600817497</v>
      </c>
      <c r="I174" s="21">
        <f>IF(OR($A174="",$B174="",$C174=""),"",'MPTO_working_3-way'!F173)</f>
        <v>3.6560493098102897</v>
      </c>
      <c r="J174" s="22">
        <f>IF(OR($A174="",$B174="",$C174=""),"",'MPTO_working_3-way'!G173)</f>
        <v>3.8144325927066882</v>
      </c>
      <c r="K174" s="17">
        <f>IF(OR($A174="",$B174="",$C174=""),"",'OddsRatio_working_3-way'!H173)</f>
        <v>2.1591269330969447</v>
      </c>
      <c r="L174" s="21">
        <f>IF(OR($A174="",$B174="",$C174=""),"",'OddsRatio_working_3-way'!I173)</f>
        <v>3.6494329899358733</v>
      </c>
      <c r="M174" s="22">
        <f>IF(OR($A174="",$B174="",$C174=""),"",'OddsRatio_working_3-way'!J173)</f>
        <v>3.8046732041899292</v>
      </c>
      <c r="N174" s="23">
        <f t="shared" si="42"/>
        <v>46.148148148148145</v>
      </c>
      <c r="O174" s="24">
        <f t="shared" si="43"/>
        <v>27.481481481481485</v>
      </c>
      <c r="P174" s="24">
        <f t="shared" si="44"/>
        <v>26.37037037037037</v>
      </c>
      <c r="Q174" t="s">
        <v>414</v>
      </c>
      <c r="R174" t="s">
        <v>415</v>
      </c>
      <c r="S174" t="s">
        <v>470</v>
      </c>
      <c r="T174" s="35">
        <v>100</v>
      </c>
      <c r="U174" s="35">
        <f t="shared" si="45"/>
        <v>54.128440366972484</v>
      </c>
      <c r="V174" s="35">
        <f t="shared" si="46"/>
        <v>71.988795518207283</v>
      </c>
      <c r="W174" s="35">
        <f t="shared" si="47"/>
        <v>71.751412429378533</v>
      </c>
      <c r="X174" s="35">
        <f t="shared" si="48"/>
        <v>56.259792052414184</v>
      </c>
      <c r="Y174" s="35">
        <f t="shared" si="49"/>
        <v>74.120147203648983</v>
      </c>
      <c r="Z174" s="35">
        <f t="shared" si="50"/>
        <v>73.882764114820247</v>
      </c>
      <c r="AA174" s="35">
        <f t="shared" si="51"/>
        <v>-2.1313516854417003</v>
      </c>
      <c r="AB174" s="35">
        <f t="shared" si="52"/>
        <v>-2.1313516854417003</v>
      </c>
      <c r="AC174" s="35">
        <f t="shared" si="53"/>
        <v>-2.1313516854417145</v>
      </c>
      <c r="AD174" s="36"/>
      <c r="AE174" s="36"/>
      <c r="AF174">
        <v>1.88</v>
      </c>
      <c r="AG174">
        <v>2.02</v>
      </c>
      <c r="AI174" s="36"/>
      <c r="AJ174" t="s">
        <v>477</v>
      </c>
      <c r="AK174" s="35"/>
      <c r="AL174" s="35"/>
    </row>
    <row r="175" spans="1:38" ht="15" x14ac:dyDescent="0.25">
      <c r="A175">
        <v>2.1800000000000002</v>
      </c>
      <c r="B175">
        <v>3.57</v>
      </c>
      <c r="C175">
        <v>3.54</v>
      </c>
      <c r="D175" s="20">
        <f t="shared" si="41"/>
        <v>2.131351685441718E-2</v>
      </c>
      <c r="E175" s="17">
        <f>IF(OR($A175="",$B175="",$C175=""),"",A175*'MPTO_working_3-way'!$I174)</f>
        <v>2.2264634667426297</v>
      </c>
      <c r="F175" s="21">
        <f>IF(OR($A175="",$B175="",$C175=""),"",B175*'MPTO_working_3-way'!$I174)</f>
        <v>3.6460892551702693</v>
      </c>
      <c r="G175" s="22">
        <f>IF(OR($A175="",$B175="",$C175=""),"",C175*'MPTO_working_3-way'!$I174)</f>
        <v>3.6154498496646368</v>
      </c>
      <c r="H175" s="17">
        <f>IF(OR($A175="",$B175="",$C175=""),"",'MPTO_working_3-way'!E174)</f>
        <v>2.2142946011868774</v>
      </c>
      <c r="I175" s="21">
        <f>IF(OR($A175="",$B175="",$C175=""),"",'MPTO_working_3-way'!F174)</f>
        <v>3.6629025078614976</v>
      </c>
      <c r="J175" s="22">
        <f>IF(OR($A175="",$B175="",$C175=""),"",'MPTO_working_3-way'!G174)</f>
        <v>3.6313277099324788</v>
      </c>
      <c r="K175" s="17">
        <f>IF(OR($A175="",$B175="",$C175=""),"",'OddsRatio_working_3-way'!H174)</f>
        <v>2.2193731875472715</v>
      </c>
      <c r="L175" s="21">
        <f>IF(OR($A175="",$B175="",$C175=""),"",'OddsRatio_working_3-way'!I174)</f>
        <v>3.655753467793633</v>
      </c>
      <c r="M175" s="22">
        <f>IF(OR($A175="",$B175="",$C175=""),"",'OddsRatio_working_3-way'!J174)</f>
        <v>3.6247524545509053</v>
      </c>
      <c r="N175" s="23">
        <f t="shared" si="42"/>
        <v>44.914278403275318</v>
      </c>
      <c r="O175" s="24">
        <f t="shared" si="43"/>
        <v>27.426646195837595</v>
      </c>
      <c r="P175" s="24">
        <f t="shared" si="44"/>
        <v>27.659075400887069</v>
      </c>
      <c r="Q175" t="s">
        <v>416</v>
      </c>
      <c r="R175" t="s">
        <v>417</v>
      </c>
      <c r="S175" t="s">
        <v>470</v>
      </c>
      <c r="T175" s="35">
        <v>100</v>
      </c>
      <c r="U175" s="35">
        <f t="shared" si="45"/>
        <v>61.389961389961393</v>
      </c>
      <c r="V175" s="35">
        <f t="shared" si="46"/>
        <v>68.847352024922117</v>
      </c>
      <c r="W175" s="35">
        <f t="shared" si="47"/>
        <v>66.442953020134226</v>
      </c>
      <c r="X175" s="35">
        <f t="shared" si="48"/>
        <v>64.709694954943657</v>
      </c>
      <c r="Y175" s="35">
        <f t="shared" si="49"/>
        <v>72.167085589904389</v>
      </c>
      <c r="Z175" s="35">
        <f t="shared" si="50"/>
        <v>69.762686585116484</v>
      </c>
      <c r="AA175" s="35">
        <f t="shared" si="51"/>
        <v>-3.3197335649822648</v>
      </c>
      <c r="AB175" s="35">
        <f t="shared" si="52"/>
        <v>-3.3197335649822719</v>
      </c>
      <c r="AC175" s="35">
        <f t="shared" si="53"/>
        <v>-3.3197335649822577</v>
      </c>
      <c r="AD175" s="36"/>
      <c r="AE175" s="36"/>
      <c r="AF175">
        <v>1.93</v>
      </c>
      <c r="AG175">
        <v>1.98</v>
      </c>
      <c r="AI175" s="36"/>
      <c r="AJ175" t="s">
        <v>477</v>
      </c>
      <c r="AK175" s="35"/>
      <c r="AL175" s="35"/>
    </row>
    <row r="176" spans="1:38" ht="15" x14ac:dyDescent="0.25">
      <c r="A176">
        <v>2.59</v>
      </c>
      <c r="B176">
        <v>3.21</v>
      </c>
      <c r="C176">
        <v>2.98</v>
      </c>
      <c r="D176" s="20">
        <f t="shared" si="41"/>
        <v>3.3197335649822524E-2</v>
      </c>
      <c r="E176" s="17">
        <f>IF(OR($A176="",$B176="",$C176=""),"",A176*'MPTO_working_3-way'!$I175)</f>
        <v>2.6759810993330402</v>
      </c>
      <c r="F176" s="21">
        <f>IF(OR($A176="",$B176="",$C176=""),"",B176*'MPTO_working_3-way'!$I175)</f>
        <v>3.3165634474359305</v>
      </c>
      <c r="G176" s="22">
        <f>IF(OR($A176="",$B176="",$C176=""),"",C176*'MPTO_working_3-way'!$I175)</f>
        <v>3.0789280602364713</v>
      </c>
      <c r="H176" s="17">
        <f>IF(OR($A176="",$B176="",$C176=""),"",'MPTO_working_3-way'!E175)</f>
        <v>2.6664205912396808</v>
      </c>
      <c r="I176" s="21">
        <f>IF(OR($A176="",$B176="",$C176=""),"",'MPTO_working_3-way'!F175)</f>
        <v>3.3282222799964996</v>
      </c>
      <c r="J176" s="22">
        <f>IF(OR($A176="",$B176="",$C176=""),"",'MPTO_working_3-way'!G175)</f>
        <v>3.0816195480932174</v>
      </c>
      <c r="K176" s="17">
        <f>IF(OR($A176="",$B176="",$C176=""),"",'OddsRatio_working_3-way'!H175)</f>
        <v>2.6708639803436975</v>
      </c>
      <c r="L176" s="21">
        <f>IF(OR($A176="",$B176="",$C176=""),"",'OddsRatio_working_3-way'!I175)</f>
        <v>3.3223958468928125</v>
      </c>
      <c r="M176" s="22">
        <f>IF(OR($A176="",$B176="",$C176=""),"",'OddsRatio_working_3-way'!J175)</f>
        <v>3.0806985415600754</v>
      </c>
      <c r="N176" s="23">
        <f t="shared" si="42"/>
        <v>37.369471714476582</v>
      </c>
      <c r="O176" s="24">
        <f t="shared" si="43"/>
        <v>30.151692130995123</v>
      </c>
      <c r="P176" s="24">
        <f t="shared" si="44"/>
        <v>32.478836154528302</v>
      </c>
      <c r="Q176" t="s">
        <v>418</v>
      </c>
      <c r="R176" t="s">
        <v>419</v>
      </c>
      <c r="S176" t="s">
        <v>470</v>
      </c>
      <c r="T176" s="35">
        <v>100</v>
      </c>
      <c r="U176" s="35">
        <f t="shared" si="45"/>
        <v>60.317460317460316</v>
      </c>
      <c r="V176" s="35">
        <f t="shared" si="46"/>
        <v>70.930232558139537</v>
      </c>
      <c r="W176" s="35">
        <f t="shared" si="47"/>
        <v>65.986394557823132</v>
      </c>
      <c r="X176" s="35">
        <f t="shared" si="48"/>
        <v>63.083372884037338</v>
      </c>
      <c r="Y176" s="35">
        <f t="shared" si="49"/>
        <v>73.696145124716551</v>
      </c>
      <c r="Z176" s="35">
        <f t="shared" si="50"/>
        <v>68.752307124400147</v>
      </c>
      <c r="AA176" s="35">
        <f t="shared" si="51"/>
        <v>-2.7659125665770219</v>
      </c>
      <c r="AB176" s="35">
        <f t="shared" si="52"/>
        <v>-2.7659125665770148</v>
      </c>
      <c r="AC176" s="35">
        <f t="shared" si="53"/>
        <v>-2.7659125665770148</v>
      </c>
      <c r="AD176" s="36"/>
      <c r="AE176" s="36"/>
      <c r="AF176">
        <v>2.06</v>
      </c>
      <c r="AG176">
        <v>1.84</v>
      </c>
      <c r="AI176" s="36"/>
      <c r="AJ176" t="s">
        <v>478</v>
      </c>
      <c r="AK176" s="35"/>
      <c r="AL176" s="35"/>
    </row>
    <row r="177" spans="1:38" s="35" customFormat="1" ht="15" x14ac:dyDescent="0.25">
      <c r="A177">
        <v>2.52</v>
      </c>
      <c r="B177">
        <v>3.44</v>
      </c>
      <c r="C177">
        <v>2.94</v>
      </c>
      <c r="D177" s="20">
        <f t="shared" si="41"/>
        <v>2.7659125665770112E-2</v>
      </c>
      <c r="E177" s="17">
        <f>IF(OR($A177="",$B177="",$C177=""),"",A177*'MPTO_working_3-way'!$I176)</f>
        <v>2.5897009966777409</v>
      </c>
      <c r="F177" s="21">
        <f>IF(OR($A177="",$B177="",$C177=""),"",B177*'MPTO_working_3-way'!$I176)</f>
        <v>3.535147392290249</v>
      </c>
      <c r="G177" s="22">
        <f>IF(OR($A177="",$B177="",$C177=""),"",C177*'MPTO_working_3-way'!$I176)</f>
        <v>3.0213178294573639</v>
      </c>
      <c r="H177" s="17">
        <f>IF(OR($A177="",$B177="",$C177=""),"",'MPTO_working_3-way'!E176)</f>
        <v>2.5799414979252173</v>
      </c>
      <c r="I177" s="21">
        <f>IF(OR($A177="",$B177="",$C177=""),"",'MPTO_working_3-way'!F176)</f>
        <v>3.5526759507899826</v>
      </c>
      <c r="J177" s="22">
        <f>IF(OR($A177="",$B177="",$C177=""),"",'MPTO_working_3-way'!G176)</f>
        <v>3.0219117686117234</v>
      </c>
      <c r="K177" s="17">
        <f>IF(OR($A177="",$B177="",$C177=""),"",'OddsRatio_working_3-way'!H176)</f>
        <v>2.5844931415942503</v>
      </c>
      <c r="L177" s="21">
        <f>IF(OR($A177="",$B177="",$C177=""),"",'OddsRatio_working_3-way'!I176)</f>
        <v>3.5435284641381384</v>
      </c>
      <c r="M177" s="22">
        <f>IF(OR($A177="",$B177="",$C177=""),"",'OddsRatio_working_3-way'!J176)</f>
        <v>3.0223136149295029</v>
      </c>
      <c r="N177" s="23">
        <f t="shared" si="42"/>
        <v>38.6144964720975</v>
      </c>
      <c r="O177" s="24">
        <f t="shared" si="43"/>
        <v>28.287363694676078</v>
      </c>
      <c r="P177" s="24">
        <f t="shared" si="44"/>
        <v>33.098139833226433</v>
      </c>
      <c r="Q177" t="s">
        <v>420</v>
      </c>
      <c r="R177" t="s">
        <v>421</v>
      </c>
      <c r="S177" t="s">
        <v>470</v>
      </c>
      <c r="T177" s="35">
        <v>100</v>
      </c>
      <c r="U177" s="35">
        <f t="shared" si="45"/>
        <v>66.21621621621621</v>
      </c>
      <c r="V177" s="35">
        <f t="shared" si="46"/>
        <v>70.930232558139537</v>
      </c>
      <c r="W177" s="35">
        <f t="shared" si="47"/>
        <v>60.15936254980079</v>
      </c>
      <c r="X177" s="35">
        <f t="shared" si="48"/>
        <v>68.910404892059674</v>
      </c>
      <c r="Y177" s="35">
        <f t="shared" si="49"/>
        <v>73.624421233982986</v>
      </c>
      <c r="Z177" s="35">
        <f t="shared" si="50"/>
        <v>62.853551225644246</v>
      </c>
      <c r="AA177" s="35">
        <f t="shared" si="51"/>
        <v>-2.6941886758434634</v>
      </c>
      <c r="AB177" s="35">
        <f t="shared" si="52"/>
        <v>-2.6941886758434492</v>
      </c>
      <c r="AC177" s="35">
        <f t="shared" si="53"/>
        <v>-2.6941886758434563</v>
      </c>
      <c r="AD177" s="36"/>
      <c r="AE177" s="36"/>
      <c r="AF177">
        <v>1.89</v>
      </c>
      <c r="AG177">
        <v>1.99</v>
      </c>
      <c r="AH177" s="36"/>
      <c r="AI177" s="36"/>
      <c r="AJ177" t="s">
        <v>479</v>
      </c>
    </row>
    <row r="178" spans="1:38" s="35" customFormat="1" ht="15" x14ac:dyDescent="0.25">
      <c r="A178">
        <v>2.96</v>
      </c>
      <c r="B178">
        <v>3.44</v>
      </c>
      <c r="C178">
        <v>2.5099999999999998</v>
      </c>
      <c r="D178" s="20">
        <f t="shared" si="41"/>
        <v>2.6941886758434563E-2</v>
      </c>
      <c r="E178" s="17">
        <f>IF(OR($A178="",$B178="",$C178=""),"",A178*'MPTO_working_3-way'!$I177)</f>
        <v>3.0397479848049662</v>
      </c>
      <c r="F178" s="21">
        <f>IF(OR($A178="",$B178="",$C178=""),"",B178*'MPTO_working_3-way'!$I177)</f>
        <v>3.532680090449015</v>
      </c>
      <c r="G178" s="22">
        <f>IF(OR($A178="",$B178="",$C178=""),"",C178*'MPTO_working_3-way'!$I177)</f>
        <v>2.5776241357636707</v>
      </c>
      <c r="H178" s="17">
        <f>IF(OR($A178="",$B178="",$C178=""),"",'MPTO_working_3-way'!E177)</f>
        <v>3.0408334464951765</v>
      </c>
      <c r="I178" s="21">
        <f>IF(OR($A178="",$B178="",$C178=""),"",'MPTO_working_3-way'!F177)</f>
        <v>3.5496609664788665</v>
      </c>
      <c r="J178" s="22">
        <f>IF(OR($A178="",$B178="",$C178=""),"",'MPTO_working_3-way'!G177)</f>
        <v>2.5678836372365987</v>
      </c>
      <c r="K178" s="17">
        <f>IF(OR($A178="",$B178="",$C178=""),"",'OddsRatio_working_3-way'!H177)</f>
        <v>3.0409996520383253</v>
      </c>
      <c r="L178" s="21">
        <f>IF(OR($A178="",$B178="",$C178=""),"",'OddsRatio_working_3-way'!I177)</f>
        <v>3.5408363015170981</v>
      </c>
      <c r="M178" s="22">
        <f>IF(OR($A178="",$B178="",$C178=""),"",'OddsRatio_working_3-way'!J177)</f>
        <v>2.5724027931519742</v>
      </c>
      <c r="N178" s="23">
        <f t="shared" si="42"/>
        <v>32.897464033162642</v>
      </c>
      <c r="O178" s="24">
        <f t="shared" si="43"/>
        <v>28.307120214581811</v>
      </c>
      <c r="P178" s="24">
        <f t="shared" si="44"/>
        <v>38.795415752255543</v>
      </c>
      <c r="Q178" t="s">
        <v>422</v>
      </c>
      <c r="R178" t="s">
        <v>423</v>
      </c>
      <c r="S178" t="s">
        <v>470</v>
      </c>
      <c r="T178" s="35">
        <v>100</v>
      </c>
      <c r="U178" s="35">
        <f t="shared" si="45"/>
        <v>47.089947089947096</v>
      </c>
      <c r="V178" s="35">
        <f t="shared" si="46"/>
        <v>75.429975429975428</v>
      </c>
      <c r="W178" s="35">
        <f t="shared" si="47"/>
        <v>74.489795918367349</v>
      </c>
      <c r="X178" s="35">
        <f t="shared" si="48"/>
        <v>50.080228651657222</v>
      </c>
      <c r="Y178" s="35">
        <f t="shared" si="49"/>
        <v>78.420256991685577</v>
      </c>
      <c r="Z178" s="35">
        <f t="shared" si="50"/>
        <v>77.480077480077483</v>
      </c>
      <c r="AA178" s="35">
        <f t="shared" si="51"/>
        <v>-2.9902815617101268</v>
      </c>
      <c r="AB178" s="35">
        <f t="shared" si="52"/>
        <v>-2.9902815617101481</v>
      </c>
      <c r="AC178" s="35">
        <f t="shared" si="53"/>
        <v>-2.9902815617101339</v>
      </c>
      <c r="AD178" s="36"/>
      <c r="AE178" s="36"/>
      <c r="AF178">
        <v>1.95</v>
      </c>
      <c r="AG178">
        <v>1.93</v>
      </c>
      <c r="AH178" s="36"/>
      <c r="AI178" s="36"/>
      <c r="AJ178" t="s">
        <v>479</v>
      </c>
    </row>
    <row r="179" spans="1:38" ht="15" x14ac:dyDescent="0.25">
      <c r="A179">
        <v>1.89</v>
      </c>
      <c r="B179">
        <v>4.07</v>
      </c>
      <c r="C179">
        <v>3.92</v>
      </c>
      <c r="D179" s="20">
        <f t="shared" si="41"/>
        <v>2.9902815617101286E-2</v>
      </c>
      <c r="E179" s="17">
        <f>IF(OR($A179="",$B179="",$C179=""),"",A179*'MPTO_working_3-way'!$I178)</f>
        <v>1.9465163215163213</v>
      </c>
      <c r="F179" s="21">
        <f>IF(OR($A179="",$B179="",$C179=""),"",B179*'MPTO_working_3-way'!$I178)</f>
        <v>4.1917044595616026</v>
      </c>
      <c r="G179" s="22">
        <f>IF(OR($A179="",$B179="",$C179=""),"",C179*'MPTO_working_3-way'!$I178)</f>
        <v>4.0372190372190371</v>
      </c>
      <c r="H179" s="17">
        <f>IF(OR($A179="",$B179="",$C179=""),"",'MPTO_working_3-way'!E178)</f>
        <v>1.9262889213372072</v>
      </c>
      <c r="I179" s="21">
        <f>IF(OR($A179="",$B179="",$C179=""),"",'MPTO_working_3-way'!F178)</f>
        <v>4.2420939158111182</v>
      </c>
      <c r="J179" s="22">
        <f>IF(OR($A179="",$B179="",$C179=""),"",'MPTO_working_3-way'!G178)</f>
        <v>4.0793942210078136</v>
      </c>
      <c r="K179" s="17">
        <f>IF(OR($A179="",$B179="",$C179=""),"",'OddsRatio_working_3-way'!H178)</f>
        <v>1.9339567637742301</v>
      </c>
      <c r="L179" s="21">
        <f>IF(OR($A179="",$B179="",$C179=""),"",'OddsRatio_working_3-way'!I178)</f>
        <v>4.2216261402099855</v>
      </c>
      <c r="M179" s="22">
        <f>IF(OR($A179="",$B179="",$C179=""),"",'OddsRatio_working_3-way'!J178)</f>
        <v>4.0642176968772494</v>
      </c>
      <c r="N179" s="23">
        <f t="shared" si="42"/>
        <v>51.373830722416322</v>
      </c>
      <c r="O179" s="24">
        <f t="shared" si="43"/>
        <v>23.856643750704382</v>
      </c>
      <c r="P179" s="24">
        <f t="shared" si="44"/>
        <v>24.769525526879296</v>
      </c>
      <c r="Q179" t="s">
        <v>424</v>
      </c>
      <c r="R179" t="s">
        <v>425</v>
      </c>
      <c r="S179" t="s">
        <v>470</v>
      </c>
      <c r="T179" s="35">
        <v>100</v>
      </c>
      <c r="U179" s="35">
        <f t="shared" si="45"/>
        <v>80</v>
      </c>
      <c r="V179" s="35">
        <f t="shared" si="46"/>
        <v>76.635514018691595</v>
      </c>
      <c r="W179" s="35">
        <f t="shared" si="47"/>
        <v>40.476190476190474</v>
      </c>
      <c r="X179" s="35">
        <f t="shared" si="48"/>
        <v>82.888295505117938</v>
      </c>
      <c r="Y179" s="35">
        <f t="shared" si="49"/>
        <v>79.523809523809533</v>
      </c>
      <c r="Z179" s="35">
        <f t="shared" si="50"/>
        <v>43.364485981308412</v>
      </c>
      <c r="AA179" s="35">
        <f t="shared" si="51"/>
        <v>-2.888295505117938</v>
      </c>
      <c r="AB179" s="35">
        <f t="shared" si="52"/>
        <v>-2.888295505117938</v>
      </c>
      <c r="AC179" s="35">
        <f t="shared" si="53"/>
        <v>-2.888295505117938</v>
      </c>
      <c r="AD179" s="36"/>
      <c r="AE179" s="36"/>
      <c r="AF179">
        <v>1.52</v>
      </c>
      <c r="AG179">
        <v>2.62</v>
      </c>
      <c r="AI179" s="36"/>
      <c r="AJ179" t="s">
        <v>479</v>
      </c>
      <c r="AK179" s="35"/>
      <c r="AL179" s="35"/>
    </row>
    <row r="180" spans="1:38" ht="15" x14ac:dyDescent="0.25">
      <c r="A180">
        <v>5</v>
      </c>
      <c r="B180">
        <v>4.28</v>
      </c>
      <c r="C180">
        <v>1.68</v>
      </c>
      <c r="D180" s="20">
        <f t="shared" si="41"/>
        <v>2.8882955051179326E-2</v>
      </c>
      <c r="E180" s="17">
        <f>IF(OR($A180="",$B180="",$C180=""),"",A180*'MPTO_working_3-way'!$I179)</f>
        <v>5.1444147752558962</v>
      </c>
      <c r="F180" s="21">
        <f>IF(OR($A180="",$B180="",$C180=""),"",B180*'MPTO_working_3-way'!$I179)</f>
        <v>4.4036190476190482</v>
      </c>
      <c r="G180" s="22">
        <f>IF(OR($A180="",$B180="",$C180=""),"",C180*'MPTO_working_3-way'!$I179)</f>
        <v>1.7285233644859812</v>
      </c>
      <c r="H180" s="17">
        <f>IF(OR($A180="",$B180="",$C180=""),"",'MPTO_working_3-way'!E179)</f>
        <v>5.252863710745733</v>
      </c>
      <c r="I180" s="21">
        <f>IF(OR($A180="",$B180="",$C180=""),"",'MPTO_working_3-way'!F179)</f>
        <v>4.4639427852460098</v>
      </c>
      <c r="J180" s="22">
        <f>IF(OR($A180="",$B180="",$C180=""),"",'MPTO_working_3-way'!G179)</f>
        <v>1.7076198196372478</v>
      </c>
      <c r="K180" s="17">
        <f>IF(OR($A180="",$B180="",$C180=""),"",'OddsRatio_working_3-way'!H179)</f>
        <v>5.205583395569902</v>
      </c>
      <c r="L180" s="21">
        <f>IF(OR($A180="",$B180="",$C180=""),"",'OddsRatio_working_3-way'!I179)</f>
        <v>4.4485783843673197</v>
      </c>
      <c r="M180" s="22">
        <f>IF(OR($A180="",$B180="",$C180=""),"",'OddsRatio_working_3-way'!J179)</f>
        <v>1.7149491772468837</v>
      </c>
      <c r="N180" s="23">
        <f t="shared" si="42"/>
        <v>19.438557031013453</v>
      </c>
      <c r="O180" s="24">
        <f t="shared" si="43"/>
        <v>22.708594662398891</v>
      </c>
      <c r="P180" s="24">
        <f t="shared" si="44"/>
        <v>57.85284830658766</v>
      </c>
      <c r="Q180" t="s">
        <v>426</v>
      </c>
      <c r="R180" t="s">
        <v>427</v>
      </c>
      <c r="S180" t="s">
        <v>470</v>
      </c>
      <c r="T180" s="35">
        <v>100</v>
      </c>
      <c r="U180" s="35">
        <f t="shared" si="45"/>
        <v>67.741935483870961</v>
      </c>
      <c r="V180" s="35">
        <f t="shared" si="46"/>
        <v>70.059880239520965</v>
      </c>
      <c r="W180" s="35">
        <f t="shared" si="47"/>
        <v>59.514170040485837</v>
      </c>
      <c r="X180" s="35">
        <f t="shared" si="48"/>
        <v>70.425949719993213</v>
      </c>
      <c r="Y180" s="35">
        <f t="shared" si="49"/>
        <v>72.743894475643202</v>
      </c>
      <c r="Z180" s="35">
        <f t="shared" si="50"/>
        <v>62.198184276608082</v>
      </c>
      <c r="AA180" s="35">
        <f t="shared" si="51"/>
        <v>-2.6840142361222519</v>
      </c>
      <c r="AB180" s="35">
        <f t="shared" si="52"/>
        <v>-2.6840142361222377</v>
      </c>
      <c r="AC180" s="35">
        <f t="shared" si="53"/>
        <v>-2.6840142361222448</v>
      </c>
      <c r="AD180" s="36"/>
      <c r="AE180" s="36"/>
      <c r="AF180">
        <v>1.65</v>
      </c>
      <c r="AG180">
        <v>2.34</v>
      </c>
      <c r="AI180" s="36"/>
      <c r="AJ180" t="s">
        <v>479</v>
      </c>
      <c r="AK180" s="35"/>
      <c r="AL180" s="35"/>
    </row>
    <row r="181" spans="1:38" s="35" customFormat="1" ht="15" x14ac:dyDescent="0.25">
      <c r="A181">
        <v>3.1</v>
      </c>
      <c r="B181">
        <v>3.34</v>
      </c>
      <c r="C181">
        <v>2.4700000000000002</v>
      </c>
      <c r="D181" s="20">
        <f t="shared" si="41"/>
        <v>2.6840142361222563E-2</v>
      </c>
      <c r="E181" s="17">
        <f>IF(OR($A181="",$B181="",$C181=""),"",A181*'MPTO_working_3-way'!$I180)</f>
        <v>3.18320444131979</v>
      </c>
      <c r="F181" s="21">
        <f>IF(OR($A181="",$B181="",$C181=""),"",B181*'MPTO_working_3-way'!$I180)</f>
        <v>3.4296460754864833</v>
      </c>
      <c r="G181" s="22">
        <f>IF(OR($A181="",$B181="",$C181=""),"",C181*'MPTO_working_3-way'!$I180)</f>
        <v>2.5362951516322201</v>
      </c>
      <c r="H181" s="17">
        <f>IF(OR($A181="",$B181="",$C181=""),"",'MPTO_working_3-way'!E180)</f>
        <v>3.1884305268923474</v>
      </c>
      <c r="I181" s="21">
        <f>IF(OR($A181="",$B181="",$C181=""),"",'MPTO_working_3-way'!F180)</f>
        <v>3.4428802337760014</v>
      </c>
      <c r="J181" s="22">
        <f>IF(OR($A181="",$B181="",$C181=""),"",'MPTO_working_3-way'!G180)</f>
        <v>2.5258164617762038</v>
      </c>
      <c r="K181" s="17">
        <f>IF(OR($A181="",$B181="",$C181=""),"",'OddsRatio_working_3-way'!H180)</f>
        <v>3.1864946266402661</v>
      </c>
      <c r="L181" s="21">
        <f>IF(OR($A181="",$B181="",$C181=""),"",'OddsRatio_working_3-way'!I180)</f>
        <v>3.4363797268277234</v>
      </c>
      <c r="M181" s="22">
        <f>IF(OR($A181="",$B181="",$C181=""),"",'OddsRatio_working_3-way'!J180)</f>
        <v>2.5305462386481858</v>
      </c>
      <c r="N181" s="23">
        <f t="shared" si="42"/>
        <v>31.414884542740506</v>
      </c>
      <c r="O181" s="24">
        <f t="shared" si="43"/>
        <v>29.157527569609453</v>
      </c>
      <c r="P181" s="24">
        <f t="shared" si="44"/>
        <v>39.42758788765002</v>
      </c>
      <c r="Q181" t="s">
        <v>428</v>
      </c>
      <c r="R181" t="s">
        <v>429</v>
      </c>
      <c r="S181" t="s">
        <v>470</v>
      </c>
      <c r="T181" s="35">
        <v>100</v>
      </c>
      <c r="U181" s="35">
        <f t="shared" si="45"/>
        <v>10.714285714285726</v>
      </c>
      <c r="V181" s="35">
        <f t="shared" si="46"/>
        <v>90.019960079840317</v>
      </c>
      <c r="W181" s="35">
        <f t="shared" si="47"/>
        <v>96.164173379363262</v>
      </c>
      <c r="X181" s="35">
        <f t="shared" si="48"/>
        <v>13.815866540796428</v>
      </c>
      <c r="Y181" s="35">
        <f t="shared" si="49"/>
        <v>93.121540906351029</v>
      </c>
      <c r="Z181" s="35">
        <f t="shared" si="50"/>
        <v>99.265754205873961</v>
      </c>
      <c r="AA181" s="35">
        <f t="shared" si="51"/>
        <v>-3.1015808265107019</v>
      </c>
      <c r="AB181" s="35">
        <f t="shared" si="52"/>
        <v>-3.1015808265107125</v>
      </c>
      <c r="AC181" s="35">
        <f t="shared" si="53"/>
        <v>-3.1015808265106983</v>
      </c>
      <c r="AD181" s="36"/>
      <c r="AE181" s="36"/>
      <c r="AF181">
        <v>2.23</v>
      </c>
      <c r="AG181">
        <v>1.71</v>
      </c>
      <c r="AH181" s="36"/>
      <c r="AI181" s="36"/>
      <c r="AJ181" t="s">
        <v>480</v>
      </c>
    </row>
    <row r="182" spans="1:38" s="35" customFormat="1" ht="15" x14ac:dyDescent="0.25">
      <c r="A182">
        <v>1.1200000000000001</v>
      </c>
      <c r="B182">
        <v>10.02</v>
      </c>
      <c r="C182">
        <v>26.07</v>
      </c>
      <c r="D182" s="20">
        <f t="shared" si="41"/>
        <v>3.1015808265107081E-2</v>
      </c>
      <c r="E182" s="17">
        <f>IF(OR($A182="",$B182="",$C182=""),"",A182*'MPTO_working_3-way'!$I181)</f>
        <v>1.1547377052569201</v>
      </c>
      <c r="F182" s="21">
        <f>IF(OR($A182="",$B182="",$C182=""),"",B182*'MPTO_working_3-way'!$I181)</f>
        <v>10.330778398816372</v>
      </c>
      <c r="G182" s="22">
        <f>IF(OR($A182="",$B182="",$C182=""),"",C182*'MPTO_working_3-way'!$I181)</f>
        <v>26.878582121471343</v>
      </c>
      <c r="H182" s="17">
        <f>IF(OR($A182="",$B182="",$C182=""),"",'MPTO_working_3-way'!E181)</f>
        <v>1.1331206706255716</v>
      </c>
      <c r="I182" s="21">
        <f>IF(OR($A182="",$B182="",$C182=""),"",'MPTO_working_3-way'!F181)</f>
        <v>11.177955727698107</v>
      </c>
      <c r="J182" s="22">
        <f>IF(OR($A182="",$B182="",$C182=""),"",'MPTO_working_3-way'!G181)</f>
        <v>35.68922238259325</v>
      </c>
      <c r="K182" s="17">
        <f>IF(OR($A182="",$B182="",$C182=""),"",'OddsRatio_working_3-way'!H181)</f>
        <v>1.1381164865502964</v>
      </c>
      <c r="L182" s="21">
        <f>IF(OR($A182="",$B182="",$C182=""),"",'OddsRatio_working_3-way'!I181)</f>
        <v>11.381755905697275</v>
      </c>
      <c r="M182" s="22">
        <f>IF(OR($A182="",$B182="",$C182=""),"",'OddsRatio_working_3-way'!J181)</f>
        <v>29.854835981799418</v>
      </c>
      <c r="N182" s="23">
        <f t="shared" si="42"/>
        <v>86.599752952338889</v>
      </c>
      <c r="O182" s="24">
        <f t="shared" si="43"/>
        <v>9.6798127052514538</v>
      </c>
      <c r="P182" s="24">
        <f t="shared" si="44"/>
        <v>3.7204343424096495</v>
      </c>
      <c r="Q182" t="s">
        <v>430</v>
      </c>
      <c r="R182" t="s">
        <v>431</v>
      </c>
      <c r="S182" t="s">
        <v>470</v>
      </c>
      <c r="T182" s="35">
        <v>100</v>
      </c>
      <c r="U182" s="35">
        <f t="shared" si="45"/>
        <v>59.514170040485837</v>
      </c>
      <c r="V182" s="35">
        <f t="shared" si="46"/>
        <v>67.21311475409837</v>
      </c>
      <c r="W182" s="35">
        <f t="shared" si="47"/>
        <v>70.588235294117652</v>
      </c>
      <c r="X182" s="35">
        <f t="shared" si="48"/>
        <v>62.198649951783992</v>
      </c>
      <c r="Y182" s="35">
        <f t="shared" si="49"/>
        <v>69.897594665396525</v>
      </c>
      <c r="Z182" s="35">
        <f t="shared" si="50"/>
        <v>73.272715205415807</v>
      </c>
      <c r="AA182" s="35">
        <f t="shared" si="51"/>
        <v>-2.6844799112981548</v>
      </c>
      <c r="AB182" s="35">
        <f t="shared" si="52"/>
        <v>-2.6844799112981548</v>
      </c>
      <c r="AC182" s="35">
        <f t="shared" si="53"/>
        <v>-2.6844799112981548</v>
      </c>
      <c r="AD182" s="36"/>
      <c r="AE182" s="36"/>
      <c r="AF182">
        <v>1.36</v>
      </c>
      <c r="AG182">
        <v>3.22</v>
      </c>
      <c r="AH182" s="36"/>
      <c r="AI182" s="36"/>
      <c r="AJ182" t="s">
        <v>480</v>
      </c>
    </row>
    <row r="183" spans="1:38" ht="15" x14ac:dyDescent="0.25">
      <c r="A183">
        <v>2.4700000000000002</v>
      </c>
      <c r="B183">
        <v>3.05</v>
      </c>
      <c r="C183">
        <v>3.4</v>
      </c>
      <c r="D183" s="20">
        <f t="shared" si="41"/>
        <v>2.6844799112981654E-2</v>
      </c>
      <c r="E183" s="17">
        <f>IF(OR($A183="",$B183="",$C183=""),"",A183*'MPTO_working_3-way'!$I182)</f>
        <v>2.5363066538090648</v>
      </c>
      <c r="F183" s="21">
        <f>IF(OR($A183="",$B183="",$C183=""),"",B183*'MPTO_working_3-way'!$I182)</f>
        <v>3.1318766372945936</v>
      </c>
      <c r="G183" s="22">
        <f>IF(OR($A183="",$B183="",$C183=""),"",C183*'MPTO_working_3-way'!$I182)</f>
        <v>3.4912723169841375</v>
      </c>
      <c r="H183" s="17">
        <f>IF(OR($A183="",$B183="",$C183=""),"",'MPTO_working_3-way'!E182)</f>
        <v>2.5258263647838435</v>
      </c>
      <c r="I183" s="21">
        <f>IF(OR($A183="",$B183="",$C183=""),"",'MPTO_working_3-way'!F182)</f>
        <v>3.1355768289099988</v>
      </c>
      <c r="J183" s="22">
        <f>IF(OR($A183="",$B183="",$C183=""),"",'MPTO_working_3-way'!G182)</f>
        <v>3.5066878414084854</v>
      </c>
      <c r="K183" s="17">
        <f>IF(OR($A183="",$B183="",$C183=""),"",'OddsRatio_working_3-way'!H182)</f>
        <v>2.5305843661803991</v>
      </c>
      <c r="L183" s="21">
        <f>IF(OR($A183="",$B183="",$C183=""),"",'OddsRatio_working_3-way'!I182)</f>
        <v>3.1344884018162009</v>
      </c>
      <c r="M183" s="22">
        <f>IF(OR($A183="",$B183="",$C183=""),"",'OddsRatio_working_3-way'!J182)</f>
        <v>3.4989132509067735</v>
      </c>
      <c r="N183" s="23">
        <f t="shared" si="42"/>
        <v>39.427409083132133</v>
      </c>
      <c r="O183" s="24">
        <f t="shared" si="43"/>
        <v>31.929737847651278</v>
      </c>
      <c r="P183" s="24">
        <f t="shared" si="44"/>
        <v>28.642853069216585</v>
      </c>
      <c r="Q183" t="s">
        <v>432</v>
      </c>
      <c r="R183" t="s">
        <v>433</v>
      </c>
      <c r="S183" t="s">
        <v>470</v>
      </c>
      <c r="T183" s="35">
        <v>100</v>
      </c>
      <c r="U183" s="35">
        <f t="shared" si="45"/>
        <v>24.81203007518797</v>
      </c>
      <c r="V183" s="35">
        <f t="shared" si="46"/>
        <v>82.110912343470488</v>
      </c>
      <c r="W183" s="35">
        <f t="shared" si="47"/>
        <v>90</v>
      </c>
      <c r="X183" s="35">
        <f t="shared" si="48"/>
        <v>27.889087656529522</v>
      </c>
      <c r="Y183" s="35">
        <f t="shared" si="49"/>
        <v>85.187969924812023</v>
      </c>
      <c r="Z183" s="35">
        <f t="shared" si="50"/>
        <v>93.077057581341549</v>
      </c>
      <c r="AA183" s="35">
        <f t="shared" si="51"/>
        <v>-3.0770575813415526</v>
      </c>
      <c r="AB183" s="35">
        <f t="shared" si="52"/>
        <v>-3.0770575813415348</v>
      </c>
      <c r="AC183" s="35">
        <f t="shared" si="53"/>
        <v>-3.0770575813415491</v>
      </c>
      <c r="AD183" s="36"/>
      <c r="AE183" s="36"/>
      <c r="AF183">
        <v>2.5</v>
      </c>
      <c r="AG183">
        <v>1.58</v>
      </c>
      <c r="AI183" s="36"/>
      <c r="AJ183" t="s">
        <v>480</v>
      </c>
      <c r="AK183" s="35"/>
      <c r="AL183" s="35"/>
    </row>
    <row r="184" spans="1:38" ht="15" x14ac:dyDescent="0.25">
      <c r="A184">
        <v>1.33</v>
      </c>
      <c r="B184">
        <v>5.59</v>
      </c>
      <c r="C184">
        <v>10</v>
      </c>
      <c r="D184" s="20">
        <f t="shared" si="41"/>
        <v>3.0770575813415579E-2</v>
      </c>
      <c r="E184" s="17">
        <f>IF(OR($A184="",$B184="",$C184=""),"",A184*'MPTO_working_3-way'!$I183)</f>
        <v>1.3709248658318427</v>
      </c>
      <c r="F184" s="21">
        <f>IF(OR($A184="",$B184="",$C184=""),"",B184*'MPTO_working_3-way'!$I183)</f>
        <v>5.7620075187969926</v>
      </c>
      <c r="G184" s="22">
        <f>IF(OR($A184="",$B184="",$C184=""),"",C184*'MPTO_working_3-way'!$I183)</f>
        <v>10.307705758134155</v>
      </c>
      <c r="H184" s="17">
        <f>IF(OR($A184="",$B184="",$C184=""),"",'MPTO_working_3-way'!E183)</f>
        <v>1.3483942850682811</v>
      </c>
      <c r="I184" s="21">
        <f>IF(OR($A184="",$B184="",$C184=""),"",'MPTO_working_3-way'!F183)</f>
        <v>5.9300016218098879</v>
      </c>
      <c r="J184" s="22">
        <f>IF(OR($A184="",$B184="",$C184=""),"",'MPTO_working_3-way'!G183)</f>
        <v>11.142912811494579</v>
      </c>
      <c r="K184" s="17">
        <f>IF(OR($A184="",$B184="",$C184=""),"",'OddsRatio_working_3-way'!H183)</f>
        <v>1.3550331098568129</v>
      </c>
      <c r="L184" s="21">
        <f>IF(OR($A184="",$B184="",$C184=""),"",'OddsRatio_working_3-way'!I183)</f>
        <v>5.938187800735669</v>
      </c>
      <c r="M184" s="22">
        <f>IF(OR($A184="",$B184="",$C184=""),"",'OddsRatio_working_3-way'!J183)</f>
        <v>10.682721177913077</v>
      </c>
      <c r="N184" s="23">
        <f t="shared" si="42"/>
        <v>72.943457728679036</v>
      </c>
      <c r="O184" s="24">
        <f t="shared" si="43"/>
        <v>17.355062393406641</v>
      </c>
      <c r="P184" s="24">
        <f t="shared" si="44"/>
        <v>9.7014798779143128</v>
      </c>
      <c r="Q184" t="s">
        <v>434</v>
      </c>
      <c r="R184" t="s">
        <v>435</v>
      </c>
      <c r="S184" t="s">
        <v>470</v>
      </c>
      <c r="T184" s="35">
        <v>100</v>
      </c>
      <c r="U184" s="35">
        <f t="shared" si="45"/>
        <v>94.259471871412174</v>
      </c>
      <c r="V184" s="35">
        <f t="shared" si="46"/>
        <v>86.187845303867405</v>
      </c>
      <c r="W184" s="35">
        <f t="shared" si="47"/>
        <v>15.966386554621849</v>
      </c>
      <c r="X184" s="35">
        <f t="shared" si="48"/>
        <v>97.845768141510746</v>
      </c>
      <c r="Y184" s="35">
        <f t="shared" si="49"/>
        <v>89.774141573965977</v>
      </c>
      <c r="Z184" s="35">
        <f t="shared" si="50"/>
        <v>19.552682824720428</v>
      </c>
      <c r="AA184" s="35">
        <f t="shared" si="51"/>
        <v>-3.5862962700985719</v>
      </c>
      <c r="AB184" s="35">
        <f t="shared" si="52"/>
        <v>-3.5862962700985719</v>
      </c>
      <c r="AC184" s="35">
        <f t="shared" si="53"/>
        <v>-3.586296270098579</v>
      </c>
      <c r="AD184" s="36"/>
      <c r="AE184" s="36"/>
      <c r="AF184">
        <v>1.65</v>
      </c>
      <c r="AG184">
        <v>2.35</v>
      </c>
      <c r="AI184" s="36"/>
      <c r="AJ184" t="s">
        <v>480</v>
      </c>
      <c r="AK184" s="35"/>
      <c r="AL184" s="35"/>
    </row>
    <row r="185" spans="1:38" s="35" customFormat="1" ht="17.25" customHeight="1" x14ac:dyDescent="0.25">
      <c r="A185">
        <v>17.420000000000002</v>
      </c>
      <c r="B185">
        <v>7.24</v>
      </c>
      <c r="C185">
        <v>1.19</v>
      </c>
      <c r="D185" s="20">
        <f t="shared" si="41"/>
        <v>3.5862962700985879E-2</v>
      </c>
      <c r="E185" s="17">
        <f>IF(OR($A185="",$B185="",$C185=""),"",A185*'MPTO_working_3-way'!$I184)</f>
        <v>18.044732810251176</v>
      </c>
      <c r="F185" s="21">
        <f>IF(OR($A185="",$B185="",$C185=""),"",B185*'MPTO_working_3-way'!$I184)</f>
        <v>7.4996478499551378</v>
      </c>
      <c r="G185" s="22">
        <f>IF(OR($A185="",$B185="",$C185=""),"",C185*'MPTO_working_3-way'!$I184)</f>
        <v>1.2326769256141732</v>
      </c>
      <c r="H185" s="17">
        <f>IF(OR($A185="",$B185="",$C185=""),"",'MPTO_working_3-way'!E184)</f>
        <v>22.001735310260514</v>
      </c>
      <c r="I185" s="21">
        <f>IF(OR($A185="",$B185="",$C185=""),"",'MPTO_working_3-way'!F184)</f>
        <v>7.925988636038773</v>
      </c>
      <c r="J185" s="22">
        <f>IF(OR($A185="",$B185="",$C185=""),"",'MPTO_working_3-way'!G184)</f>
        <v>1.2071728080441171</v>
      </c>
      <c r="K185" s="17">
        <f>IF(OR($A185="",$B185="",$C185=""),"",'OddsRatio_working_3-way'!H184)</f>
        <v>19.468576561306548</v>
      </c>
      <c r="L185" s="21">
        <f>IF(OR($A185="",$B185="",$C185=""),"",'OddsRatio_working_3-way'!I184)</f>
        <v>8.0185089977194188</v>
      </c>
      <c r="M185" s="22">
        <f>IF(OR($A185="",$B185="",$C185=""),"",'OddsRatio_working_3-way'!J184)</f>
        <v>1.213704600892098</v>
      </c>
      <c r="N185" s="23">
        <f t="shared" si="42"/>
        <v>5.5417833586979022</v>
      </c>
      <c r="O185" s="24">
        <f t="shared" si="43"/>
        <v>13.333959407253795</v>
      </c>
      <c r="P185" s="24">
        <f t="shared" si="44"/>
        <v>81.124257234048287</v>
      </c>
      <c r="Q185" t="s">
        <v>436</v>
      </c>
      <c r="R185" t="s">
        <v>437</v>
      </c>
      <c r="S185" t="s">
        <v>470</v>
      </c>
      <c r="T185" s="35">
        <v>100</v>
      </c>
      <c r="U185" s="35">
        <f t="shared" si="45"/>
        <v>64.539007092198588</v>
      </c>
      <c r="V185" s="35">
        <f t="shared" si="46"/>
        <v>70.930232558139537</v>
      </c>
      <c r="W185" s="35">
        <f t="shared" si="47"/>
        <v>61.832061068702288</v>
      </c>
      <c r="X185" s="35">
        <f t="shared" si="48"/>
        <v>67.237706373158176</v>
      </c>
      <c r="Y185" s="35">
        <f t="shared" si="49"/>
        <v>73.628931839099138</v>
      </c>
      <c r="Z185" s="35">
        <f t="shared" si="50"/>
        <v>64.53076034966189</v>
      </c>
      <c r="AA185" s="35">
        <f t="shared" si="51"/>
        <v>-2.6986992809595876</v>
      </c>
      <c r="AB185" s="35">
        <f t="shared" si="52"/>
        <v>-2.6986992809596018</v>
      </c>
      <c r="AC185" s="35">
        <f t="shared" si="53"/>
        <v>-2.6986992809596018</v>
      </c>
      <c r="AD185" s="36"/>
      <c r="AE185" s="36"/>
      <c r="AF185">
        <v>1.51</v>
      </c>
      <c r="AG185">
        <v>2.64</v>
      </c>
      <c r="AH185" s="36"/>
      <c r="AI185" s="36"/>
      <c r="AJ185" t="s">
        <v>486</v>
      </c>
    </row>
    <row r="186" spans="1:38" s="35" customFormat="1" ht="15" x14ac:dyDescent="0.25">
      <c r="A186">
        <v>2.82</v>
      </c>
      <c r="B186">
        <v>3.44</v>
      </c>
      <c r="C186">
        <v>2.62</v>
      </c>
      <c r="D186" s="20">
        <f t="shared" si="41"/>
        <v>2.6986992809595822E-2</v>
      </c>
      <c r="E186" s="17">
        <f>IF(OR($A186="",$B186="",$C186=""),"",A186*'MPTO_working_3-way'!$I185)</f>
        <v>2.8961033197230601</v>
      </c>
      <c r="F186" s="21">
        <f>IF(OR($A186="",$B186="",$C186=""),"",B186*'MPTO_working_3-way'!$I185)</f>
        <v>3.5328352552650095</v>
      </c>
      <c r="G186" s="22">
        <f>IF(OR($A186="",$B186="",$C186=""),"",C186*'MPTO_working_3-way'!$I185)</f>
        <v>2.690705921161141</v>
      </c>
      <c r="H186" s="17">
        <f>IF(OR($A186="",$B186="",$C186=""),"",'MPTO_working_3-way'!E185)</f>
        <v>2.8933990920632331</v>
      </c>
      <c r="I186" s="21">
        <f>IF(OR($A186="",$B186="",$C186=""),"",'MPTO_working_3-way'!F185)</f>
        <v>3.5498504234030759</v>
      </c>
      <c r="J186" s="22">
        <f>IF(OR($A186="",$B186="",$C186=""),"",'MPTO_working_3-way'!G185)</f>
        <v>2.6832403263231326</v>
      </c>
      <c r="K186" s="17">
        <f>IF(OR($A186="",$B186="",$C186=""),"",'OddsRatio_working_3-way'!H185)</f>
        <v>2.8951743121676179</v>
      </c>
      <c r="L186" s="21">
        <f>IF(OR($A186="",$B186="",$C186=""),"",'OddsRatio_working_3-way'!I185)</f>
        <v>3.5407831437851582</v>
      </c>
      <c r="M186" s="22">
        <f>IF(OR($A186="",$B186="",$C186=""),"",'OddsRatio_working_3-way'!J185)</f>
        <v>2.6869133987426048</v>
      </c>
      <c r="N186" s="23">
        <f t="shared" si="42"/>
        <v>34.529154854034175</v>
      </c>
      <c r="O186" s="24">
        <f t="shared" si="43"/>
        <v>28.305876944295459</v>
      </c>
      <c r="P186" s="24">
        <f t="shared" si="44"/>
        <v>37.164968201670376</v>
      </c>
      <c r="Q186" t="s">
        <v>438</v>
      </c>
      <c r="R186" t="s">
        <v>439</v>
      </c>
      <c r="S186" t="s">
        <v>470</v>
      </c>
      <c r="T186" s="35">
        <v>100</v>
      </c>
      <c r="U186" s="35">
        <f t="shared" si="45"/>
        <v>46.808510638297875</v>
      </c>
      <c r="V186" s="35">
        <f t="shared" si="46"/>
        <v>69.230769230769241</v>
      </c>
      <c r="W186" s="35">
        <f t="shared" si="47"/>
        <v>81.651376146788976</v>
      </c>
      <c r="X186" s="35">
        <f t="shared" si="48"/>
        <v>49.117854622441783</v>
      </c>
      <c r="Y186" s="35">
        <f t="shared" si="49"/>
        <v>71.540113214913134</v>
      </c>
      <c r="Z186" s="35">
        <f t="shared" si="50"/>
        <v>83.960720130932899</v>
      </c>
      <c r="AA186" s="35">
        <f t="shared" si="51"/>
        <v>-2.3093439841439078</v>
      </c>
      <c r="AB186" s="35">
        <f t="shared" si="52"/>
        <v>-2.3093439841438936</v>
      </c>
      <c r="AC186" s="35">
        <f t="shared" si="53"/>
        <v>-2.3093439841439221</v>
      </c>
      <c r="AD186" s="36"/>
      <c r="AE186" s="36"/>
      <c r="AF186">
        <v>2.0299999999999998</v>
      </c>
      <c r="AG186">
        <v>1.86</v>
      </c>
      <c r="AH186" s="36"/>
      <c r="AI186" s="36"/>
      <c r="AJ186" t="s">
        <v>486</v>
      </c>
    </row>
    <row r="187" spans="1:38" ht="15" x14ac:dyDescent="0.25">
      <c r="A187">
        <v>1.88</v>
      </c>
      <c r="B187">
        <v>3.25</v>
      </c>
      <c r="C187">
        <v>5.45</v>
      </c>
      <c r="D187" s="20">
        <f t="shared" si="41"/>
        <v>2.3093439841439078E-2</v>
      </c>
      <c r="E187" s="17">
        <f>IF(OR($A187="",$B187="",$C187=""),"",A187*'MPTO_working_3-way'!$I186)</f>
        <v>1.9234156669019054</v>
      </c>
      <c r="F187" s="21">
        <f>IF(OR($A187="",$B187="",$C187=""),"",B187*'MPTO_working_3-way'!$I186)</f>
        <v>3.325053679484677</v>
      </c>
      <c r="G187" s="22">
        <f>IF(OR($A187="",$B187="",$C187=""),"",C187*'MPTO_working_3-way'!$I186)</f>
        <v>5.5758592471358428</v>
      </c>
      <c r="H187" s="17">
        <f>IF(OR($A187="",$B187="",$C187=""),"",'MPTO_working_3-way'!E186)</f>
        <v>1.9076066719497409</v>
      </c>
      <c r="I187" s="21">
        <f>IF(OR($A187="",$B187="",$C187=""),"",'MPTO_working_3-way'!F186)</f>
        <v>3.3333945076579132</v>
      </c>
      <c r="J187" s="22">
        <f>IF(OR($A187="",$B187="",$C187=""),"",'MPTO_working_3-way'!G186)</f>
        <v>5.688656682421275</v>
      </c>
      <c r="K187" s="17">
        <f>IF(OR($A187="",$B187="",$C187=""),"",'OddsRatio_working_3-way'!H186)</f>
        <v>1.9140261492137409</v>
      </c>
      <c r="L187" s="21">
        <f>IF(OR($A187="",$B187="",$C187=""),"",'OddsRatio_working_3-way'!I186)</f>
        <v>3.3369986769669504</v>
      </c>
      <c r="M187" s="22">
        <f>IF(OR($A187="",$B187="",$C187=""),"",'OddsRatio_working_3-way'!J186)</f>
        <v>5.6220640500013035</v>
      </c>
      <c r="N187" s="23">
        <f t="shared" si="42"/>
        <v>51.99084198012828</v>
      </c>
      <c r="O187" s="24">
        <f t="shared" si="43"/>
        <v>30.074702437735741</v>
      </c>
      <c r="P187" s="24">
        <f t="shared" si="44"/>
        <v>17.934455582135993</v>
      </c>
      <c r="Q187" t="s">
        <v>440</v>
      </c>
      <c r="R187" t="s">
        <v>441</v>
      </c>
      <c r="S187" t="s">
        <v>470</v>
      </c>
      <c r="T187" s="35">
        <v>100</v>
      </c>
      <c r="U187" s="35">
        <f t="shared" si="45"/>
        <v>41.860465116279073</v>
      </c>
      <c r="V187" s="35">
        <f t="shared" si="46"/>
        <v>74.811083123425689</v>
      </c>
      <c r="W187" s="35">
        <f t="shared" si="47"/>
        <v>80.732177263969163</v>
      </c>
      <c r="X187" s="35">
        <f t="shared" si="48"/>
        <v>44.456739612605134</v>
      </c>
      <c r="Y187" s="35">
        <f t="shared" si="49"/>
        <v>77.407357619751764</v>
      </c>
      <c r="Z187" s="35">
        <f t="shared" si="50"/>
        <v>83.328451760295238</v>
      </c>
      <c r="AA187" s="35">
        <f t="shared" si="51"/>
        <v>-2.5962744963260604</v>
      </c>
      <c r="AB187" s="35">
        <f t="shared" si="52"/>
        <v>-2.5962744963260747</v>
      </c>
      <c r="AC187" s="35">
        <f t="shared" si="53"/>
        <v>-2.5962744963260747</v>
      </c>
      <c r="AD187" s="36"/>
      <c r="AE187" s="36"/>
      <c r="AF187">
        <v>2.68</v>
      </c>
      <c r="AG187">
        <v>1.53</v>
      </c>
      <c r="AH187" s="41"/>
      <c r="AI187" s="36"/>
      <c r="AJ187" t="s">
        <v>481</v>
      </c>
      <c r="AK187" s="35"/>
      <c r="AL187" s="35"/>
    </row>
    <row r="188" spans="1:38" s="35" customFormat="1" ht="15" x14ac:dyDescent="0.25">
      <c r="A188">
        <v>1.72</v>
      </c>
      <c r="B188">
        <v>3.97</v>
      </c>
      <c r="C188">
        <v>5.19</v>
      </c>
      <c r="D188" s="20">
        <f t="shared" si="41"/>
        <v>2.5962744963260675E-2</v>
      </c>
      <c r="E188" s="17">
        <f>IF(OR($A188="",$B188="",$C188=""),"",A188*'MPTO_working_3-way'!$I187)</f>
        <v>1.7646559213368083</v>
      </c>
      <c r="F188" s="21">
        <f>IF(OR($A188="",$B188="",$C188=""),"",B188*'MPTO_working_3-way'!$I187)</f>
        <v>4.073072097504145</v>
      </c>
      <c r="G188" s="22">
        <f>IF(OR($A188="",$B188="",$C188=""),"",C188*'MPTO_working_3-way'!$I187)</f>
        <v>5.3247466463593236</v>
      </c>
      <c r="H188" s="17">
        <f>IF(OR($A188="",$B188="",$C188=""),"",'MPTO_working_3-way'!E187)</f>
        <v>1.7459895912810441</v>
      </c>
      <c r="I188" s="21">
        <f>IF(OR($A188="",$B188="",$C188=""),"",'MPTO_working_3-way'!F187)</f>
        <v>4.1112517814954632</v>
      </c>
      <c r="J188" s="22">
        <f>IF(OR($A188="",$B188="",$C188=""),"",'MPTO_working_3-way'!G187)</f>
        <v>5.4340744354129411</v>
      </c>
      <c r="K188" s="17">
        <f>IF(OR($A188="",$B188="",$C188=""),"",'OddsRatio_working_3-way'!H187)</f>
        <v>1.7527307493192503</v>
      </c>
      <c r="L188" s="21">
        <f>IF(OR($A188="",$B188="",$C188=""),"",'OddsRatio_working_3-way'!I187)</f>
        <v>4.1050143409419064</v>
      </c>
      <c r="M188" s="22">
        <f>IF(OR($A188="",$B188="",$C188=""),"",'OddsRatio_working_3-way'!J187)</f>
        <v>5.3804747772884145</v>
      </c>
      <c r="N188" s="23">
        <f t="shared" si="42"/>
        <v>56.668271015828054</v>
      </c>
      <c r="O188" s="24">
        <f t="shared" si="43"/>
        <v>24.551492732298296</v>
      </c>
      <c r="P188" s="24">
        <f t="shared" si="44"/>
        <v>18.780236251873646</v>
      </c>
      <c r="Q188" t="s">
        <v>442</v>
      </c>
      <c r="R188" t="s">
        <v>443</v>
      </c>
      <c r="S188" t="s">
        <v>470</v>
      </c>
      <c r="T188" s="35">
        <v>100</v>
      </c>
      <c r="U188" s="35">
        <f t="shared" si="45"/>
        <v>43.820224719101127</v>
      </c>
      <c r="V188" s="35">
        <f t="shared" si="46"/>
        <v>72.451790633608823</v>
      </c>
      <c r="W188" s="35">
        <f t="shared" si="47"/>
        <v>81.481481481481481</v>
      </c>
      <c r="X188" s="35">
        <f t="shared" si="48"/>
        <v>46.066727884909703</v>
      </c>
      <c r="Y188" s="35">
        <f t="shared" si="49"/>
        <v>74.698293799417399</v>
      </c>
      <c r="Z188" s="35">
        <f t="shared" si="50"/>
        <v>83.727984647290072</v>
      </c>
      <c r="AA188" s="35">
        <f t="shared" si="51"/>
        <v>-2.2465031658085763</v>
      </c>
      <c r="AB188" s="35">
        <f t="shared" si="52"/>
        <v>-2.2465031658085763</v>
      </c>
      <c r="AC188" s="35">
        <f t="shared" si="53"/>
        <v>-2.2465031658085906</v>
      </c>
      <c r="AD188" s="36"/>
      <c r="AE188" s="36"/>
      <c r="AF188">
        <v>1.93</v>
      </c>
      <c r="AG188">
        <v>1.98</v>
      </c>
      <c r="AH188" s="41"/>
      <c r="AI188" s="36"/>
      <c r="AJ188" t="s">
        <v>481</v>
      </c>
    </row>
    <row r="189" spans="1:38" ht="15" x14ac:dyDescent="0.25">
      <c r="A189">
        <v>1.78</v>
      </c>
      <c r="B189">
        <v>3.63</v>
      </c>
      <c r="C189">
        <v>5.4</v>
      </c>
      <c r="D189" s="20">
        <f t="shared" si="41"/>
        <v>2.2465031658085888E-2</v>
      </c>
      <c r="E189" s="17">
        <f>IF(OR($A189="",$B189="",$C189=""),"",A189*'MPTO_working_3-way'!$I188)</f>
        <v>1.8199877563513929</v>
      </c>
      <c r="F189" s="21">
        <f>IF(OR($A189="",$B189="",$C189=""),"",B189*'MPTO_working_3-way'!$I188)</f>
        <v>3.7115480649188517</v>
      </c>
      <c r="G189" s="22">
        <f>IF(OR($A189="",$B189="",$C189=""),"",C189*'MPTO_working_3-way'!$I188)</f>
        <v>5.5213111709536644</v>
      </c>
      <c r="H189" s="17">
        <f>IF(OR($A189="",$B189="",$C189=""),"",'MPTO_working_3-way'!E188)</f>
        <v>1.8040465918538711</v>
      </c>
      <c r="I189" s="21">
        <f>IF(OR($A189="",$B189="",$C189=""),"",'MPTO_working_3-way'!F188)</f>
        <v>3.7314303069710149</v>
      </c>
      <c r="J189" s="22">
        <f>IF(OR($A189="",$B189="",$C189=""),"",'MPTO_working_3-way'!G188)</f>
        <v>5.6275620471861849</v>
      </c>
      <c r="K189" s="17">
        <f>IF(OR($A189="",$B189="",$C189=""),"",'OddsRatio_working_3-way'!H188)</f>
        <v>1.8100792653388529</v>
      </c>
      <c r="L189" s="21">
        <f>IF(OR($A189="",$B189="",$C189=""),"",'OddsRatio_working_3-way'!I188)</f>
        <v>3.7314211126169012</v>
      </c>
      <c r="M189" s="22">
        <f>IF(OR($A189="",$B189="",$C189=""),"",'OddsRatio_working_3-way'!J188)</f>
        <v>5.569677907039682</v>
      </c>
      <c r="N189" s="23">
        <f t="shared" si="42"/>
        <v>54.945424578280836</v>
      </c>
      <c r="O189" s="24">
        <f t="shared" si="43"/>
        <v>26.942935468137708</v>
      </c>
      <c r="P189" s="24">
        <f t="shared" si="44"/>
        <v>18.111639953581456</v>
      </c>
      <c r="Q189" t="s">
        <v>444</v>
      </c>
      <c r="R189" t="s">
        <v>445</v>
      </c>
      <c r="S189" t="s">
        <v>470</v>
      </c>
      <c r="T189" s="35">
        <v>100</v>
      </c>
      <c r="U189" s="35">
        <f t="shared" si="45"/>
        <v>43.181818181818187</v>
      </c>
      <c r="V189" s="35">
        <f t="shared" si="46"/>
        <v>74.160206718346245</v>
      </c>
      <c r="W189" s="35">
        <f t="shared" si="47"/>
        <v>80.430528375733857</v>
      </c>
      <c r="X189" s="35">
        <f t="shared" si="48"/>
        <v>45.409264905919891</v>
      </c>
      <c r="Y189" s="35">
        <f t="shared" si="49"/>
        <v>76.38765344244797</v>
      </c>
      <c r="Z189" s="35">
        <f t="shared" si="50"/>
        <v>82.657975099835568</v>
      </c>
      <c r="AA189" s="35">
        <f t="shared" si="51"/>
        <v>-2.2274467241017035</v>
      </c>
      <c r="AB189" s="35">
        <f t="shared" si="52"/>
        <v>-2.2274467241017248</v>
      </c>
      <c r="AC189" s="35">
        <f t="shared" si="53"/>
        <v>-2.2274467241017106</v>
      </c>
      <c r="AD189" s="36"/>
      <c r="AE189" s="36"/>
      <c r="AF189">
        <v>2.2000000000000002</v>
      </c>
      <c r="AG189">
        <v>1.74</v>
      </c>
      <c r="AH189" s="41"/>
      <c r="AI189" s="36"/>
      <c r="AJ189" t="s">
        <v>481</v>
      </c>
      <c r="AK189" s="35"/>
      <c r="AL189" s="35"/>
    </row>
    <row r="190" spans="1:38" ht="15" x14ac:dyDescent="0.25">
      <c r="A190">
        <v>1.76</v>
      </c>
      <c r="B190">
        <v>3.87</v>
      </c>
      <c r="C190">
        <v>5.1100000000000003</v>
      </c>
      <c r="D190" s="20">
        <f t="shared" si="41"/>
        <v>2.2274467241017115E-2</v>
      </c>
      <c r="E190" s="17">
        <f>IF(OR($A190="",$B190="",$C190=""),"",A190*'MPTO_working_3-way'!$I189)</f>
        <v>1.7992030623441901</v>
      </c>
      <c r="F190" s="21">
        <f>IF(OR($A190="",$B190="",$C190=""),"",B190*'MPTO_working_3-way'!$I189)</f>
        <v>3.9562021882227363</v>
      </c>
      <c r="G190" s="22">
        <f>IF(OR($A190="",$B190="",$C190=""),"",C190*'MPTO_working_3-way'!$I189)</f>
        <v>5.2238225276015982</v>
      </c>
      <c r="H190" s="17">
        <f>IF(OR($A190="",$B190="",$C190=""),"",'MPTO_working_3-way'!E189)</f>
        <v>1.7833036547857291</v>
      </c>
      <c r="I190" s="21">
        <f>IF(OR($A190="",$B190="",$C190=""),"",'MPTO_working_3-way'!F189)</f>
        <v>3.9844906029765013</v>
      </c>
      <c r="J190" s="22">
        <f>IF(OR($A190="",$B190="",$C190=""),"",'MPTO_working_3-way'!G189)</f>
        <v>5.3115236836980886</v>
      </c>
      <c r="K190" s="17">
        <f>IF(OR($A190="",$B190="",$C190=""),"",'OddsRatio_working_3-way'!H189)</f>
        <v>1.7891690621386682</v>
      </c>
      <c r="L190" s="21">
        <f>IF(OR($A190="",$B190="",$C190=""),"",'OddsRatio_working_3-way'!I189)</f>
        <v>3.9801515899183926</v>
      </c>
      <c r="M190" s="22">
        <f>IF(OR($A190="",$B190="",$C190=""),"",'OddsRatio_working_3-way'!J189)</f>
        <v>5.2677432176183236</v>
      </c>
      <c r="N190" s="23">
        <f t="shared" si="42"/>
        <v>55.580163291690674</v>
      </c>
      <c r="O190" s="24">
        <f t="shared" si="43"/>
        <v>25.276766768314101</v>
      </c>
      <c r="P190" s="24">
        <f t="shared" si="44"/>
        <v>19.143069939995218</v>
      </c>
      <c r="Q190" t="s">
        <v>446</v>
      </c>
      <c r="R190" t="s">
        <v>447</v>
      </c>
      <c r="S190" t="s">
        <v>470</v>
      </c>
      <c r="T190" s="35">
        <v>100</v>
      </c>
      <c r="U190" s="35">
        <f t="shared" si="45"/>
        <v>69.040247678018574</v>
      </c>
      <c r="V190" s="35">
        <f t="shared" si="46"/>
        <v>71.751412429378533</v>
      </c>
      <c r="W190" s="35">
        <f t="shared" si="47"/>
        <v>57.081545064377686</v>
      </c>
      <c r="X190" s="35">
        <f t="shared" si="48"/>
        <v>71.167042506243789</v>
      </c>
      <c r="Y190" s="35">
        <f t="shared" si="49"/>
        <v>73.878207257603748</v>
      </c>
      <c r="Z190" s="35">
        <f t="shared" si="50"/>
        <v>59.208339892602901</v>
      </c>
      <c r="AA190" s="35">
        <f t="shared" si="51"/>
        <v>-2.1267948282252149</v>
      </c>
      <c r="AB190" s="35">
        <f t="shared" si="52"/>
        <v>-2.1267948282252149</v>
      </c>
      <c r="AC190" s="35">
        <f t="shared" si="53"/>
        <v>-2.1267948282252149</v>
      </c>
      <c r="AD190" s="36"/>
      <c r="AE190" s="36"/>
      <c r="AF190">
        <v>2.0299999999999998</v>
      </c>
      <c r="AG190">
        <v>1.88</v>
      </c>
      <c r="AH190" s="41"/>
      <c r="AI190" s="36"/>
      <c r="AJ190" t="s">
        <v>481</v>
      </c>
      <c r="AK190" s="35"/>
      <c r="AL190" s="35"/>
    </row>
    <row r="191" spans="1:38" ht="15" x14ac:dyDescent="0.25">
      <c r="A191">
        <v>3.23</v>
      </c>
      <c r="B191">
        <v>3.54</v>
      </c>
      <c r="C191">
        <v>2.33</v>
      </c>
      <c r="D191" s="20">
        <f t="shared" si="41"/>
        <v>2.1267948282252203E-2</v>
      </c>
      <c r="E191" s="17">
        <f>IF(OR($A191="",$B191="",$C191=""),"",A191*'MPTO_working_3-way'!$I190)</f>
        <v>3.2986954729516746</v>
      </c>
      <c r="F191" s="21">
        <f>IF(OR($A191="",$B191="",$C191=""),"",B191*'MPTO_working_3-way'!$I190)</f>
        <v>3.6152885369191727</v>
      </c>
      <c r="G191" s="22">
        <f>IF(OR($A191="",$B191="",$C191=""),"",C191*'MPTO_working_3-way'!$I190)</f>
        <v>2.3795543194976476</v>
      </c>
      <c r="H191" s="17">
        <f>IF(OR($A191="",$B191="",$C191=""),"",'MPTO_working_3-way'!E190)</f>
        <v>3.3056954371633767</v>
      </c>
      <c r="I191" s="21">
        <f>IF(OR($A191="",$B191="",$C191=""),"",'MPTO_working_3-way'!F190)</f>
        <v>3.6311274236991311</v>
      </c>
      <c r="J191" s="22">
        <f>IF(OR($A191="",$B191="",$C191=""),"",'MPTO_working_3-way'!G190)</f>
        <v>2.3691336011344091</v>
      </c>
      <c r="K191" s="17">
        <f>IF(OR($A191="",$B191="",$C191=""),"",'OddsRatio_working_3-way'!H190)</f>
        <v>3.3032466364050643</v>
      </c>
      <c r="L191" s="21">
        <f>IF(OR($A191="",$B191="",$C191=""),"",'OddsRatio_working_3-way'!I190)</f>
        <v>3.623428904246127</v>
      </c>
      <c r="M191" s="22">
        <f>IF(OR($A191="",$B191="",$C191=""),"",'OddsRatio_working_3-way'!J190)</f>
        <v>2.3736852136406887</v>
      </c>
      <c r="N191" s="23">
        <f t="shared" si="42"/>
        <v>30.31501416847065</v>
      </c>
      <c r="O191" s="24">
        <f t="shared" si="43"/>
        <v>27.66030953789836</v>
      </c>
      <c r="P191" s="24">
        <f t="shared" si="44"/>
        <v>42.024676293630989</v>
      </c>
      <c r="Q191" t="s">
        <v>448</v>
      </c>
      <c r="R191" t="s">
        <v>449</v>
      </c>
      <c r="S191" t="s">
        <v>470</v>
      </c>
      <c r="T191" s="35">
        <v>100</v>
      </c>
      <c r="U191" s="35">
        <f t="shared" si="45"/>
        <v>47.089947089947096</v>
      </c>
      <c r="V191" s="35">
        <f t="shared" si="46"/>
        <v>70.149253731343279</v>
      </c>
      <c r="W191" s="35">
        <f t="shared" si="47"/>
        <v>78.494623655913983</v>
      </c>
      <c r="X191" s="35">
        <f t="shared" si="48"/>
        <v>51.356122612742737</v>
      </c>
      <c r="Y191" s="35">
        <f t="shared" si="49"/>
        <v>74.415429254138928</v>
      </c>
      <c r="Z191" s="35">
        <f t="shared" si="50"/>
        <v>82.760799178709632</v>
      </c>
      <c r="AA191" s="35">
        <f t="shared" si="51"/>
        <v>-4.2661755227956419</v>
      </c>
      <c r="AB191" s="35">
        <f t="shared" si="52"/>
        <v>-4.266175522795649</v>
      </c>
      <c r="AC191" s="35">
        <f t="shared" si="53"/>
        <v>-4.266175522795649</v>
      </c>
      <c r="AD191" s="36"/>
      <c r="AE191" s="36"/>
      <c r="AF191">
        <v>1.93</v>
      </c>
      <c r="AG191">
        <v>1.98</v>
      </c>
      <c r="AH191" s="41"/>
      <c r="AI191" s="36"/>
      <c r="AJ191" t="s">
        <v>481</v>
      </c>
      <c r="AK191" s="35"/>
      <c r="AL191" s="35"/>
    </row>
    <row r="192" spans="1:38" ht="15" x14ac:dyDescent="0.25">
      <c r="A192">
        <v>1.89</v>
      </c>
      <c r="B192">
        <v>3.35</v>
      </c>
      <c r="C192">
        <v>4.6500000000000004</v>
      </c>
      <c r="D192" s="20">
        <f t="shared" si="41"/>
        <v>4.2661755227956455E-2</v>
      </c>
      <c r="E192" s="17">
        <f>IF(OR($A192="",$B192="",$C192=""),"",A192*'MPTO_working_3-way'!$I191)</f>
        <v>1.9706307173808375</v>
      </c>
      <c r="F192" s="21">
        <f>IF(OR($A192="",$B192="",$C192=""),"",B192*'MPTO_working_3-way'!$I191)</f>
        <v>3.4929168800136541</v>
      </c>
      <c r="G192" s="22">
        <f>IF(OR($A192="",$B192="",$C192=""),"",C192*'MPTO_working_3-way'!$I191)</f>
        <v>4.8483771618099976</v>
      </c>
      <c r="H192" s="17">
        <f>IF(OR($A192="",$B192="",$C192=""),"",'MPTO_working_3-way'!E191)</f>
        <v>1.942200335448163</v>
      </c>
      <c r="I192" s="21">
        <f>IF(OR($A192="",$B192="",$C192=""),"",'MPTO_working_3-way'!F191)</f>
        <v>3.5175735454444985</v>
      </c>
      <c r="J192" s="22">
        <f>IF(OR($A192="",$B192="",$C192=""),"",'MPTO_working_3-way'!G191)</f>
        <v>4.9792569541631968</v>
      </c>
      <c r="K192" s="17">
        <f>IF(OR($A192="",$B192="",$C192=""),"",'OddsRatio_working_3-way'!H191)</f>
        <v>1.9532358042744908</v>
      </c>
      <c r="L192" s="21">
        <f>IF(OR($A192="",$B192="",$C192=""),"",'OddsRatio_working_3-way'!I191)</f>
        <v>3.5169709438708474</v>
      </c>
      <c r="M192" s="22">
        <f>IF(OR($A192="",$B192="",$C192=""),"",'OddsRatio_working_3-way'!J191)</f>
        <v>4.9093378489908917</v>
      </c>
      <c r="N192" s="23">
        <f t="shared" si="42"/>
        <v>50.745174688492554</v>
      </c>
      <c r="O192" s="24">
        <f t="shared" si="43"/>
        <v>28.629367212313706</v>
      </c>
      <c r="P192" s="24">
        <f t="shared" si="44"/>
        <v>20.625458099193747</v>
      </c>
      <c r="Q192" t="s">
        <v>450</v>
      </c>
      <c r="R192" t="s">
        <v>451</v>
      </c>
      <c r="S192" t="s">
        <v>470</v>
      </c>
      <c r="T192" s="35">
        <v>100</v>
      </c>
      <c r="U192" s="35">
        <f t="shared" si="45"/>
        <v>49.238578680203041</v>
      </c>
      <c r="V192" s="35">
        <f t="shared" si="46"/>
        <v>70.149253731343279</v>
      </c>
      <c r="W192" s="35">
        <f t="shared" si="47"/>
        <v>76.470588235294116</v>
      </c>
      <c r="X192" s="35">
        <f t="shared" si="48"/>
        <v>53.380158033362605</v>
      </c>
      <c r="Y192" s="35">
        <f t="shared" si="49"/>
        <v>74.290833084502836</v>
      </c>
      <c r="Z192" s="35">
        <f t="shared" si="50"/>
        <v>80.612167588453659</v>
      </c>
      <c r="AA192" s="35">
        <f t="shared" si="51"/>
        <v>-4.1415793531595639</v>
      </c>
      <c r="AB192" s="35">
        <f t="shared" si="52"/>
        <v>-4.1415793531595568</v>
      </c>
      <c r="AC192" s="35">
        <f t="shared" si="53"/>
        <v>-4.1415793531595426</v>
      </c>
      <c r="AD192" s="36"/>
      <c r="AE192" s="36"/>
      <c r="AF192">
        <v>2.5299999999999998</v>
      </c>
      <c r="AG192">
        <v>1.54</v>
      </c>
      <c r="AH192" s="41"/>
      <c r="AI192" s="36"/>
      <c r="AJ192" t="s">
        <v>482</v>
      </c>
      <c r="AK192" s="35"/>
      <c r="AL192" s="35"/>
    </row>
    <row r="193" spans="1:38" s="35" customFormat="1" ht="15" x14ac:dyDescent="0.25">
      <c r="A193">
        <v>1.97</v>
      </c>
      <c r="B193">
        <v>3.35</v>
      </c>
      <c r="C193">
        <v>4.25</v>
      </c>
      <c r="D193" s="20">
        <f t="shared" si="41"/>
        <v>4.1415793531595524E-2</v>
      </c>
      <c r="E193" s="17">
        <f>IF(OR($A193="",$B193="",$C193=""),"",A193*'MPTO_working_3-way'!$I192)</f>
        <v>2.051589113257243</v>
      </c>
      <c r="F193" s="21">
        <f>IF(OR($A193="",$B193="",$C193=""),"",B193*'MPTO_working_3-way'!$I192)</f>
        <v>3.488742908330845</v>
      </c>
      <c r="G193" s="22">
        <f>IF(OR($A193="",$B193="",$C193=""),"",C193*'MPTO_working_3-way'!$I192)</f>
        <v>4.4260171225092808</v>
      </c>
      <c r="H193" s="17">
        <f>IF(OR($A193="",$B193="",$C193=""),"",'MPTO_working_3-way'!E192)</f>
        <v>2.0250746825427863</v>
      </c>
      <c r="I193" s="21">
        <f>IF(OR($A193="",$B193="",$C193=""),"",'MPTO_working_3-way'!F192)</f>
        <v>3.5124421462376141</v>
      </c>
      <c r="J193" s="22">
        <f>IF(OR($A193="",$B193="",$C193=""),"",'MPTO_working_3-way'!G192)</f>
        <v>4.514899896039438</v>
      </c>
      <c r="K193" s="17">
        <f>IF(OR($A193="",$B193="",$C193=""),"",'OddsRatio_working_3-way'!H192)</f>
        <v>2.0355454502749559</v>
      </c>
      <c r="L193" s="21">
        <f>IF(OR($A193="",$B193="",$C193=""),"",'OddsRatio_working_3-way'!I192)</f>
        <v>3.5087956785011802</v>
      </c>
      <c r="M193" s="22">
        <f>IF(OR($A193="",$B193="",$C193=""),"",'OddsRatio_working_3-way'!J192)</f>
        <v>4.4696110447356752</v>
      </c>
      <c r="N193" s="23">
        <f t="shared" si="42"/>
        <v>48.742703572467867</v>
      </c>
      <c r="O193" s="24">
        <f t="shared" si="43"/>
        <v>28.663619712764682</v>
      </c>
      <c r="P193" s="24">
        <f t="shared" si="44"/>
        <v>22.593676714767458</v>
      </c>
      <c r="Q193" t="s">
        <v>452</v>
      </c>
      <c r="R193" t="s">
        <v>453</v>
      </c>
      <c r="S193" t="s">
        <v>470</v>
      </c>
      <c r="T193" s="35">
        <v>100</v>
      </c>
      <c r="U193" s="35">
        <f t="shared" si="45"/>
        <v>69.230769230769241</v>
      </c>
      <c r="V193" s="35">
        <f t="shared" si="46"/>
        <v>67.741935483870961</v>
      </c>
      <c r="W193" s="35">
        <f t="shared" si="47"/>
        <v>59.183673469387763</v>
      </c>
      <c r="X193" s="35">
        <f t="shared" si="48"/>
        <v>73.074391046741269</v>
      </c>
      <c r="Y193" s="35">
        <f t="shared" si="49"/>
        <v>71.585557299843018</v>
      </c>
      <c r="Z193" s="35">
        <f t="shared" si="50"/>
        <v>63.027295285359799</v>
      </c>
      <c r="AA193" s="35">
        <f t="shared" si="51"/>
        <v>-3.8436218159720283</v>
      </c>
      <c r="AB193" s="35">
        <f t="shared" si="52"/>
        <v>-3.8436218159720568</v>
      </c>
      <c r="AC193" s="35">
        <f t="shared" si="53"/>
        <v>-3.8436218159720354</v>
      </c>
      <c r="AD193" s="36"/>
      <c r="AE193" s="36"/>
      <c r="AF193">
        <v>2.25</v>
      </c>
      <c r="AG193">
        <v>1.67</v>
      </c>
      <c r="AH193" s="41"/>
      <c r="AI193" s="36"/>
      <c r="AJ193" t="s">
        <v>482</v>
      </c>
    </row>
    <row r="194" spans="1:38" s="35" customFormat="1" ht="15" x14ac:dyDescent="0.25">
      <c r="A194">
        <v>3.25</v>
      </c>
      <c r="B194">
        <v>3.1</v>
      </c>
      <c r="C194">
        <v>2.4500000000000002</v>
      </c>
      <c r="D194" s="20">
        <f t="shared" si="41"/>
        <v>3.8436218159720426E-2</v>
      </c>
      <c r="E194" s="17">
        <f>IF(OR($A194="",$B194="",$C194=""),"",A194*'MPTO_working_3-way'!$I193)</f>
        <v>3.3749177090190914</v>
      </c>
      <c r="F194" s="21">
        <f>IF(OR($A194="",$B194="",$C194=""),"",B194*'MPTO_working_3-way'!$I193)</f>
        <v>3.2191522762951332</v>
      </c>
      <c r="G194" s="22">
        <f>IF(OR($A194="",$B194="",$C194=""),"",C194*'MPTO_working_3-way'!$I193)</f>
        <v>2.5441687344913153</v>
      </c>
      <c r="H194" s="17">
        <f>IF(OR($A194="",$B194="",$C194=""),"",'MPTO_working_3-way'!E193)</f>
        <v>3.3912072814700327</v>
      </c>
      <c r="I194" s="21">
        <f>IF(OR($A194="",$B194="",$C194=""),"",'MPTO_working_3-way'!F193)</f>
        <v>3.2282164459702467</v>
      </c>
      <c r="J194" s="22">
        <f>IF(OR($A194="",$B194="",$C194=""),"",'MPTO_working_3-way'!G193)</f>
        <v>2.5293966952734728</v>
      </c>
      <c r="K194" s="17">
        <f>IF(OR($A194="",$B194="",$C194=""),"",'OddsRatio_working_3-way'!H193)</f>
        <v>3.3834441444376826</v>
      </c>
      <c r="L194" s="21">
        <f>IF(OR($A194="",$B194="",$C194=""),"",'OddsRatio_working_3-way'!I193)</f>
        <v>3.2245478681418369</v>
      </c>
      <c r="M194" s="22">
        <f>IF(OR($A194="",$B194="",$C194=""),"",'OddsRatio_working_3-way'!J193)</f>
        <v>2.5359973375265068</v>
      </c>
      <c r="N194" s="23">
        <f t="shared" si="42"/>
        <v>29.630352092070616</v>
      </c>
      <c r="O194" s="24">
        <f t="shared" si="43"/>
        <v>31.064078806203067</v>
      </c>
      <c r="P194" s="24">
        <f t="shared" si="44"/>
        <v>39.30556910172632</v>
      </c>
      <c r="Q194" t="s">
        <v>454</v>
      </c>
      <c r="R194" t="s">
        <v>455</v>
      </c>
      <c r="S194" t="s">
        <v>470</v>
      </c>
      <c r="T194" s="35">
        <v>100</v>
      </c>
      <c r="U194" s="35">
        <f t="shared" si="45"/>
        <v>53.051643192488264</v>
      </c>
      <c r="V194" s="35">
        <f t="shared" si="46"/>
        <v>69.6048632218845</v>
      </c>
      <c r="W194" s="35">
        <f t="shared" si="47"/>
        <v>73.262032085561486</v>
      </c>
      <c r="X194" s="35">
        <f t="shared" si="48"/>
        <v>57.133104692553992</v>
      </c>
      <c r="Y194" s="35">
        <f t="shared" si="49"/>
        <v>73.686324721950243</v>
      </c>
      <c r="Z194" s="35">
        <f t="shared" si="50"/>
        <v>77.343493585627243</v>
      </c>
      <c r="AA194" s="35">
        <f t="shared" si="51"/>
        <v>-4.0814615000657284</v>
      </c>
      <c r="AB194" s="35">
        <f t="shared" si="52"/>
        <v>-4.0814615000657426</v>
      </c>
      <c r="AC194" s="35">
        <f t="shared" si="53"/>
        <v>-4.0814615000657568</v>
      </c>
      <c r="AD194" s="36"/>
      <c r="AE194" s="36"/>
      <c r="AF194">
        <v>2.3199999999999998</v>
      </c>
      <c r="AG194">
        <v>1.63</v>
      </c>
      <c r="AH194" s="41"/>
      <c r="AI194" s="36"/>
      <c r="AJ194" t="s">
        <v>482</v>
      </c>
    </row>
    <row r="195" spans="1:38" ht="15" x14ac:dyDescent="0.25">
      <c r="A195">
        <v>2.13</v>
      </c>
      <c r="B195">
        <v>3.29</v>
      </c>
      <c r="C195">
        <v>3.74</v>
      </c>
      <c r="D195" s="20">
        <f t="shared" si="41"/>
        <v>4.0814615000657417E-2</v>
      </c>
      <c r="E195" s="17">
        <f>IF(OR($A195="",$B195="",$C195=""),"",A195*'MPTO_working_3-way'!$I194)</f>
        <v>2.2169351299514002</v>
      </c>
      <c r="F195" s="21">
        <f>IF(OR($A195="",$B195="",$C195=""),"",B195*'MPTO_working_3-way'!$I194)</f>
        <v>3.4242800833521629</v>
      </c>
      <c r="G195" s="22">
        <f>IF(OR($A195="",$B195="",$C195=""),"",C195*'MPTO_working_3-way'!$I194)</f>
        <v>3.892646660102459</v>
      </c>
      <c r="H195" s="17">
        <f>IF(OR($A195="",$B195="",$C195=""),"",'MPTO_working_3-way'!E194)</f>
        <v>2.1935659812111883</v>
      </c>
      <c r="I195" s="21">
        <f>IF(OR($A195="",$B195="",$C195=""),"",'MPTO_working_3-way'!F194)</f>
        <v>3.4441607299660286</v>
      </c>
      <c r="J195" s="22">
        <f>IF(OR($A195="",$B195="",$C195=""),"",'MPTO_working_3-way'!G194)</f>
        <v>3.9405014624576729</v>
      </c>
      <c r="K195" s="17">
        <f>IF(OR($A195="",$B195="",$C195=""),"",'OddsRatio_working_3-way'!H194)</f>
        <v>2.2031780271706358</v>
      </c>
      <c r="L195" s="21">
        <f>IF(OR($A195="",$B195="",$C195=""),"",'OddsRatio_working_3-way'!I194)</f>
        <v>3.4382988338236782</v>
      </c>
      <c r="M195" s="22">
        <f>IF(OR($A195="",$B195="",$C195=""),"",'OddsRatio_working_3-way'!J194)</f>
        <v>3.9174405260597722</v>
      </c>
      <c r="N195" s="23">
        <f t="shared" si="42"/>
        <v>45.107318950822076</v>
      </c>
      <c r="O195" s="24">
        <f t="shared" si="43"/>
        <v>29.203218652051984</v>
      </c>
      <c r="P195" s="24">
        <f t="shared" si="44"/>
        <v>25.68946239712594</v>
      </c>
      <c r="Q195" t="s">
        <v>456</v>
      </c>
      <c r="R195" t="s">
        <v>457</v>
      </c>
      <c r="S195" t="s">
        <v>470</v>
      </c>
      <c r="T195" s="35">
        <v>100</v>
      </c>
      <c r="U195" s="35">
        <f t="shared" si="45"/>
        <v>35.064935064935064</v>
      </c>
      <c r="V195" s="35">
        <f t="shared" si="46"/>
        <v>77.27272727272728</v>
      </c>
      <c r="W195" s="35">
        <f t="shared" si="47"/>
        <v>84.326018808777434</v>
      </c>
      <c r="X195" s="35">
        <f t="shared" si="48"/>
        <v>38.4012539184953</v>
      </c>
      <c r="Y195" s="35">
        <f t="shared" si="49"/>
        <v>80.60904612628751</v>
      </c>
      <c r="Z195" s="35">
        <f t="shared" si="50"/>
        <v>87.662337662337663</v>
      </c>
      <c r="AA195" s="35">
        <f t="shared" si="51"/>
        <v>-3.3363188535602362</v>
      </c>
      <c r="AB195" s="35">
        <f t="shared" si="52"/>
        <v>-3.3363188535602291</v>
      </c>
      <c r="AC195" s="35">
        <f t="shared" si="53"/>
        <v>-3.3363188535602291</v>
      </c>
      <c r="AD195" s="36"/>
      <c r="AE195" s="36"/>
      <c r="AF195">
        <v>2.08</v>
      </c>
      <c r="AG195">
        <v>1.78</v>
      </c>
      <c r="AH195" s="41"/>
      <c r="AI195" s="36"/>
      <c r="AJ195" t="s">
        <v>482</v>
      </c>
      <c r="AK195" s="35"/>
      <c r="AL195" s="35"/>
    </row>
    <row r="196" spans="1:38" s="35" customFormat="1" ht="15" x14ac:dyDescent="0.25">
      <c r="A196">
        <v>1.54</v>
      </c>
      <c r="B196">
        <v>4.4000000000000004</v>
      </c>
      <c r="C196">
        <v>6.38</v>
      </c>
      <c r="D196" s="20">
        <f t="shared" ref="D196:D200" si="54">IF(OR($A196="",$B196="",$C196=""),"",(1/A196)+(1/B196)+(1/C196)-1)</f>
        <v>3.3363188535602273E-2</v>
      </c>
      <c r="E196" s="17">
        <f>IF(OR($A196="",$B196="",$C196=""),"",A196*'MPTO_working_3-way'!$I195)</f>
        <v>1.5913793103448275</v>
      </c>
      <c r="F196" s="21">
        <f>IF(OR($A196="",$B196="",$C196=""),"",B196*'MPTO_working_3-way'!$I195)</f>
        <v>4.5467980295566504</v>
      </c>
      <c r="G196" s="22">
        <f>IF(OR($A196="",$B196="",$C196=""),"",C196*'MPTO_working_3-way'!$I195)</f>
        <v>6.5928571428571425</v>
      </c>
      <c r="H196" s="17">
        <f>IF(OR($A196="",$B196="",$C196=""),"",'MPTO_working_3-way'!E195)</f>
        <v>1.5668342883873232</v>
      </c>
      <c r="I196" s="21">
        <f>IF(OR($A196="",$B196="",$C196=""),"",'MPTO_working_3-way'!F195)</f>
        <v>4.6263812154696131</v>
      </c>
      <c r="J196" s="22">
        <f>IF(OR($A196="",$B196="",$C196=""),"",'MPTO_working_3-way'!G195)</f>
        <v>6.8672475653511018</v>
      </c>
      <c r="K196" s="17">
        <f>IF(OR($A196="",$B196="",$C196=""),"",'OddsRatio_working_3-way'!H195)</f>
        <v>1.5749679098809619</v>
      </c>
      <c r="L196" s="21">
        <f>IF(OR($A196="",$B196="",$C196=""),"",'OddsRatio_working_3-way'!I195)</f>
        <v>4.6201683214727236</v>
      </c>
      <c r="M196" s="22">
        <f>IF(OR($A196="",$B196="",$C196=""),"",'OddsRatio_working_3-way'!J195)</f>
        <v>6.7283839910362495</v>
      </c>
      <c r="N196" s="23">
        <f t="shared" si="42"/>
        <v>62.8385698808234</v>
      </c>
      <c r="O196" s="24">
        <f t="shared" si="43"/>
        <v>21.993499458288191</v>
      </c>
      <c r="P196" s="24">
        <f t="shared" si="44"/>
        <v>15.167930660888407</v>
      </c>
      <c r="Q196" t="s">
        <v>458</v>
      </c>
      <c r="R196" t="s">
        <v>459</v>
      </c>
      <c r="S196" t="s">
        <v>470</v>
      </c>
      <c r="T196" s="35">
        <v>100</v>
      </c>
      <c r="U196" s="35">
        <f t="shared" si="45"/>
        <v>39.024390243902438</v>
      </c>
      <c r="V196" s="35">
        <f t="shared" si="46"/>
        <v>76.30331753554502</v>
      </c>
      <c r="W196" s="35">
        <f t="shared" si="47"/>
        <v>81.481481481481481</v>
      </c>
      <c r="X196" s="35">
        <f t="shared" si="48"/>
        <v>42.215200982973492</v>
      </c>
      <c r="Y196" s="35">
        <f t="shared" si="49"/>
        <v>79.494128274616088</v>
      </c>
      <c r="Z196" s="35">
        <f t="shared" si="50"/>
        <v>84.672292220552535</v>
      </c>
      <c r="AA196" s="35">
        <f t="shared" si="51"/>
        <v>-3.1908107390710541</v>
      </c>
      <c r="AB196" s="35">
        <f t="shared" si="52"/>
        <v>-3.1908107390710683</v>
      </c>
      <c r="AC196" s="35">
        <f t="shared" si="53"/>
        <v>-3.1908107390710541</v>
      </c>
      <c r="AD196" s="36"/>
      <c r="AE196" s="36"/>
      <c r="AF196">
        <v>1.84</v>
      </c>
      <c r="AG196">
        <v>2.06</v>
      </c>
      <c r="AH196" s="41"/>
      <c r="AI196" s="36"/>
      <c r="AJ196" t="s">
        <v>483</v>
      </c>
    </row>
    <row r="197" spans="1:38" ht="15" x14ac:dyDescent="0.25">
      <c r="A197">
        <v>1.64</v>
      </c>
      <c r="B197">
        <v>4.22</v>
      </c>
      <c r="C197">
        <v>5.4</v>
      </c>
      <c r="D197" s="20">
        <f t="shared" si="54"/>
        <v>3.1908107390710594E-2</v>
      </c>
      <c r="E197" s="17">
        <f>IF(OR($A197="",$B197="",$C197=""),"",A197*'MPTO_working_3-way'!$I196)</f>
        <v>1.6923292961207652</v>
      </c>
      <c r="F197" s="21">
        <f>IF(OR($A197="",$B197="",$C197=""),"",B197*'MPTO_working_3-way'!$I196)</f>
        <v>4.3546522131887988</v>
      </c>
      <c r="G197" s="22">
        <f>IF(OR($A197="",$B197="",$C197=""),"",C197*'MPTO_working_3-way'!$I196)</f>
        <v>5.5723037799098378</v>
      </c>
      <c r="H197" s="17">
        <f>IF(OR($A197="",$B197="",$C197=""),"",'MPTO_working_3-way'!E196)</f>
        <v>1.6691145294910701</v>
      </c>
      <c r="I197" s="21">
        <f>IF(OR($A197="",$B197="",$C197=""),"",'MPTO_working_3-way'!F196)</f>
        <v>4.4183118217872979</v>
      </c>
      <c r="J197" s="22">
        <f>IF(OR($A197="",$B197="",$C197=""),"",'MPTO_working_3-way'!G196)</f>
        <v>5.7290453921119768</v>
      </c>
      <c r="K197" s="17">
        <f>IF(OR($A197="",$B197="",$C197=""),"",'OddsRatio_working_3-way'!H196)</f>
        <v>1.6771353703833973</v>
      </c>
      <c r="L197" s="21">
        <f>IF(OR($A197="",$B197="",$C197=""),"",'OddsRatio_working_3-way'!I196)</f>
        <v>4.4068373322414693</v>
      </c>
      <c r="M197" s="22">
        <f>IF(OR($A197="",$B197="",$C197=""),"",'OddsRatio_working_3-way'!J196)</f>
        <v>5.6553056713858592</v>
      </c>
      <c r="N197" s="23">
        <f t="shared" ref="N197:N200" si="55">(1/E197)* 100</f>
        <v>59.090154752520441</v>
      </c>
      <c r="O197" s="24">
        <f t="shared" ref="O197:O200" si="56">(1/F197)* 100</f>
        <v>22.9639463967141</v>
      </c>
      <c r="P197" s="24">
        <f t="shared" ref="P197:P200" si="57">(1/G197)* 100</f>
        <v>17.945898850765463</v>
      </c>
      <c r="Q197" t="s">
        <v>460</v>
      </c>
      <c r="R197" t="s">
        <v>461</v>
      </c>
      <c r="S197" t="s">
        <v>470</v>
      </c>
      <c r="T197" s="35">
        <v>100</v>
      </c>
      <c r="U197" s="35">
        <f t="shared" ref="U197:U200" si="58">(1/A198)*((T197*A198)-T197)</f>
        <v>57.805907172995774</v>
      </c>
      <c r="V197" s="35">
        <f t="shared" ref="V197:V200" si="59">(1/B198)*((T197*B198)-T197)</f>
        <v>71.098265895953759</v>
      </c>
      <c r="W197" s="35">
        <f t="shared" ref="W197:W200" si="60">(1/C198)*((T197*C198)-T197)</f>
        <v>68.253968253968253</v>
      </c>
      <c r="X197" s="35">
        <f t="shared" ref="X197:X200" si="61">((1/B198)+(1/C198))*T197</f>
        <v>60.647765850077981</v>
      </c>
      <c r="Y197" s="35">
        <f t="shared" ref="Y197:Y200" si="62">((1/A198)+(1/C198))*T197</f>
        <v>73.940124573035959</v>
      </c>
      <c r="Z197" s="35">
        <f t="shared" ref="Z197:Z200" si="63">((1/A198)+(1/B198))*T197</f>
        <v>71.095826931050453</v>
      </c>
      <c r="AA197" s="35">
        <f t="shared" ref="AA197:AA200" si="64">U197-X197</f>
        <v>-2.8418586770822074</v>
      </c>
      <c r="AB197" s="35">
        <f t="shared" ref="AB197:AB200" si="65">V197-Y197</f>
        <v>-2.8418586770822003</v>
      </c>
      <c r="AC197" s="35">
        <f t="shared" ref="AC197:AC200" si="66">W197-Z197</f>
        <v>-2.8418586770822003</v>
      </c>
      <c r="AD197" s="36"/>
      <c r="AE197" s="36"/>
      <c r="AF197">
        <v>1.74</v>
      </c>
      <c r="AG197">
        <v>2.17</v>
      </c>
      <c r="AH197" s="41"/>
      <c r="AI197" s="36"/>
      <c r="AJ197" t="s">
        <v>483</v>
      </c>
      <c r="AK197" s="35"/>
      <c r="AL197" s="35"/>
    </row>
    <row r="198" spans="1:38" s="35" customFormat="1" ht="15" x14ac:dyDescent="0.25">
      <c r="A198">
        <v>2.37</v>
      </c>
      <c r="B198">
        <v>3.46</v>
      </c>
      <c r="C198">
        <v>3.15</v>
      </c>
      <c r="D198" s="20">
        <f t="shared" si="54"/>
        <v>2.8418586770821985E-2</v>
      </c>
      <c r="E198" s="17">
        <f>IF(OR($A198="",$B198="",$C198=""),"",A198*'MPTO_working_3-way'!$I197)</f>
        <v>2.4373520506468482</v>
      </c>
      <c r="F198" s="21">
        <f>IF(OR($A198="",$B198="",$C198=""),"",B198*'MPTO_working_3-way'!$I197)</f>
        <v>3.558328310227044</v>
      </c>
      <c r="G198" s="22">
        <f>IF(OR($A198="",$B198="",$C198=""),"",C198*'MPTO_working_3-way'!$I197)</f>
        <v>3.2395185483280891</v>
      </c>
      <c r="H198" s="17">
        <f>IF(OR($A198="",$B198="",$C198=""),"",'MPTO_working_3-way'!E197)</f>
        <v>2.4244301132593287</v>
      </c>
      <c r="I198" s="21">
        <f>IF(OR($A198="",$B198="",$C198=""),"",'MPTO_working_3-way'!F197)</f>
        <v>3.5772482588518453</v>
      </c>
      <c r="J198" s="22">
        <f>IF(OR($A198="",$B198="",$C198=""),"",'MPTO_working_3-way'!G197)</f>
        <v>3.246885491942062</v>
      </c>
      <c r="K198" s="17">
        <f>IF(OR($A198="",$B198="",$C198=""),"",'OddsRatio_working_3-way'!H197)</f>
        <v>2.4301272710197899</v>
      </c>
      <c r="L198" s="21">
        <f>IF(OR($A198="",$B198="",$C198=""),"",'OddsRatio_working_3-way'!I197)</f>
        <v>3.5679657567216654</v>
      </c>
      <c r="M198" s="22">
        <f>IF(OR($A198="",$B198="",$C198=""),"",'OddsRatio_working_3-way'!J197)</f>
        <v>3.2443603158339762</v>
      </c>
      <c r="N198" s="23">
        <f t="shared" si="55"/>
        <v>41.028131317123858</v>
      </c>
      <c r="O198" s="24">
        <f t="shared" si="56"/>
        <v>28.103084168087726</v>
      </c>
      <c r="P198" s="24">
        <f t="shared" si="57"/>
        <v>30.868784514788427</v>
      </c>
      <c r="Q198" t="s">
        <v>462</v>
      </c>
      <c r="R198" t="s">
        <v>463</v>
      </c>
      <c r="S198" t="s">
        <v>470</v>
      </c>
      <c r="T198" s="35">
        <v>100</v>
      </c>
      <c r="U198" s="35">
        <f t="shared" si="58"/>
        <v>33.774834437086092</v>
      </c>
      <c r="V198" s="35">
        <f t="shared" si="59"/>
        <v>79.674796747967477</v>
      </c>
      <c r="W198" s="35">
        <f t="shared" si="60"/>
        <v>83.249581239530997</v>
      </c>
      <c r="X198" s="35">
        <f t="shared" si="61"/>
        <v>37.075622012501533</v>
      </c>
      <c r="Y198" s="35">
        <f t="shared" si="62"/>
        <v>82.975584323382918</v>
      </c>
      <c r="Z198" s="35">
        <f t="shared" si="63"/>
        <v>86.550368814946438</v>
      </c>
      <c r="AA198" s="35">
        <f t="shared" si="64"/>
        <v>-3.3007875754154412</v>
      </c>
      <c r="AB198" s="35">
        <f t="shared" si="65"/>
        <v>-3.3007875754154412</v>
      </c>
      <c r="AC198" s="35">
        <f t="shared" si="66"/>
        <v>-3.3007875754154412</v>
      </c>
      <c r="AD198" s="36"/>
      <c r="AF198">
        <v>1.94</v>
      </c>
      <c r="AG198">
        <v>1.94</v>
      </c>
      <c r="AH198" s="41"/>
      <c r="AI198" s="36"/>
      <c r="AJ198" t="s">
        <v>483</v>
      </c>
    </row>
    <row r="199" spans="1:38" ht="15" x14ac:dyDescent="0.25">
      <c r="A199">
        <v>1.51</v>
      </c>
      <c r="B199">
        <v>4.92</v>
      </c>
      <c r="C199">
        <v>5.97</v>
      </c>
      <c r="D199" s="20">
        <f t="shared" si="54"/>
        <v>3.3007875754154536E-2</v>
      </c>
      <c r="E199" s="17">
        <f>IF(OR($A199="",$B199="",$C199=""),"",A199*'MPTO_working_3-way'!$I198)</f>
        <v>1.5598418923887734</v>
      </c>
      <c r="F199" s="21">
        <f>IF(OR($A199="",$B199="",$C199=""),"",B199*'MPTO_working_3-way'!$I198)</f>
        <v>5.0823987487104398</v>
      </c>
      <c r="G199" s="22">
        <f>IF(OR($A199="",$B199="",$C199=""),"",C199*'MPTO_working_3-way'!$I198)</f>
        <v>6.1670570182523026</v>
      </c>
      <c r="H199" s="17">
        <f>IF(OR($A199="",$B199="",$C199=""),"",'MPTO_working_3-way'!E198)</f>
        <v>1.5355109234019961</v>
      </c>
      <c r="I199" s="21">
        <f>IF(OR($A199="",$B199="",$C199=""),"",'MPTO_working_3-way'!F198)</f>
        <v>5.2015765052585374</v>
      </c>
      <c r="J199" s="22">
        <f>IF(OR($A199="",$B199="",$C199=""),"",'MPTO_working_3-way'!G198)</f>
        <v>6.3897125687632483</v>
      </c>
      <c r="K199" s="17">
        <f>IF(OR($A199="",$B199="",$C199=""),"",'OddsRatio_working_3-way'!H198)</f>
        <v>1.5433334363190656</v>
      </c>
      <c r="L199" s="21">
        <f>IF(OR($A199="",$B199="",$C199=""),"",'OddsRatio_working_3-way'!I198)</f>
        <v>5.1762099419034051</v>
      </c>
      <c r="M199" s="22">
        <f>IF(OR($A199="",$B199="",$C199=""),"",'OddsRatio_working_3-way'!J198)</f>
        <v>6.294837604913246</v>
      </c>
      <c r="N199" s="23">
        <f t="shared" si="55"/>
        <v>64.109061622173755</v>
      </c>
      <c r="O199" s="24">
        <f t="shared" si="56"/>
        <v>19.675748587293167</v>
      </c>
      <c r="P199" s="24">
        <f t="shared" si="57"/>
        <v>16.21518979053306</v>
      </c>
      <c r="Q199" t="s">
        <v>464</v>
      </c>
      <c r="R199" t="s">
        <v>465</v>
      </c>
      <c r="S199" t="s">
        <v>470</v>
      </c>
      <c r="T199" s="35">
        <v>100</v>
      </c>
      <c r="U199" s="35">
        <f t="shared" si="58"/>
        <v>51.92307692307692</v>
      </c>
      <c r="V199" s="35">
        <f t="shared" si="59"/>
        <v>68.944099378881987</v>
      </c>
      <c r="W199" s="35">
        <f t="shared" si="60"/>
        <v>75.186104218362274</v>
      </c>
      <c r="X199" s="35">
        <f t="shared" si="61"/>
        <v>55.869796402755725</v>
      </c>
      <c r="Y199" s="35">
        <f t="shared" si="62"/>
        <v>72.890818858560792</v>
      </c>
      <c r="Z199" s="35">
        <f t="shared" si="63"/>
        <v>79.132823698041094</v>
      </c>
      <c r="AA199" s="35">
        <f t="shared" si="64"/>
        <v>-3.946719479678805</v>
      </c>
      <c r="AB199" s="35">
        <f t="shared" si="65"/>
        <v>-3.946719479678805</v>
      </c>
      <c r="AC199" s="35">
        <f t="shared" si="66"/>
        <v>-3.9467194796788192</v>
      </c>
      <c r="AD199" s="36"/>
      <c r="AE199" s="36"/>
      <c r="AF199">
        <v>1.56</v>
      </c>
      <c r="AG199">
        <v>2.54</v>
      </c>
      <c r="AH199" s="41"/>
      <c r="AI199" s="36"/>
      <c r="AJ199" t="s">
        <v>483</v>
      </c>
      <c r="AK199" s="35"/>
      <c r="AL199" s="35"/>
    </row>
    <row r="200" spans="1:38" s="35" customFormat="1" ht="15" x14ac:dyDescent="0.25">
      <c r="A200">
        <v>2.08</v>
      </c>
      <c r="B200">
        <v>3.22</v>
      </c>
      <c r="C200">
        <v>4.03</v>
      </c>
      <c r="D200" s="20">
        <f t="shared" si="54"/>
        <v>3.9467194796787952E-2</v>
      </c>
      <c r="E200" s="17">
        <f>IF(OR($A200="",$B200="",$C200=""),"",A200*'MPTO_working_3-way'!$I199)</f>
        <v>2.162091765177319</v>
      </c>
      <c r="F200" s="21">
        <f>IF(OR($A200="",$B200="",$C200=""),"",B200*'MPTO_working_3-way'!$I199)</f>
        <v>3.3470843672456576</v>
      </c>
      <c r="G200" s="22">
        <f>IF(OR($A200="",$B200="",$C200=""),"",C200*'MPTO_working_3-way'!$I199)</f>
        <v>4.1890527950310554</v>
      </c>
      <c r="H200" s="17">
        <f>IF(OR($A200="",$B200="",$C200=""),"",'MPTO_working_3-way'!E199)</f>
        <v>2.1385182458896623</v>
      </c>
      <c r="I200" s="21">
        <f>IF(OR($A200="",$B200="",$C200=""),"",'MPTO_working_3-way'!F199)</f>
        <v>3.3624377583057301</v>
      </c>
      <c r="J200" s="22">
        <f>IF(OR($A200="",$B200="",$C200=""),"",'MPTO_working_3-way'!G199)</f>
        <v>4.2556229059287149</v>
      </c>
      <c r="K200" s="17">
        <f>IF(OR($A200="",$B200="",$C200=""),"",'OddsRatio_working_3-way'!H199)</f>
        <v>2.1481999781562466</v>
      </c>
      <c r="L200" s="21">
        <f>IF(OR($A200="",$B200="",$C200=""),"",'OddsRatio_working_3-way'!I199)</f>
        <v>3.3601888439878382</v>
      </c>
      <c r="M200" s="22">
        <f>IF(OR($A200="",$B200="",$C200=""),"",'OddsRatio_working_3-way'!J199)</f>
        <v>4.221338827605023</v>
      </c>
      <c r="N200" s="23">
        <f t="shared" si="55"/>
        <v>46.251505884533408</v>
      </c>
      <c r="O200" s="24">
        <f t="shared" si="56"/>
        <v>29.876749142804186</v>
      </c>
      <c r="P200" s="24">
        <f t="shared" si="57"/>
        <v>23.871744972662405</v>
      </c>
      <c r="Q200" t="s">
        <v>466</v>
      </c>
      <c r="R200" t="s">
        <v>467</v>
      </c>
      <c r="S200" t="s">
        <v>471</v>
      </c>
      <c r="T200" s="35">
        <v>100</v>
      </c>
      <c r="U200" s="35" t="e">
        <f t="shared" si="58"/>
        <v>#DIV/0!</v>
      </c>
      <c r="V200" s="35" t="e">
        <f t="shared" si="59"/>
        <v>#DIV/0!</v>
      </c>
      <c r="W200" s="35" t="e">
        <f t="shared" si="60"/>
        <v>#DIV/0!</v>
      </c>
      <c r="X200" s="35" t="e">
        <f t="shared" si="61"/>
        <v>#DIV/0!</v>
      </c>
      <c r="Y200" s="35" t="e">
        <f t="shared" si="62"/>
        <v>#DIV/0!</v>
      </c>
      <c r="Z200" s="35" t="e">
        <f t="shared" si="63"/>
        <v>#DIV/0!</v>
      </c>
      <c r="AA200" s="35" t="e">
        <f t="shared" si="64"/>
        <v>#DIV/0!</v>
      </c>
      <c r="AB200" s="35" t="e">
        <f t="shared" si="65"/>
        <v>#DIV/0!</v>
      </c>
      <c r="AC200" s="35" t="e">
        <f t="shared" si="66"/>
        <v>#DIV/0!</v>
      </c>
      <c r="AD200" s="36"/>
      <c r="AE200" s="36"/>
      <c r="AF200">
        <v>2.42</v>
      </c>
      <c r="AG200">
        <v>1.59</v>
      </c>
      <c r="AH200" s="41"/>
      <c r="AI200" s="36"/>
      <c r="AJ200" t="s">
        <v>482</v>
      </c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2022-09-17T06:05:52Z</dcterms:modified>
</cp:coreProperties>
</file>