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1" i="8" l="1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S103" i="8" s="1"/>
  <c r="P103" i="8"/>
  <c r="T103" i="8" s="1"/>
  <c r="Q103" i="8"/>
  <c r="R103" i="8"/>
  <c r="D104" i="8"/>
  <c r="E104" i="8"/>
  <c r="F104" i="8"/>
  <c r="G104" i="8"/>
  <c r="H104" i="8"/>
  <c r="I104" i="8"/>
  <c r="J104" i="8"/>
  <c r="K104" i="8"/>
  <c r="L104" i="8"/>
  <c r="M104" i="8"/>
  <c r="O104" i="8"/>
  <c r="S104" i="8" s="1"/>
  <c r="P104" i="8"/>
  <c r="Q104" i="8"/>
  <c r="R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S109" i="8" s="1"/>
  <c r="P109" i="8"/>
  <c r="Q109" i="8"/>
  <c r="R109" i="8"/>
  <c r="T109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S16" i="8" s="1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S17" i="8" s="1"/>
  <c r="R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S19" i="8" s="1"/>
  <c r="R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S20" i="8" s="1"/>
  <c r="R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S21" i="8" s="1"/>
  <c r="R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S22" i="8" s="1"/>
  <c r="R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S23" i="8" s="1"/>
  <c r="R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S24" i="8" s="1"/>
  <c r="R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S26" i="8" s="1"/>
  <c r="R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S37" i="8" s="1"/>
  <c r="R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S38" i="8" s="1"/>
  <c r="R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S39" i="8" s="1"/>
  <c r="R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S66" i="8" s="1"/>
  <c r="R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S68" i="8" s="1"/>
  <c r="R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S69" i="8" s="1"/>
  <c r="R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S70" i="8" s="1"/>
  <c r="R7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X7" i="2"/>
  <c r="AA7" i="2" s="1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X9" i="2"/>
  <c r="AA9" i="2" s="1"/>
  <c r="Y9" i="2"/>
  <c r="Z9" i="2"/>
  <c r="AC9" i="2" s="1"/>
  <c r="AB9" i="2"/>
  <c r="U10" i="2"/>
  <c r="V10" i="2"/>
  <c r="W10" i="2"/>
  <c r="AC10" i="2" s="1"/>
  <c r="X10" i="2"/>
  <c r="Y10" i="2"/>
  <c r="AB10" i="2" s="1"/>
  <c r="Z10" i="2"/>
  <c r="AA10" i="2"/>
  <c r="U11" i="2"/>
  <c r="V11" i="2"/>
  <c r="AB11" i="2" s="1"/>
  <c r="W11" i="2"/>
  <c r="X11" i="2"/>
  <c r="AA11" i="2" s="1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X13" i="2"/>
  <c r="AA13" i="2" s="1"/>
  <c r="Y13" i="2"/>
  <c r="Z13" i="2"/>
  <c r="AC13" i="2" s="1"/>
  <c r="AB13" i="2"/>
  <c r="U14" i="2"/>
  <c r="V14" i="2"/>
  <c r="W14" i="2"/>
  <c r="AC14" i="2" s="1"/>
  <c r="X14" i="2"/>
  <c r="Y14" i="2"/>
  <c r="AB14" i="2" s="1"/>
  <c r="Z14" i="2"/>
  <c r="AA14" i="2"/>
  <c r="U15" i="2"/>
  <c r="V15" i="2"/>
  <c r="AB15" i="2" s="1"/>
  <c r="W15" i="2"/>
  <c r="X15" i="2"/>
  <c r="AA15" i="2" s="1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X17" i="2"/>
  <c r="AA17" i="2" s="1"/>
  <c r="Y17" i="2"/>
  <c r="Z17" i="2"/>
  <c r="AC17" i="2" s="1"/>
  <c r="AB17" i="2"/>
  <c r="U18" i="2"/>
  <c r="V18" i="2"/>
  <c r="W18" i="2"/>
  <c r="AC18" i="2" s="1"/>
  <c r="X18" i="2"/>
  <c r="Y18" i="2"/>
  <c r="AB18" i="2" s="1"/>
  <c r="Z18" i="2"/>
  <c r="AA18" i="2"/>
  <c r="U19" i="2"/>
  <c r="V19" i="2"/>
  <c r="AB19" i="2" s="1"/>
  <c r="W19" i="2"/>
  <c r="X19" i="2"/>
  <c r="AA19" i="2" s="1"/>
  <c r="Y19" i="2"/>
  <c r="Z19" i="2"/>
  <c r="AC19" i="2" s="1"/>
  <c r="U20" i="2"/>
  <c r="AA20" i="2" s="1"/>
  <c r="V20" i="2"/>
  <c r="W20" i="2"/>
  <c r="X20" i="2"/>
  <c r="Y20" i="2"/>
  <c r="AB20" i="2" s="1"/>
  <c r="Z20" i="2"/>
  <c r="AC20" i="2"/>
  <c r="U21" i="2"/>
  <c r="V21" i="2"/>
  <c r="W21" i="2"/>
  <c r="X21" i="2"/>
  <c r="AA21" i="2" s="1"/>
  <c r="Y21" i="2"/>
  <c r="Z21" i="2"/>
  <c r="AC21" i="2" s="1"/>
  <c r="AB21" i="2"/>
  <c r="U22" i="2"/>
  <c r="V22" i="2"/>
  <c r="W22" i="2"/>
  <c r="AC22" i="2" s="1"/>
  <c r="X22" i="2"/>
  <c r="Y22" i="2"/>
  <c r="AB22" i="2" s="1"/>
  <c r="Z22" i="2"/>
  <c r="AA22" i="2"/>
  <c r="U23" i="2"/>
  <c r="V23" i="2"/>
  <c r="AB23" i="2" s="1"/>
  <c r="W23" i="2"/>
  <c r="X23" i="2"/>
  <c r="AA23" i="2" s="1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X25" i="2"/>
  <c r="AA25" i="2" s="1"/>
  <c r="Y25" i="2"/>
  <c r="Z25" i="2"/>
  <c r="AC25" i="2" s="1"/>
  <c r="AB25" i="2"/>
  <c r="U26" i="2"/>
  <c r="V26" i="2"/>
  <c r="W26" i="2"/>
  <c r="AC26" i="2" s="1"/>
  <c r="X26" i="2"/>
  <c r="Y26" i="2"/>
  <c r="AB26" i="2" s="1"/>
  <c r="Z26" i="2"/>
  <c r="AA26" i="2"/>
  <c r="U27" i="2"/>
  <c r="V27" i="2"/>
  <c r="AB27" i="2" s="1"/>
  <c r="W27" i="2"/>
  <c r="X27" i="2"/>
  <c r="AA27" i="2" s="1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X29" i="2"/>
  <c r="AA29" i="2" s="1"/>
  <c r="Y29" i="2"/>
  <c r="Z29" i="2"/>
  <c r="AC29" i="2" s="1"/>
  <c r="AB29" i="2"/>
  <c r="U30" i="2"/>
  <c r="V30" i="2"/>
  <c r="W30" i="2"/>
  <c r="AC30" i="2" s="1"/>
  <c r="X30" i="2"/>
  <c r="Y30" i="2"/>
  <c r="AB30" i="2" s="1"/>
  <c r="Z30" i="2"/>
  <c r="AA30" i="2"/>
  <c r="U31" i="2"/>
  <c r="V31" i="2"/>
  <c r="AB31" i="2" s="1"/>
  <c r="W31" i="2"/>
  <c r="X31" i="2"/>
  <c r="AA31" i="2" s="1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X33" i="2"/>
  <c r="AA33" i="2" s="1"/>
  <c r="Y33" i="2"/>
  <c r="Z33" i="2"/>
  <c r="AC33" i="2" s="1"/>
  <c r="AB33" i="2"/>
  <c r="U34" i="2"/>
  <c r="V34" i="2"/>
  <c r="W34" i="2"/>
  <c r="AC34" i="2" s="1"/>
  <c r="X34" i="2"/>
  <c r="Y34" i="2"/>
  <c r="AB34" i="2" s="1"/>
  <c r="Z34" i="2"/>
  <c r="AA34" i="2"/>
  <c r="U35" i="2"/>
  <c r="V35" i="2"/>
  <c r="AB35" i="2" s="1"/>
  <c r="W35" i="2"/>
  <c r="X35" i="2"/>
  <c r="AA35" i="2" s="1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X37" i="2"/>
  <c r="AA37" i="2" s="1"/>
  <c r="Y37" i="2"/>
  <c r="Z37" i="2"/>
  <c r="AC37" i="2" s="1"/>
  <c r="AB37" i="2"/>
  <c r="U38" i="2"/>
  <c r="V38" i="2"/>
  <c r="W38" i="2"/>
  <c r="AC38" i="2" s="1"/>
  <c r="X38" i="2"/>
  <c r="Y38" i="2"/>
  <c r="AB38" i="2" s="1"/>
  <c r="Z38" i="2"/>
  <c r="AA38" i="2"/>
  <c r="U39" i="2"/>
  <c r="V39" i="2"/>
  <c r="AB39" i="2" s="1"/>
  <c r="W39" i="2"/>
  <c r="X39" i="2"/>
  <c r="AA39" i="2" s="1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X41" i="2"/>
  <c r="AA41" i="2" s="1"/>
  <c r="Y41" i="2"/>
  <c r="Z41" i="2"/>
  <c r="AC41" i="2" s="1"/>
  <c r="AB41" i="2"/>
  <c r="U42" i="2"/>
  <c r="V42" i="2"/>
  <c r="W42" i="2"/>
  <c r="AC42" i="2" s="1"/>
  <c r="X42" i="2"/>
  <c r="Y42" i="2"/>
  <c r="AB42" i="2" s="1"/>
  <c r="Z42" i="2"/>
  <c r="AA42" i="2"/>
  <c r="U43" i="2"/>
  <c r="V43" i="2"/>
  <c r="AB43" i="2" s="1"/>
  <c r="W43" i="2"/>
  <c r="X43" i="2"/>
  <c r="AA43" i="2" s="1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X45" i="2"/>
  <c r="AA45" i="2" s="1"/>
  <c r="Y45" i="2"/>
  <c r="Z45" i="2"/>
  <c r="AC45" i="2" s="1"/>
  <c r="AB45" i="2"/>
  <c r="U46" i="2"/>
  <c r="V46" i="2"/>
  <c r="W46" i="2"/>
  <c r="AC46" i="2" s="1"/>
  <c r="X46" i="2"/>
  <c r="Y46" i="2"/>
  <c r="AB46" i="2" s="1"/>
  <c r="Z46" i="2"/>
  <c r="AA46" i="2"/>
  <c r="U47" i="2"/>
  <c r="V47" i="2"/>
  <c r="AB47" i="2" s="1"/>
  <c r="W47" i="2"/>
  <c r="X47" i="2"/>
  <c r="AA47" i="2" s="1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X49" i="2"/>
  <c r="AA49" i="2" s="1"/>
  <c r="Y49" i="2"/>
  <c r="Z49" i="2"/>
  <c r="AC49" i="2" s="1"/>
  <c r="AB49" i="2"/>
  <c r="U50" i="2"/>
  <c r="V50" i="2"/>
  <c r="W50" i="2"/>
  <c r="AC50" i="2" s="1"/>
  <c r="X50" i="2"/>
  <c r="Y50" i="2"/>
  <c r="AB50" i="2" s="1"/>
  <c r="Z50" i="2"/>
  <c r="AA50" i="2"/>
  <c r="U51" i="2"/>
  <c r="V51" i="2"/>
  <c r="AB51" i="2" s="1"/>
  <c r="W51" i="2"/>
  <c r="X51" i="2"/>
  <c r="AA51" i="2" s="1"/>
  <c r="Y51" i="2"/>
  <c r="Z51" i="2"/>
  <c r="AC51" i="2" s="1"/>
  <c r="U52" i="2"/>
  <c r="AA52" i="2" s="1"/>
  <c r="V52" i="2"/>
  <c r="W52" i="2"/>
  <c r="X52" i="2"/>
  <c r="Y52" i="2"/>
  <c r="AB52" i="2" s="1"/>
  <c r="Z52" i="2"/>
  <c r="AC52" i="2"/>
  <c r="U53" i="2"/>
  <c r="V53" i="2"/>
  <c r="W53" i="2"/>
  <c r="X53" i="2"/>
  <c r="AA53" i="2" s="1"/>
  <c r="Y53" i="2"/>
  <c r="Z53" i="2"/>
  <c r="AC53" i="2" s="1"/>
  <c r="AB53" i="2"/>
  <c r="U54" i="2"/>
  <c r="V54" i="2"/>
  <c r="W54" i="2"/>
  <c r="AC54" i="2" s="1"/>
  <c r="X54" i="2"/>
  <c r="Y54" i="2"/>
  <c r="AB54" i="2" s="1"/>
  <c r="Z54" i="2"/>
  <c r="AA54" i="2"/>
  <c r="U55" i="2"/>
  <c r="V55" i="2"/>
  <c r="AB55" i="2" s="1"/>
  <c r="W55" i="2"/>
  <c r="X55" i="2"/>
  <c r="AA55" i="2" s="1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X57" i="2"/>
  <c r="AA57" i="2" s="1"/>
  <c r="Y57" i="2"/>
  <c r="Z57" i="2"/>
  <c r="AC57" i="2" s="1"/>
  <c r="AB57" i="2"/>
  <c r="U58" i="2"/>
  <c r="V58" i="2"/>
  <c r="W58" i="2"/>
  <c r="AC58" i="2" s="1"/>
  <c r="X58" i="2"/>
  <c r="Y58" i="2"/>
  <c r="AB58" i="2" s="1"/>
  <c r="Z58" i="2"/>
  <c r="AA58" i="2"/>
  <c r="U59" i="2"/>
  <c r="V59" i="2"/>
  <c r="AB59" i="2" s="1"/>
  <c r="W59" i="2"/>
  <c r="X59" i="2"/>
  <c r="AA59" i="2" s="1"/>
  <c r="Y59" i="2"/>
  <c r="Z59" i="2"/>
  <c r="AC59" i="2" s="1"/>
  <c r="U60" i="2"/>
  <c r="AA60" i="2" s="1"/>
  <c r="V60" i="2"/>
  <c r="W60" i="2"/>
  <c r="X60" i="2"/>
  <c r="Y60" i="2"/>
  <c r="AB60" i="2" s="1"/>
  <c r="Z60" i="2"/>
  <c r="AC60" i="2"/>
  <c r="U61" i="2"/>
  <c r="V61" i="2"/>
  <c r="W61" i="2"/>
  <c r="X61" i="2"/>
  <c r="AA61" i="2" s="1"/>
  <c r="Y61" i="2"/>
  <c r="Z61" i="2"/>
  <c r="AC61" i="2" s="1"/>
  <c r="AB61" i="2"/>
  <c r="U62" i="2"/>
  <c r="V62" i="2"/>
  <c r="W62" i="2"/>
  <c r="AC62" i="2" s="1"/>
  <c r="X62" i="2"/>
  <c r="Y62" i="2"/>
  <c r="AB62" i="2" s="1"/>
  <c r="Z62" i="2"/>
  <c r="AA62" i="2"/>
  <c r="U63" i="2"/>
  <c r="V63" i="2"/>
  <c r="AB63" i="2" s="1"/>
  <c r="W63" i="2"/>
  <c r="X63" i="2"/>
  <c r="AA63" i="2" s="1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X65" i="2"/>
  <c r="AA65" i="2" s="1"/>
  <c r="Y65" i="2"/>
  <c r="Z65" i="2"/>
  <c r="AC65" i="2" s="1"/>
  <c r="AB65" i="2"/>
  <c r="U66" i="2"/>
  <c r="V66" i="2"/>
  <c r="W66" i="2"/>
  <c r="AC66" i="2" s="1"/>
  <c r="X66" i="2"/>
  <c r="Y66" i="2"/>
  <c r="AB66" i="2" s="1"/>
  <c r="Z66" i="2"/>
  <c r="AA66" i="2"/>
  <c r="U67" i="2"/>
  <c r="V67" i="2"/>
  <c r="AB67" i="2" s="1"/>
  <c r="W67" i="2"/>
  <c r="X67" i="2"/>
  <c r="AA67" i="2" s="1"/>
  <c r="Y67" i="2"/>
  <c r="Z67" i="2"/>
  <c r="AC67" i="2" s="1"/>
  <c r="U68" i="2"/>
  <c r="AA68" i="2" s="1"/>
  <c r="V68" i="2"/>
  <c r="W68" i="2"/>
  <c r="X68" i="2"/>
  <c r="Y68" i="2"/>
  <c r="AB68" i="2" s="1"/>
  <c r="Z68" i="2"/>
  <c r="AC68" i="2"/>
  <c r="U69" i="2"/>
  <c r="V69" i="2"/>
  <c r="W69" i="2"/>
  <c r="X69" i="2"/>
  <c r="AA69" i="2" s="1"/>
  <c r="Y69" i="2"/>
  <c r="Z69" i="2"/>
  <c r="AC69" i="2" s="1"/>
  <c r="AB69" i="2"/>
  <c r="U70" i="2"/>
  <c r="V70" i="2"/>
  <c r="W70" i="2"/>
  <c r="AC70" i="2" s="1"/>
  <c r="X70" i="2"/>
  <c r="Y70" i="2"/>
  <c r="AB70" i="2" s="1"/>
  <c r="Z70" i="2"/>
  <c r="AA70" i="2"/>
  <c r="U71" i="2"/>
  <c r="V71" i="2"/>
  <c r="AB71" i="2" s="1"/>
  <c r="W71" i="2"/>
  <c r="X71" i="2"/>
  <c r="AA71" i="2" s="1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X73" i="2"/>
  <c r="AA73" i="2" s="1"/>
  <c r="Y73" i="2"/>
  <c r="Z73" i="2"/>
  <c r="AC73" i="2" s="1"/>
  <c r="AB73" i="2"/>
  <c r="U74" i="2"/>
  <c r="V74" i="2"/>
  <c r="W74" i="2"/>
  <c r="AC74" i="2" s="1"/>
  <c r="X74" i="2"/>
  <c r="Y74" i="2"/>
  <c r="AB74" i="2" s="1"/>
  <c r="Z74" i="2"/>
  <c r="AA74" i="2"/>
  <c r="U75" i="2"/>
  <c r="V75" i="2"/>
  <c r="AB75" i="2" s="1"/>
  <c r="W75" i="2"/>
  <c r="X75" i="2"/>
  <c r="AA75" i="2" s="1"/>
  <c r="Y75" i="2"/>
  <c r="Z75" i="2"/>
  <c r="AC75" i="2" s="1"/>
  <c r="U76" i="2"/>
  <c r="AA76" i="2" s="1"/>
  <c r="V76" i="2"/>
  <c r="W76" i="2"/>
  <c r="X76" i="2"/>
  <c r="Y76" i="2"/>
  <c r="AB76" i="2" s="1"/>
  <c r="Z76" i="2"/>
  <c r="AC76" i="2"/>
  <c r="U77" i="2"/>
  <c r="V77" i="2"/>
  <c r="W77" i="2"/>
  <c r="X77" i="2"/>
  <c r="AA77" i="2" s="1"/>
  <c r="Y77" i="2"/>
  <c r="Z77" i="2"/>
  <c r="AC77" i="2" s="1"/>
  <c r="AB77" i="2"/>
  <c r="U78" i="2"/>
  <c r="V78" i="2"/>
  <c r="W78" i="2"/>
  <c r="AC78" i="2" s="1"/>
  <c r="X78" i="2"/>
  <c r="Y78" i="2"/>
  <c r="AB78" i="2" s="1"/>
  <c r="Z78" i="2"/>
  <c r="AA78" i="2"/>
  <c r="U79" i="2"/>
  <c r="V79" i="2"/>
  <c r="AB79" i="2" s="1"/>
  <c r="W79" i="2"/>
  <c r="X79" i="2"/>
  <c r="AA79" i="2" s="1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X81" i="2"/>
  <c r="AA81" i="2" s="1"/>
  <c r="Y81" i="2"/>
  <c r="Z81" i="2"/>
  <c r="AC81" i="2" s="1"/>
  <c r="AB81" i="2"/>
  <c r="U82" i="2"/>
  <c r="V82" i="2"/>
  <c r="W82" i="2"/>
  <c r="AC82" i="2" s="1"/>
  <c r="X82" i="2"/>
  <c r="Y82" i="2"/>
  <c r="AB82" i="2" s="1"/>
  <c r="Z82" i="2"/>
  <c r="AA82" i="2"/>
  <c r="U83" i="2"/>
  <c r="V83" i="2"/>
  <c r="AB83" i="2" s="1"/>
  <c r="W83" i="2"/>
  <c r="X83" i="2"/>
  <c r="AA83" i="2" s="1"/>
  <c r="Y83" i="2"/>
  <c r="Z83" i="2"/>
  <c r="AC83" i="2" s="1"/>
  <c r="U84" i="2"/>
  <c r="AA84" i="2" s="1"/>
  <c r="V84" i="2"/>
  <c r="W84" i="2"/>
  <c r="X84" i="2"/>
  <c r="Y84" i="2"/>
  <c r="AB84" i="2" s="1"/>
  <c r="Z84" i="2"/>
  <c r="AC84" i="2"/>
  <c r="U85" i="2"/>
  <c r="V85" i="2"/>
  <c r="W85" i="2"/>
  <c r="X85" i="2"/>
  <c r="AA85" i="2" s="1"/>
  <c r="Y85" i="2"/>
  <c r="Z85" i="2"/>
  <c r="AC85" i="2" s="1"/>
  <c r="AB85" i="2"/>
  <c r="U86" i="2"/>
  <c r="V86" i="2"/>
  <c r="W86" i="2"/>
  <c r="AC86" i="2" s="1"/>
  <c r="X86" i="2"/>
  <c r="Y86" i="2"/>
  <c r="AB86" i="2" s="1"/>
  <c r="Z86" i="2"/>
  <c r="AA86" i="2"/>
  <c r="U87" i="2"/>
  <c r="V87" i="2"/>
  <c r="AB87" i="2" s="1"/>
  <c r="W87" i="2"/>
  <c r="X87" i="2"/>
  <c r="AA87" i="2" s="1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X89" i="2"/>
  <c r="AA89" i="2" s="1"/>
  <c r="Y89" i="2"/>
  <c r="Z89" i="2"/>
  <c r="AC89" i="2" s="1"/>
  <c r="AB89" i="2"/>
  <c r="U90" i="2"/>
  <c r="V90" i="2"/>
  <c r="W90" i="2"/>
  <c r="AC90" i="2" s="1"/>
  <c r="X90" i="2"/>
  <c r="Y90" i="2"/>
  <c r="AB90" i="2" s="1"/>
  <c r="Z90" i="2"/>
  <c r="AA90" i="2"/>
  <c r="U91" i="2"/>
  <c r="V91" i="2"/>
  <c r="AB91" i="2" s="1"/>
  <c r="W91" i="2"/>
  <c r="X91" i="2"/>
  <c r="AA91" i="2" s="1"/>
  <c r="Y91" i="2"/>
  <c r="Z91" i="2"/>
  <c r="AC91" i="2" s="1"/>
  <c r="U92" i="2"/>
  <c r="AA92" i="2" s="1"/>
  <c r="V92" i="2"/>
  <c r="W92" i="2"/>
  <c r="X92" i="2"/>
  <c r="Y92" i="2"/>
  <c r="AB92" i="2" s="1"/>
  <c r="Z92" i="2"/>
  <c r="AC92" i="2"/>
  <c r="U93" i="2"/>
  <c r="V93" i="2"/>
  <c r="W93" i="2"/>
  <c r="X93" i="2"/>
  <c r="AA93" i="2" s="1"/>
  <c r="Y93" i="2"/>
  <c r="Z93" i="2"/>
  <c r="AC93" i="2" s="1"/>
  <c r="AB93" i="2"/>
  <c r="U94" i="2"/>
  <c r="V94" i="2"/>
  <c r="W94" i="2"/>
  <c r="AC94" i="2" s="1"/>
  <c r="X94" i="2"/>
  <c r="Y94" i="2"/>
  <c r="AB94" i="2" s="1"/>
  <c r="Z94" i="2"/>
  <c r="AA94" i="2"/>
  <c r="U95" i="2"/>
  <c r="V95" i="2"/>
  <c r="AB95" i="2" s="1"/>
  <c r="W95" i="2"/>
  <c r="X95" i="2"/>
  <c r="AA95" i="2" s="1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X97" i="2"/>
  <c r="AA97" i="2" s="1"/>
  <c r="Y97" i="2"/>
  <c r="Z97" i="2"/>
  <c r="AC97" i="2" s="1"/>
  <c r="AB97" i="2"/>
  <c r="U98" i="2"/>
  <c r="V98" i="2"/>
  <c r="W98" i="2"/>
  <c r="AC98" i="2" s="1"/>
  <c r="X98" i="2"/>
  <c r="Y98" i="2"/>
  <c r="AB98" i="2" s="1"/>
  <c r="Z98" i="2"/>
  <c r="AA98" i="2"/>
  <c r="U99" i="2"/>
  <c r="V99" i="2"/>
  <c r="AB99" i="2" s="1"/>
  <c r="W99" i="2"/>
  <c r="X99" i="2"/>
  <c r="AA99" i="2" s="1"/>
  <c r="Y99" i="2"/>
  <c r="Z99" i="2"/>
  <c r="AC99" i="2" s="1"/>
  <c r="U100" i="2"/>
  <c r="AA100" i="2" s="1"/>
  <c r="V100" i="2"/>
  <c r="W100" i="2"/>
  <c r="X100" i="2"/>
  <c r="Y100" i="2"/>
  <c r="AB100" i="2" s="1"/>
  <c r="Z100" i="2"/>
  <c r="AC100" i="2"/>
  <c r="U101" i="2"/>
  <c r="V101" i="2"/>
  <c r="W101" i="2"/>
  <c r="X101" i="2"/>
  <c r="AA101" i="2" s="1"/>
  <c r="Y101" i="2"/>
  <c r="Z101" i="2"/>
  <c r="AC101" i="2" s="1"/>
  <c r="AB101" i="2"/>
  <c r="U102" i="2"/>
  <c r="V102" i="2"/>
  <c r="W102" i="2"/>
  <c r="AC102" i="2" s="1"/>
  <c r="X102" i="2"/>
  <c r="Y102" i="2"/>
  <c r="AB102" i="2" s="1"/>
  <c r="Z102" i="2"/>
  <c r="AA102" i="2"/>
  <c r="U103" i="2"/>
  <c r="V103" i="2"/>
  <c r="AB103" i="2" s="1"/>
  <c r="W103" i="2"/>
  <c r="X103" i="2"/>
  <c r="AA103" i="2" s="1"/>
  <c r="Y103" i="2"/>
  <c r="Z103" i="2"/>
  <c r="AC103" i="2" s="1"/>
  <c r="U104" i="2"/>
  <c r="AA104" i="2" s="1"/>
  <c r="V104" i="2"/>
  <c r="W104" i="2"/>
  <c r="X104" i="2"/>
  <c r="Y104" i="2"/>
  <c r="AB104" i="2" s="1"/>
  <c r="Z104" i="2"/>
  <c r="AC104" i="2"/>
  <c r="U105" i="2"/>
  <c r="AA105" i="2" s="1"/>
  <c r="V105" i="2"/>
  <c r="W105" i="2"/>
  <c r="X105" i="2"/>
  <c r="Y105" i="2"/>
  <c r="Z105" i="2"/>
  <c r="AC105" i="2" s="1"/>
  <c r="AB105" i="2"/>
  <c r="U106" i="2"/>
  <c r="V106" i="2"/>
  <c r="W106" i="2"/>
  <c r="AC106" i="2" s="1"/>
  <c r="X106" i="2"/>
  <c r="Y106" i="2"/>
  <c r="AB106" i="2" s="1"/>
  <c r="Z106" i="2"/>
  <c r="AA106" i="2"/>
  <c r="U107" i="2"/>
  <c r="V107" i="2"/>
  <c r="AB107" i="2" s="1"/>
  <c r="W107" i="2"/>
  <c r="X107" i="2"/>
  <c r="AA107" i="2" s="1"/>
  <c r="Y107" i="2"/>
  <c r="Z107" i="2"/>
  <c r="AC107" i="2" s="1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X109" i="2"/>
  <c r="AA109" i="2" s="1"/>
  <c r="Y109" i="2"/>
  <c r="Z109" i="2"/>
  <c r="AC109" i="2" s="1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AB109" i="2" l="1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H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M879" i="11"/>
  <c r="K869" i="11"/>
  <c r="N862" i="11"/>
  <c r="M860" i="11"/>
  <c r="L856" i="11"/>
  <c r="K854" i="11"/>
  <c r="M845" i="11"/>
  <c r="N836" i="11"/>
  <c r="M826" i="11"/>
  <c r="K820" i="11"/>
  <c r="K1001" i="11"/>
  <c r="M991" i="11"/>
  <c r="M987" i="11"/>
  <c r="L956" i="11"/>
  <c r="N954" i="11"/>
  <c r="N950" i="11"/>
  <c r="L950" i="11"/>
  <c r="L944" i="11"/>
  <c r="N943" i="11"/>
  <c r="N940" i="11"/>
  <c r="N938" i="11"/>
  <c r="L938" i="11"/>
  <c r="N934" i="11"/>
  <c r="N933" i="11"/>
  <c r="N929" i="11"/>
  <c r="N928" i="11"/>
  <c r="N927" i="11"/>
  <c r="N924" i="11"/>
  <c r="L924" i="11"/>
  <c r="L922" i="11"/>
  <c r="K920" i="11"/>
  <c r="N918" i="11"/>
  <c r="L913" i="11"/>
  <c r="N912" i="11"/>
  <c r="L912" i="11"/>
  <c r="M909" i="11"/>
  <c r="L907" i="11"/>
  <c r="L902" i="11"/>
  <c r="L897" i="11"/>
  <c r="N891" i="11"/>
  <c r="L891" i="11"/>
  <c r="M867" i="11"/>
  <c r="N865" i="11"/>
  <c r="L860" i="11"/>
  <c r="M856" i="11"/>
  <c r="K852" i="11"/>
  <c r="L846" i="11"/>
  <c r="M844" i="11"/>
  <c r="N838" i="11"/>
  <c r="K835" i="11"/>
  <c r="M834" i="11"/>
  <c r="K828" i="11"/>
  <c r="L826" i="11"/>
  <c r="N820" i="11"/>
  <c r="E869" i="11"/>
  <c r="F723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K822" i="11" l="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E143" i="5"/>
  <c r="E142" i="5"/>
  <c r="E141" i="5"/>
  <c r="E140" i="5"/>
  <c r="E136" i="5"/>
  <c r="E131" i="5"/>
  <c r="E126" i="5"/>
  <c r="E124" i="5"/>
  <c r="E122" i="5"/>
  <c r="E120" i="5"/>
  <c r="G119" i="5"/>
  <c r="E115" i="5"/>
  <c r="E112" i="5"/>
  <c r="G109" i="5"/>
  <c r="D108" i="5"/>
  <c r="E108" i="5" s="1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E24" i="5"/>
  <c r="D21" i="5"/>
  <c r="D20" i="5"/>
  <c r="D18" i="5"/>
  <c r="D16" i="5"/>
  <c r="F16" i="5" s="1"/>
  <c r="D10" i="5"/>
  <c r="I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8" i="5" l="1"/>
  <c r="I26" i="5"/>
  <c r="F77" i="5"/>
  <c r="I53" i="5"/>
  <c r="E8" i="5"/>
  <c r="S72" i="4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91" i="4" l="1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V84" i="4"/>
  <c r="W84" i="4" s="1"/>
  <c r="V36" i="4"/>
  <c r="U91" i="4"/>
  <c r="W91" i="4" s="1"/>
  <c r="X91" i="4" s="1"/>
  <c r="Y91" i="4" s="1"/>
  <c r="V171" i="4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W59" i="4" s="1"/>
  <c r="X59" i="4" s="1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W18" i="4" s="1"/>
  <c r="X18" i="4" s="1"/>
  <c r="Y18" i="4" s="1"/>
  <c r="V26" i="4"/>
  <c r="W26" i="4" s="1"/>
  <c r="V6" i="4"/>
  <c r="W6" i="4" s="1"/>
  <c r="V79" i="4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AG912" i="4"/>
  <c r="W1000" i="4"/>
  <c r="T940" i="4"/>
  <c r="V810" i="4"/>
  <c r="V576" i="4"/>
  <c r="S997" i="4"/>
  <c r="S917" i="4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147" i="4"/>
  <c r="X147" i="4" s="1"/>
  <c r="Y147" i="4" s="1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151" i="4"/>
  <c r="W931" i="4"/>
  <c r="T909" i="4"/>
  <c r="T877" i="4"/>
  <c r="R914" i="4"/>
  <c r="U914" i="4" s="1"/>
  <c r="T914" i="4"/>
  <c r="R906" i="4"/>
  <c r="S906" i="4"/>
  <c r="T936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U42" i="4" s="1"/>
  <c r="W547" i="4"/>
  <c r="X547" i="4" s="1"/>
  <c r="Y547" i="4" s="1"/>
  <c r="W131" i="4"/>
  <c r="X131" i="4" s="1"/>
  <c r="W879" i="4"/>
  <c r="W848" i="4"/>
  <c r="W880" i="4"/>
  <c r="S957" i="4"/>
  <c r="W97" i="4"/>
  <c r="X97" i="4" s="1"/>
  <c r="S892" i="4"/>
  <c r="U892" i="4" s="1"/>
  <c r="W88" i="4"/>
  <c r="W171" i="4"/>
  <c r="X171" i="4" s="1"/>
  <c r="Y171" i="4" s="1"/>
  <c r="W115" i="4"/>
  <c r="X115" i="4" s="1"/>
  <c r="Y115" i="4" s="1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515" i="4"/>
  <c r="W623" i="4"/>
  <c r="X623" i="4" s="1"/>
  <c r="Y623" i="4" s="1"/>
  <c r="AC727" i="4"/>
  <c r="W48" i="4"/>
  <c r="X48" i="4" s="1"/>
  <c r="Y48" i="4" s="1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I116" i="4"/>
  <c r="X151" i="4"/>
  <c r="Y151" i="4" s="1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X935" i="4"/>
  <c r="Y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C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E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C106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W918" i="4"/>
  <c r="W658" i="4"/>
  <c r="U156" i="4"/>
  <c r="V156" i="4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514" i="3"/>
  <c r="D551" i="3"/>
  <c r="D664" i="3"/>
  <c r="D966" i="3"/>
  <c r="D978" i="3"/>
  <c r="D840" i="3"/>
  <c r="D660" i="3"/>
  <c r="D874" i="3"/>
  <c r="D497" i="3"/>
  <c r="D779" i="3"/>
  <c r="D662" i="3"/>
  <c r="D787" i="3"/>
  <c r="D768" i="3"/>
  <c r="D957" i="3"/>
  <c r="D675" i="3"/>
  <c r="D953" i="3"/>
  <c r="D558" i="3"/>
  <c r="D649" i="3"/>
  <c r="D676" i="3"/>
  <c r="D593" i="3"/>
  <c r="D550" i="3"/>
  <c r="D969" i="3"/>
  <c r="D781" i="3"/>
  <c r="D403" i="3"/>
  <c r="D353" i="3"/>
  <c r="D882" i="3"/>
  <c r="D758" i="3"/>
  <c r="D802" i="3"/>
  <c r="D712" i="3"/>
  <c r="D370" i="3"/>
  <c r="D640" i="3"/>
  <c r="D488" i="3"/>
  <c r="D582" i="3"/>
  <c r="D714" i="3"/>
  <c r="D688" i="3"/>
  <c r="D506" i="3"/>
  <c r="D952" i="3"/>
  <c r="D528" i="3"/>
  <c r="D516" i="3"/>
  <c r="D905" i="3"/>
  <c r="D594" i="3"/>
  <c r="D635" i="3"/>
  <c r="D981" i="3"/>
  <c r="D706" i="3"/>
  <c r="D709" i="3"/>
  <c r="D760" i="3"/>
  <c r="D938" i="3"/>
  <c r="D778" i="3"/>
  <c r="D570" i="3"/>
  <c r="D680" i="3"/>
  <c r="D838" i="3"/>
  <c r="D630" i="3"/>
  <c r="D661" i="3"/>
  <c r="D332" i="3"/>
  <c r="D414" i="3"/>
  <c r="D450" i="3"/>
  <c r="D632" i="3"/>
  <c r="D711" i="3"/>
  <c r="D780" i="3"/>
  <c r="D318" i="3"/>
  <c r="D605" i="3"/>
  <c r="D746" i="3"/>
  <c r="D867" i="3"/>
  <c r="D511" i="3"/>
  <c r="D652" i="3"/>
  <c r="D694" i="3"/>
  <c r="D972" i="3"/>
  <c r="D715" i="3"/>
  <c r="D903" i="3"/>
  <c r="D765" i="3"/>
  <c r="D708" i="3"/>
  <c r="D835" i="3"/>
  <c r="D571" i="3"/>
  <c r="D495" i="3"/>
  <c r="D951" i="3"/>
  <c r="D574" i="3"/>
  <c r="D858" i="3"/>
  <c r="D713" i="3"/>
  <c r="D492" i="3"/>
  <c r="D967" i="3"/>
  <c r="D583" i="3"/>
  <c r="D485" i="3"/>
  <c r="D622" i="3"/>
  <c r="D298" i="3"/>
  <c r="D380" i="3"/>
  <c r="D427" i="3"/>
  <c r="D968" i="3"/>
  <c r="D736" i="3"/>
  <c r="D484" i="3"/>
  <c r="D914" i="3"/>
  <c r="D415" i="3"/>
  <c r="D805" i="3"/>
  <c r="D796" i="3"/>
  <c r="D772" i="3"/>
  <c r="D819" i="3"/>
  <c r="D487" i="3"/>
  <c r="D702" i="3"/>
  <c r="D505" i="3"/>
  <c r="D777" i="3"/>
  <c r="D482" i="3"/>
  <c r="D795" i="3"/>
  <c r="D740" i="3"/>
  <c r="D960" i="3"/>
  <c r="D759" i="3"/>
  <c r="D786" i="3"/>
  <c r="D518" i="3"/>
  <c r="D910" i="3"/>
  <c r="D842" i="3"/>
  <c r="D879" i="3"/>
  <c r="D793" i="3"/>
  <c r="D540" i="3"/>
  <c r="D993" i="3"/>
  <c r="D617" i="3"/>
  <c r="D918" i="3"/>
  <c r="D369" i="3"/>
  <c r="D386" i="3"/>
  <c r="D303" i="3"/>
  <c r="D725" i="3"/>
  <c r="D515" i="3"/>
  <c r="D924" i="3"/>
  <c r="D557" i="3"/>
  <c r="D322" i="3"/>
  <c r="D432" i="3"/>
  <c r="D945" i="3"/>
  <c r="D892" i="3"/>
  <c r="D470" i="3"/>
  <c r="D672" i="3"/>
  <c r="D536" i="3"/>
  <c r="D940" i="3"/>
  <c r="D654" i="3"/>
  <c r="D764" i="3"/>
  <c r="D541" i="3"/>
  <c r="D975" i="3"/>
  <c r="D575" i="3"/>
  <c r="D586" i="3"/>
  <c r="D459" i="3"/>
  <c r="D959" i="3"/>
  <c r="D747" i="3"/>
  <c r="D513" i="3"/>
  <c r="D638" i="3"/>
  <c r="D907" i="3"/>
  <c r="D734" i="3"/>
  <c r="D611" i="3"/>
  <c r="D695" i="3"/>
  <c r="D600" i="3"/>
  <c r="D448" i="3"/>
  <c r="D374" i="3"/>
  <c r="D407" i="3"/>
  <c r="D931" i="3"/>
  <c r="D481" i="3"/>
  <c r="D705" i="3"/>
  <c r="D479" i="3"/>
  <c r="D697" i="3"/>
  <c r="D884" i="3"/>
  <c r="D683" i="3"/>
  <c r="D870" i="3"/>
  <c r="D480" i="3"/>
  <c r="D1000" i="3"/>
  <c r="D501" i="3"/>
  <c r="D843" i="3"/>
  <c r="D619" i="3"/>
  <c r="D813" i="3"/>
  <c r="D679" i="3"/>
  <c r="D783" i="3"/>
  <c r="D915" i="3"/>
  <c r="D595" i="3"/>
  <c r="D767" i="3"/>
  <c r="D449" i="3"/>
  <c r="D861" i="3"/>
  <c r="D766" i="3"/>
  <c r="D452" i="3"/>
  <c r="D614" i="3"/>
  <c r="D868" i="3"/>
  <c r="D883" i="3"/>
  <c r="D989" i="3"/>
  <c r="D393" i="3"/>
  <c r="D331" i="3"/>
  <c r="D565" i="3"/>
  <c r="D556" i="3"/>
  <c r="D899" i="3"/>
  <c r="D755" i="3"/>
  <c r="D367" i="3"/>
  <c r="D522" i="3"/>
  <c r="D730" i="3"/>
  <c r="D911" i="3"/>
  <c r="D965" i="3"/>
  <c r="D678" i="3"/>
  <c r="D531" i="3"/>
  <c r="D806" i="3"/>
  <c r="D473" i="3"/>
  <c r="D812" i="3"/>
  <c r="D792" i="3"/>
  <c r="D538" i="3"/>
  <c r="D985" i="3"/>
  <c r="D590" i="3"/>
  <c r="D535" i="3"/>
  <c r="D753" i="3"/>
  <c r="D520" i="3"/>
  <c r="D510" i="3"/>
  <c r="D869" i="3"/>
  <c r="D745" i="3"/>
  <c r="D509" i="3"/>
  <c r="D644" i="3"/>
  <c r="D552" i="3"/>
  <c r="D584" i="3"/>
  <c r="D348" i="3"/>
  <c r="D335" i="3"/>
  <c r="D831" i="3"/>
  <c r="D800" i="3"/>
  <c r="D422" i="3"/>
  <c r="D529" i="3"/>
  <c r="D363" i="3"/>
  <c r="D606" i="3"/>
  <c r="D657" i="3"/>
  <c r="D581" i="3"/>
  <c r="D659" i="3"/>
  <c r="D512" i="3"/>
  <c r="D948" i="3"/>
  <c r="D526" i="3"/>
  <c r="D941" i="3"/>
  <c r="D839" i="3"/>
  <c r="D803" i="3"/>
  <c r="D881" i="3"/>
  <c r="D525" i="3"/>
  <c r="D499" i="3"/>
  <c r="D741" i="3"/>
  <c r="D763" i="3"/>
  <c r="D748" i="3"/>
  <c r="D625" i="3"/>
  <c r="D823" i="3"/>
  <c r="D785" i="3"/>
  <c r="D685" i="3"/>
  <c r="D855" i="3"/>
  <c r="D961" i="3"/>
  <c r="D549" i="3"/>
  <c r="D362" i="3"/>
  <c r="D917" i="3"/>
  <c r="D703" i="3"/>
  <c r="D461" i="3"/>
  <c r="D568" i="3"/>
  <c r="D428" i="3"/>
  <c r="D329" i="3"/>
  <c r="D311" i="3"/>
  <c r="D717" i="3"/>
  <c r="D750" i="3"/>
  <c r="D469" i="3"/>
  <c r="D992" i="3"/>
  <c r="D811" i="3"/>
  <c r="D739" i="3"/>
  <c r="D478" i="3"/>
  <c r="D834" i="3"/>
  <c r="D973" i="3"/>
  <c r="D848" i="3"/>
  <c r="D916" i="3"/>
  <c r="D850" i="3"/>
  <c r="D375" i="3"/>
  <c r="D463" i="3"/>
  <c r="D467" i="3"/>
  <c r="D699" i="3"/>
  <c r="D665" i="3"/>
  <c r="D486" i="3"/>
  <c r="D641" i="3"/>
  <c r="D723" i="3"/>
  <c r="D934" i="3"/>
  <c r="D613" i="3"/>
  <c r="D912" i="3"/>
  <c r="D421" i="3"/>
  <c r="D457" i="3"/>
  <c r="D738" i="3"/>
  <c r="D845" i="3"/>
  <c r="D893" i="3"/>
  <c r="D721" i="3"/>
  <c r="D297" i="3"/>
  <c r="D548" i="3"/>
  <c r="D468" i="3"/>
  <c r="D865" i="3"/>
  <c r="D474" i="3"/>
  <c r="D579" i="3"/>
  <c r="D887" i="3"/>
  <c r="D517" i="3"/>
  <c r="D996" i="3"/>
  <c r="D456" i="3"/>
  <c r="D471" i="3"/>
  <c r="D817" i="3"/>
  <c r="D328" i="3"/>
  <c r="D462" i="3"/>
  <c r="D794" i="3"/>
  <c r="D670" i="3"/>
  <c r="D608" i="3"/>
  <c r="D633" i="3"/>
  <c r="D844" i="3"/>
  <c r="D737" i="3"/>
  <c r="D534" i="3"/>
  <c r="D596" i="3"/>
  <c r="D773" i="3"/>
  <c r="D943" i="3"/>
  <c r="D500" i="3"/>
  <c r="D696" i="3"/>
  <c r="D942" i="3"/>
  <c r="D444" i="3"/>
  <c r="D650" i="3"/>
  <c r="D636" i="3"/>
  <c r="D314" i="3"/>
  <c r="D349" i="3"/>
  <c r="D872" i="3"/>
  <c r="D732" i="3"/>
  <c r="D319" i="3"/>
  <c r="D997" i="10"/>
  <c r="D672" i="10"/>
  <c r="D650" i="10"/>
  <c r="D954" i="10"/>
  <c r="D477" i="3"/>
  <c r="D612" i="3"/>
  <c r="D399" i="3"/>
  <c r="D598" i="10"/>
  <c r="D419" i="10"/>
  <c r="D881" i="10"/>
  <c r="D708" i="10"/>
  <c r="D623" i="3"/>
  <c r="D841" i="10"/>
  <c r="D535" i="10"/>
  <c r="D480" i="10"/>
  <c r="D488" i="10"/>
  <c r="D571" i="10"/>
  <c r="D425" i="10"/>
  <c r="D440" i="10"/>
  <c r="D489" i="10"/>
  <c r="D743" i="10"/>
  <c r="D629" i="3"/>
  <c r="D733" i="3"/>
  <c r="D689" i="3"/>
  <c r="D315" i="3"/>
  <c r="D731" i="10"/>
  <c r="D973" i="10"/>
  <c r="D618" i="10"/>
  <c r="D399" i="10"/>
  <c r="D788" i="3"/>
  <c r="D810" i="3"/>
  <c r="D304" i="3"/>
  <c r="D487" i="10"/>
  <c r="D685" i="10"/>
  <c r="D871" i="10"/>
  <c r="D343" i="10"/>
  <c r="D762" i="3"/>
  <c r="D758" i="10"/>
  <c r="D769" i="10"/>
  <c r="D515" i="10"/>
  <c r="D412" i="10"/>
  <c r="D579" i="10"/>
  <c r="D801" i="10"/>
  <c r="D561" i="10"/>
  <c r="D465" i="10"/>
  <c r="D982" i="3"/>
  <c r="D373" i="3"/>
  <c r="D464" i="3"/>
  <c r="D645" i="3"/>
  <c r="D412" i="3"/>
  <c r="D716" i="3"/>
  <c r="D530" i="3"/>
  <c r="D647" i="3"/>
  <c r="D801" i="3"/>
  <c r="D700" i="3"/>
  <c r="D591" i="3"/>
  <c r="D634" i="3"/>
  <c r="D877" i="3"/>
  <c r="D851" i="3"/>
  <c r="D562" i="3"/>
  <c r="D532" i="3"/>
  <c r="D998" i="3"/>
  <c r="D379" i="3"/>
  <c r="D674" i="3"/>
  <c r="D564" i="3"/>
  <c r="D441" i="3"/>
  <c r="D466" i="3"/>
  <c r="D775" i="3"/>
  <c r="D735" i="3"/>
  <c r="D453" i="3"/>
  <c r="D871" i="3"/>
  <c r="D825" i="3"/>
  <c r="D701" i="3"/>
  <c r="D553" i="3"/>
  <c r="D791" i="3"/>
  <c r="D849" i="3"/>
  <c r="D648" i="3"/>
  <c r="D371" i="3"/>
  <c r="D392" i="3"/>
  <c r="D820" i="3"/>
  <c r="D666" i="3"/>
  <c r="D977" i="3"/>
  <c r="D770" i="3"/>
  <c r="D719" i="3"/>
  <c r="D519" i="3"/>
  <c r="D710" i="3"/>
  <c r="D601" i="3"/>
  <c r="D983" i="3"/>
  <c r="D932" i="3"/>
  <c r="D797" i="3"/>
  <c r="D991" i="3"/>
  <c r="D587" i="3"/>
  <c r="D814" i="3"/>
  <c r="D401" i="3"/>
  <c r="D954" i="3"/>
  <c r="D984" i="3"/>
  <c r="D997" i="3"/>
  <c r="D618" i="3"/>
  <c r="D681" i="3"/>
  <c r="D919" i="3"/>
  <c r="D947" i="3"/>
  <c r="D651" i="3"/>
  <c r="D857" i="3"/>
  <c r="D955" i="3"/>
  <c r="D886" i="3"/>
  <c r="D663" i="3"/>
  <c r="D669" i="3"/>
  <c r="D400" i="3"/>
  <c r="D345" i="3"/>
  <c r="D592" i="3"/>
  <c r="D933" i="3"/>
  <c r="D408" i="3"/>
  <c r="D494" i="3"/>
  <c r="D946" i="3"/>
  <c r="D397" i="3"/>
  <c r="D391" i="10"/>
  <c r="D639" i="10"/>
  <c r="D866" i="10"/>
  <c r="D813" i="10"/>
  <c r="D642" i="3"/>
  <c r="D720" i="3"/>
  <c r="D426" i="3"/>
  <c r="D978" i="10"/>
  <c r="D496" i="10"/>
  <c r="D557" i="10"/>
  <c r="D519" i="10"/>
  <c r="D896" i="3"/>
  <c r="D326" i="3"/>
  <c r="D651" i="10"/>
  <c r="D952" i="10"/>
  <c r="D932" i="10"/>
  <c r="D851" i="10"/>
  <c r="D872" i="10"/>
  <c r="D373" i="10"/>
  <c r="D479" i="10"/>
  <c r="D595" i="10"/>
  <c r="D458" i="3"/>
  <c r="D436" i="3"/>
  <c r="D376" i="3"/>
  <c r="D890" i="3"/>
  <c r="D828" i="3"/>
  <c r="D372" i="3"/>
  <c r="D900" i="10"/>
  <c r="D445" i="10"/>
  <c r="D846" i="10"/>
  <c r="D308" i="10"/>
  <c r="D507" i="3"/>
  <c r="D929" i="3"/>
  <c r="D312" i="3"/>
  <c r="D647" i="10"/>
  <c r="D483" i="10"/>
  <c r="D422" i="10"/>
  <c r="D927" i="10"/>
  <c r="D729" i="3"/>
  <c r="D366" i="3"/>
  <c r="D493" i="10"/>
  <c r="D467" i="10"/>
  <c r="D890" i="10"/>
  <c r="D936" i="10"/>
  <c r="D470" i="10"/>
  <c r="D835" i="10"/>
  <c r="D638" i="10"/>
  <c r="D363" i="10"/>
  <c r="D346" i="10"/>
  <c r="D860" i="3"/>
  <c r="D307" i="3"/>
  <c r="D774" i="3"/>
  <c r="D937" i="3"/>
  <c r="D358" i="3"/>
  <c r="D677" i="3"/>
  <c r="D631" i="3"/>
  <c r="D769" i="3"/>
  <c r="D424" i="3"/>
  <c r="D472" i="3"/>
  <c r="D420" i="3"/>
  <c r="D889" i="3"/>
  <c r="D416" i="3"/>
  <c r="D585" i="3"/>
  <c r="D830" i="3"/>
  <c r="D784" i="3"/>
  <c r="D875" i="3"/>
  <c r="D909" i="3"/>
  <c r="D418" i="3"/>
  <c r="D624" i="3"/>
  <c r="D707" i="3"/>
  <c r="D904" i="3"/>
  <c r="D988" i="3"/>
  <c r="D546" i="3"/>
  <c r="D527" i="3"/>
  <c r="D743" i="3"/>
  <c r="D352" i="3"/>
  <c r="D862" i="3"/>
  <c r="D555" i="3"/>
  <c r="D894" i="3"/>
  <c r="D841" i="3"/>
  <c r="D913" i="3"/>
  <c r="D475" i="3"/>
  <c r="D752" i="3"/>
  <c r="D498" i="3"/>
  <c r="D446" i="3"/>
  <c r="D882" i="10"/>
  <c r="D825" i="10"/>
  <c r="D722" i="3"/>
  <c r="D826" i="3"/>
  <c r="D853" i="10"/>
  <c r="D764" i="10"/>
  <c r="D790" i="3"/>
  <c r="D792" i="10"/>
  <c r="D551" i="10"/>
  <c r="D293" i="10"/>
  <c r="D381" i="10"/>
  <c r="D451" i="3"/>
  <c r="D563" i="3"/>
  <c r="D706" i="10"/>
  <c r="D532" i="10"/>
  <c r="D610" i="3"/>
  <c r="D383" i="3"/>
  <c r="D436" i="10"/>
  <c r="D998" i="10"/>
  <c r="D684" i="3"/>
  <c r="D931" i="10"/>
  <c r="D543" i="10"/>
  <c r="D607" i="10"/>
  <c r="D783" i="10"/>
  <c r="D824" i="3"/>
  <c r="D344" i="3"/>
  <c r="D930" i="3"/>
  <c r="D295" i="3"/>
  <c r="D839" i="10"/>
  <c r="D641" i="10"/>
  <c r="D806" i="10"/>
  <c r="D805" i="10"/>
  <c r="D686" i="3"/>
  <c r="D921" i="3"/>
  <c r="D323" i="3"/>
  <c r="D747" i="10"/>
  <c r="D687" i="10"/>
  <c r="D712" i="10"/>
  <c r="D329" i="10"/>
  <c r="D637" i="3"/>
  <c r="D1000" i="10"/>
  <c r="D744" i="10"/>
  <c r="D429" i="10"/>
  <c r="D558" i="10"/>
  <c r="D950" i="10"/>
  <c r="D964" i="10"/>
  <c r="D348" i="10"/>
  <c r="D333" i="10"/>
  <c r="D577" i="3"/>
  <c r="D360" i="3"/>
  <c r="D569" i="3"/>
  <c r="D854" i="3"/>
  <c r="D440" i="3"/>
  <c r="D797" i="10"/>
  <c r="D971" i="10"/>
  <c r="D937" i="10"/>
  <c r="D562" i="10"/>
  <c r="D687" i="3"/>
  <c r="D999" i="3"/>
  <c r="D361" i="3"/>
  <c r="D820" i="10"/>
  <c r="D568" i="10"/>
  <c r="D460" i="10"/>
  <c r="D859" i="3"/>
  <c r="D659" i="10"/>
  <c r="D374" i="10"/>
  <c r="D928" i="3"/>
  <c r="D746" i="10"/>
  <c r="D894" i="10"/>
  <c r="D398" i="10"/>
  <c r="D613" i="10"/>
  <c r="D491" i="10"/>
  <c r="D320" i="10"/>
  <c r="D884" i="10"/>
  <c r="D727" i="10"/>
  <c r="D513" i="10"/>
  <c r="D405" i="10"/>
  <c r="D616" i="3"/>
  <c r="D342" i="3"/>
  <c r="D405" i="3"/>
  <c r="D863" i="10"/>
  <c r="D628" i="10"/>
  <c r="D600" i="10"/>
  <c r="D494" i="10"/>
  <c r="D350" i="3"/>
  <c r="D502" i="3"/>
  <c r="D799" i="10"/>
  <c r="D715" i="10"/>
  <c r="D634" i="10"/>
  <c r="D384" i="10"/>
  <c r="D862" i="10"/>
  <c r="D303" i="10"/>
  <c r="D524" i="10"/>
  <c r="D887" i="10"/>
  <c r="D865" i="10"/>
  <c r="D411" i="10"/>
  <c r="D883" i="10"/>
  <c r="D544" i="3"/>
  <c r="D356" i="10"/>
  <c r="D665" i="10"/>
  <c r="D336" i="10"/>
  <c r="D815" i="10"/>
  <c r="D393" i="10"/>
  <c r="D560" i="10"/>
  <c r="D732" i="10"/>
  <c r="D388" i="10"/>
  <c r="D854" i="10"/>
  <c r="D655" i="10"/>
  <c r="D962" i="10"/>
  <c r="D574" i="10"/>
  <c r="D371" i="10"/>
  <c r="D510" i="10"/>
  <c r="D446" i="10"/>
  <c r="D864" i="3"/>
  <c r="D394" i="3"/>
  <c r="D448" i="10"/>
  <c r="D930" i="10"/>
  <c r="D527" i="10"/>
  <c r="D901" i="10"/>
  <c r="D968" i="10"/>
  <c r="D987" i="3"/>
  <c r="D404" i="3"/>
  <c r="D430" i="10"/>
  <c r="D713" i="10"/>
  <c r="D347" i="3"/>
  <c r="D875" i="10"/>
  <c r="D646" i="10"/>
  <c r="D434" i="10"/>
  <c r="D852" i="10"/>
  <c r="D910" i="10"/>
  <c r="D682" i="10"/>
  <c r="D945" i="10"/>
  <c r="D594" i="10"/>
  <c r="D309" i="10"/>
  <c r="D799" i="3"/>
  <c r="D693" i="3"/>
  <c r="D845" i="10"/>
  <c r="D408" i="10"/>
  <c r="D332" i="10"/>
  <c r="D861" i="10"/>
  <c r="D502" i="10"/>
  <c r="D993" i="10"/>
  <c r="D935" i="10"/>
  <c r="D567" i="3"/>
  <c r="D933" i="10"/>
  <c r="D911" i="10"/>
  <c r="D341" i="10"/>
  <c r="D794" i="10"/>
  <c r="D576" i="3"/>
  <c r="D926" i="3"/>
  <c r="D523" i="10"/>
  <c r="D298" i="10"/>
  <c r="D1001" i="10"/>
  <c r="D526" i="10"/>
  <c r="D496" i="3"/>
  <c r="D680" i="10"/>
  <c r="D294" i="3"/>
  <c r="D656" i="10"/>
  <c r="D691" i="10"/>
  <c r="D509" i="10"/>
  <c r="D953" i="10"/>
  <c r="D991" i="10"/>
  <c r="D633" i="10"/>
  <c r="D899" i="10"/>
  <c r="D390" i="10"/>
  <c r="D407" i="10"/>
  <c r="D790" i="10"/>
  <c r="D951" i="10"/>
  <c r="D310" i="10"/>
  <c r="D304" i="10"/>
  <c r="D514" i="10"/>
  <c r="D782" i="3"/>
  <c r="D623" i="10"/>
  <c r="D590" i="10"/>
  <c r="D352" i="10"/>
  <c r="D365" i="10"/>
  <c r="D988" i="10"/>
  <c r="D787" i="10"/>
  <c r="D793" i="10"/>
  <c r="D413" i="10"/>
  <c r="D741" i="10"/>
  <c r="D728" i="10"/>
  <c r="D524" i="3"/>
  <c r="D970" i="10"/>
  <c r="D779" i="10"/>
  <c r="D379" i="10"/>
  <c r="D575" i="10"/>
  <c r="D750" i="10"/>
  <c r="D802" i="10"/>
  <c r="D486" i="10"/>
  <c r="D668" i="10"/>
  <c r="D873" i="10"/>
  <c r="D530" i="10"/>
  <c r="D967" i="10"/>
  <c r="D323" i="10"/>
  <c r="D836" i="3"/>
  <c r="D658" i="3"/>
  <c r="D809" i="3"/>
  <c r="D897" i="3"/>
  <c r="D698" i="3"/>
  <c r="D341" i="3"/>
  <c r="D628" i="3"/>
  <c r="D756" i="3"/>
  <c r="D667" i="3"/>
  <c r="D829" i="3"/>
  <c r="D749" i="3"/>
  <c r="D950" i="3"/>
  <c r="D816" i="3"/>
  <c r="D368" i="3"/>
  <c r="D559" i="3"/>
  <c r="D878" i="3"/>
  <c r="D724" i="3"/>
  <c r="D493" i="3"/>
  <c r="D963" i="3"/>
  <c r="D822" i="3"/>
  <c r="D504" i="3"/>
  <c r="D296" i="3"/>
  <c r="D483" i="3"/>
  <c r="D588" i="3"/>
  <c r="D902" i="3"/>
  <c r="D852" i="3"/>
  <c r="D818" i="3"/>
  <c r="D742" i="3"/>
  <c r="D598" i="3"/>
  <c r="D423" i="3"/>
  <c r="D620" i="3"/>
  <c r="D886" i="10"/>
  <c r="D773" i="10"/>
  <c r="D856" i="3"/>
  <c r="D325" i="3"/>
  <c r="D632" i="10"/>
  <c r="D544" i="10"/>
  <c r="D922" i="3"/>
  <c r="D671" i="10"/>
  <c r="D418" i="10"/>
  <c r="D960" i="10"/>
  <c r="D683" i="10"/>
  <c r="D626" i="3"/>
  <c r="D387" i="3"/>
  <c r="D639" i="3"/>
  <c r="D385" i="3"/>
  <c r="D733" i="10"/>
  <c r="D944" i="10"/>
  <c r="D837" i="3"/>
  <c r="D299" i="3"/>
  <c r="D892" i="10"/>
  <c r="D980" i="10"/>
  <c r="D566" i="3"/>
  <c r="D312" i="10"/>
  <c r="D939" i="10"/>
  <c r="D740" i="10"/>
  <c r="D981" i="10"/>
  <c r="D744" i="3"/>
  <c r="D396" i="3"/>
  <c r="D671" i="3"/>
  <c r="D419" i="3"/>
  <c r="D619" i="10"/>
  <c r="D947" i="10"/>
  <c r="D499" i="10"/>
  <c r="D327" i="10"/>
  <c r="D554" i="3"/>
  <c r="D964" i="3"/>
  <c r="D302" i="3"/>
  <c r="D406" i="10"/>
  <c r="D662" i="10"/>
  <c r="D984" i="10"/>
  <c r="D771" i="10"/>
  <c r="D609" i="3"/>
  <c r="D343" i="3"/>
  <c r="D528" i="10"/>
  <c r="D450" i="10"/>
  <c r="D603" i="10"/>
  <c r="D990" i="10"/>
  <c r="D605" i="10"/>
  <c r="D719" i="10"/>
  <c r="D640" i="10"/>
  <c r="D691" i="3"/>
  <c r="D431" i="3"/>
  <c r="D346" i="3"/>
  <c r="D789" i="3"/>
  <c r="D533" i="3"/>
  <c r="D321" i="3"/>
  <c r="D305" i="3"/>
  <c r="D753" i="10"/>
  <c r="D417" i="10"/>
  <c r="D435" i="10"/>
  <c r="D438" i="10"/>
  <c r="D990" i="3"/>
  <c r="D560" i="3"/>
  <c r="D411" i="3"/>
  <c r="D942" i="10"/>
  <c r="D658" i="10"/>
  <c r="D477" i="10"/>
  <c r="D995" i="3"/>
  <c r="D443" i="10"/>
  <c r="D582" i="10"/>
  <c r="D437" i="3"/>
  <c r="D920" i="10"/>
  <c r="D738" i="10"/>
  <c r="D599" i="10"/>
  <c r="D821" i="10"/>
  <c r="D739" i="10"/>
  <c r="D987" i="10"/>
  <c r="D556" i="10"/>
  <c r="D397" i="10"/>
  <c r="D898" i="10"/>
  <c r="D751" i="3"/>
  <c r="D425" i="3"/>
  <c r="D701" i="10"/>
  <c r="D697" i="10"/>
  <c r="D690" i="10"/>
  <c r="D508" i="10"/>
  <c r="D921" i="10"/>
  <c r="D914" i="10"/>
  <c r="D334" i="3"/>
  <c r="D468" i="10"/>
  <c r="D906" i="10"/>
  <c r="D498" i="10"/>
  <c r="D695" i="10"/>
  <c r="D669" i="10"/>
  <c r="D677" i="10"/>
  <c r="D934" i="10"/>
  <c r="D938" i="10"/>
  <c r="D525" i="10"/>
  <c r="D546" i="10"/>
  <c r="D621" i="3"/>
  <c r="D561" i="3"/>
  <c r="D723" i="10"/>
  <c r="D464" i="10"/>
  <c r="D916" i="10"/>
  <c r="D702" i="10"/>
  <c r="D593" i="10"/>
  <c r="D676" i="10"/>
  <c r="D667" i="10"/>
  <c r="D589" i="10"/>
  <c r="D508" i="3"/>
  <c r="D375" i="10"/>
  <c r="D717" i="10"/>
  <c r="D492" i="10"/>
  <c r="D459" i="10"/>
  <c r="D475" i="10"/>
  <c r="D926" i="10"/>
  <c r="D843" i="10"/>
  <c r="D918" i="10"/>
  <c r="D757" i="10"/>
  <c r="D776" i="10"/>
  <c r="D578" i="3"/>
  <c r="D547" i="10"/>
  <c r="D784" i="10"/>
  <c r="D842" i="10"/>
  <c r="D324" i="10"/>
  <c r="D339" i="10"/>
  <c r="D891" i="10"/>
  <c r="D878" i="10"/>
  <c r="D868" i="10"/>
  <c r="D903" i="10"/>
  <c r="D889" i="10"/>
  <c r="D432" i="10"/>
  <c r="D737" i="10"/>
  <c r="D735" i="10"/>
  <c r="D427" i="10"/>
  <c r="D754" i="10"/>
  <c r="D622" i="10"/>
  <c r="D359" i="10"/>
  <c r="D834" i="10"/>
  <c r="D361" i="10"/>
  <c r="D580" i="3"/>
  <c r="D430" i="3"/>
  <c r="D406" i="3"/>
  <c r="D768" i="10"/>
  <c r="D552" i="10"/>
  <c r="D539" i="10"/>
  <c r="D321" i="10"/>
  <c r="D833" i="3"/>
  <c r="D627" i="10"/>
  <c r="D976" i="10"/>
  <c r="D808" i="10"/>
  <c r="D295" i="10"/>
  <c r="D995" i="10"/>
  <c r="D615" i="10"/>
  <c r="D992" i="10"/>
  <c r="D325" i="10"/>
  <c r="D666" i="10"/>
  <c r="D458" i="10"/>
  <c r="D829" i="10"/>
  <c r="D824" i="10"/>
  <c r="D837" i="10"/>
  <c r="D624" i="10"/>
  <c r="D858" i="10"/>
  <c r="D317" i="10"/>
  <c r="D335" i="10"/>
  <c r="D534" i="10"/>
  <c r="D581" i="10"/>
  <c r="D372" i="10"/>
  <c r="D684" i="10"/>
  <c r="D311" i="10"/>
  <c r="D897" i="10"/>
  <c r="D700" i="10"/>
  <c r="D553" i="10"/>
  <c r="D657" i="10"/>
  <c r="D353" i="10"/>
  <c r="D850" i="10"/>
  <c r="D864" i="10"/>
  <c r="D604" i="10"/>
  <c r="D681" i="10"/>
  <c r="D649" i="10"/>
  <c r="D819" i="10"/>
  <c r="D307" i="10"/>
  <c r="D439" i="10"/>
  <c r="D380" i="10"/>
  <c r="D305" i="10"/>
  <c r="D497" i="10"/>
  <c r="D782" i="10"/>
  <c r="D870" i="10"/>
  <c r="D572" i="10"/>
  <c r="D521" i="10"/>
  <c r="D345" i="10"/>
  <c r="D609" i="10"/>
  <c r="D877" i="10"/>
  <c r="D704" i="10"/>
  <c r="D798" i="10"/>
  <c r="D506" i="10"/>
  <c r="D376" i="10"/>
  <c r="D983" i="10"/>
  <c r="D533" i="10"/>
  <c r="D601" i="10"/>
  <c r="D461" i="10"/>
  <c r="D999" i="10"/>
  <c r="D442" i="10"/>
  <c r="D390" i="3"/>
  <c r="D757" i="3"/>
  <c r="D939" i="3"/>
  <c r="D690" i="3"/>
  <c r="D357" i="3"/>
  <c r="D542" i="3"/>
  <c r="D873" i="3"/>
  <c r="D523" i="3"/>
  <c r="D888" i="3"/>
  <c r="D627" i="3"/>
  <c r="D761" i="3"/>
  <c r="D974" i="3"/>
  <c r="D808" i="3"/>
  <c r="D936" i="3"/>
  <c r="D718" i="3"/>
  <c r="D607" i="3"/>
  <c r="D815" i="3"/>
  <c r="D387" i="10"/>
  <c r="D490" i="3"/>
  <c r="D297" i="10"/>
  <c r="D382" i="3"/>
  <c r="D780" i="10"/>
  <c r="D720" i="10"/>
  <c r="D316" i="3"/>
  <c r="D359" i="3"/>
  <c r="D752" i="10"/>
  <c r="D941" i="10"/>
  <c r="D490" i="10"/>
  <c r="D301" i="10"/>
  <c r="D434" i="3"/>
  <c r="D682" i="3"/>
  <c r="D473" i="10"/>
  <c r="D541" i="10"/>
  <c r="D599" i="3"/>
  <c r="D389" i="3"/>
  <c r="D542" i="10"/>
  <c r="D788" i="10"/>
  <c r="D337" i="3"/>
  <c r="D481" i="10"/>
  <c r="D584" i="10"/>
  <c r="D586" i="10"/>
  <c r="D389" i="10"/>
  <c r="D388" i="3"/>
  <c r="D866" i="3"/>
  <c r="D612" i="10"/>
  <c r="D798" i="3"/>
  <c r="D537" i="10"/>
  <c r="D437" i="10"/>
  <c r="D384" i="3"/>
  <c r="D362" i="10"/>
  <c r="D791" i="10"/>
  <c r="D505" i="10"/>
  <c r="D913" i="10"/>
  <c r="D736" i="10"/>
  <c r="D472" i="10"/>
  <c r="D445" i="3"/>
  <c r="D580" i="10"/>
  <c r="D956" i="10"/>
  <c r="D452" i="10"/>
  <c r="D761" i="10"/>
  <c r="D409" i="10"/>
  <c r="D796" i="10"/>
  <c r="D760" i="10"/>
  <c r="D674" i="10"/>
  <c r="D469" i="10"/>
  <c r="D975" i="10"/>
  <c r="D944" i="3"/>
  <c r="D339" i="3"/>
  <c r="D566" i="10"/>
  <c r="D602" i="10"/>
  <c r="D818" i="10"/>
  <c r="D529" i="10"/>
  <c r="D559" i="10"/>
  <c r="D414" i="10"/>
  <c r="D570" i="10"/>
  <c r="D313" i="10"/>
  <c r="D340" i="10"/>
  <c r="D692" i="3"/>
  <c r="D756" i="10"/>
  <c r="D555" i="10"/>
  <c r="D902" i="10"/>
  <c r="D958" i="10"/>
  <c r="D447" i="3"/>
  <c r="D827" i="10"/>
  <c r="D661" i="10"/>
  <c r="D334" i="10"/>
  <c r="D309" i="3"/>
  <c r="D709" i="10"/>
  <c r="D675" i="10"/>
  <c r="D966" i="10"/>
  <c r="D423" i="10"/>
  <c r="D573" i="10"/>
  <c r="D449" i="10"/>
  <c r="D809" i="10"/>
  <c r="D917" i="10"/>
  <c r="D463" i="10"/>
  <c r="D588" i="10"/>
  <c r="D636" i="10"/>
  <c r="D576" i="10"/>
  <c r="D781" i="10"/>
  <c r="D957" i="10"/>
  <c r="D621" i="10"/>
  <c r="D721" i="10"/>
  <c r="D668" i="3"/>
  <c r="D663" i="10"/>
  <c r="D608" i="10"/>
  <c r="D724" i="10"/>
  <c r="D342" i="10"/>
  <c r="D327" i="3"/>
  <c r="D686" i="10"/>
  <c r="D751" i="10"/>
  <c r="D501" i="10"/>
  <c r="D722" i="10"/>
  <c r="D772" i="10"/>
  <c r="D979" i="3"/>
  <c r="D403" i="10"/>
  <c r="D977" i="10"/>
  <c r="D693" i="10"/>
  <c r="D955" i="10"/>
  <c r="D453" i="10"/>
  <c r="D402" i="10"/>
  <c r="D428" i="10"/>
  <c r="D876" i="3"/>
  <c r="D731" i="3"/>
  <c r="D976" i="3"/>
  <c r="D771" i="3"/>
  <c r="D923" i="3"/>
  <c r="D442" i="3"/>
  <c r="D655" i="3"/>
  <c r="D435" i="3"/>
  <c r="D457" i="10"/>
  <c r="D895" i="3"/>
  <c r="D704" i="3"/>
  <c r="D908" i="3"/>
  <c r="D330" i="3"/>
  <c r="D673" i="3"/>
  <c r="D602" i="3"/>
  <c r="D821" i="3"/>
  <c r="D489" i="3"/>
  <c r="D491" i="3"/>
  <c r="D572" i="3"/>
  <c r="D898" i="3"/>
  <c r="D460" i="3"/>
  <c r="D863" i="3"/>
  <c r="D962" i="3"/>
  <c r="D927" i="3"/>
  <c r="D1001" i="3"/>
  <c r="D885" i="3"/>
  <c r="D330" i="10"/>
  <c r="D832" i="3"/>
  <c r="D725" i="10"/>
  <c r="D377" i="3"/>
  <c r="D471" i="10"/>
  <c r="D317" i="3"/>
  <c r="D340" i="3"/>
  <c r="D985" i="10"/>
  <c r="D840" i="10"/>
  <c r="D611" i="10"/>
  <c r="D365" i="3"/>
  <c r="D417" i="3"/>
  <c r="D972" i="10"/>
  <c r="D896" i="10"/>
  <c r="D754" i="3"/>
  <c r="D462" i="10"/>
  <c r="D880" i="10"/>
  <c r="D507" i="10"/>
  <c r="D583" i="10"/>
  <c r="D610" i="10"/>
  <c r="D338" i="3"/>
  <c r="D643" i="3"/>
  <c r="D518" i="10"/>
  <c r="D785" i="10"/>
  <c r="D901" i="3"/>
  <c r="D293" i="3"/>
  <c r="D734" i="10"/>
  <c r="D777" i="10"/>
  <c r="D673" i="10"/>
  <c r="D789" i="10"/>
  <c r="D832" i="10"/>
  <c r="D800" i="10"/>
  <c r="D848" i="10"/>
  <c r="D349" i="10"/>
  <c r="D603" i="3"/>
  <c r="D394" i="10"/>
  <c r="D711" i="10"/>
  <c r="D652" i="10"/>
  <c r="D631" i="10"/>
  <c r="D355" i="10"/>
  <c r="D569" i="10"/>
  <c r="D358" i="10"/>
  <c r="D943" i="10"/>
  <c r="D642" i="10"/>
  <c r="D728" i="3"/>
  <c r="D645" i="10"/>
  <c r="D421" i="10"/>
  <c r="D925" i="3"/>
  <c r="D959" i="10"/>
  <c r="D833" i="10"/>
  <c r="D755" i="10"/>
  <c r="D679" i="10"/>
  <c r="D653" i="10"/>
  <c r="D324" i="3"/>
  <c r="D716" i="10"/>
  <c r="D847" i="10"/>
  <c r="D814" i="10"/>
  <c r="D386" i="10"/>
  <c r="D398" i="3"/>
  <c r="D859" i="10"/>
  <c r="D982" i="10"/>
  <c r="D908" i="10"/>
  <c r="D961" i="10"/>
  <c r="D364" i="3"/>
  <c r="D522" i="10"/>
  <c r="D500" i="10"/>
  <c r="D495" i="10"/>
  <c r="D893" i="10"/>
  <c r="D912" i="10"/>
  <c r="D516" i="10"/>
  <c r="D606" i="10"/>
  <c r="D689" i="10"/>
  <c r="D357" i="10"/>
  <c r="D567" i="10"/>
  <c r="D770" i="10"/>
  <c r="D447" i="10"/>
  <c r="D969" i="10"/>
  <c r="D838" i="10"/>
  <c r="D688" i="10"/>
  <c r="D520" i="10"/>
  <c r="D320" i="3"/>
  <c r="D905" i="10"/>
  <c r="D370" i="10"/>
  <c r="D949" i="10"/>
  <c r="D678" i="10"/>
  <c r="D625" i="10"/>
  <c r="D364" i="10"/>
  <c r="D617" i="10"/>
  <c r="D302" i="10"/>
  <c r="D319" i="10"/>
  <c r="D811" i="10"/>
  <c r="D762" i="10"/>
  <c r="D915" i="10"/>
  <c r="D438" i="3"/>
  <c r="D703" i="10"/>
  <c r="D426" i="10"/>
  <c r="D795" i="10"/>
  <c r="D699" i="10"/>
  <c r="D360" i="10"/>
  <c r="D366" i="10"/>
  <c r="D922" i="10"/>
  <c r="D920" i="3"/>
  <c r="D454" i="3"/>
  <c r="D727" i="3"/>
  <c r="D986" i="3"/>
  <c r="D900" i="3"/>
  <c r="D776" i="3"/>
  <c r="D537" i="3"/>
  <c r="D354" i="3"/>
  <c r="D381" i="3"/>
  <c r="D413" i="3"/>
  <c r="D880" i="3"/>
  <c r="D429" i="3"/>
  <c r="D958" i="3"/>
  <c r="D300" i="3"/>
  <c r="D536" i="10"/>
  <c r="D503" i="3"/>
  <c r="D545" i="3"/>
  <c r="D313" i="3"/>
  <c r="D856" i="10"/>
  <c r="D846" i="3"/>
  <c r="D511" i="10"/>
  <c r="D646" i="3"/>
  <c r="D554" i="10"/>
  <c r="D504" i="10"/>
  <c r="D310" i="3"/>
  <c r="D301" i="3"/>
  <c r="D830" i="10"/>
  <c r="D443" i="3"/>
  <c r="D424" i="10"/>
  <c r="D420" i="10"/>
  <c r="D888" i="10"/>
  <c r="D308" i="3"/>
  <c r="D654" i="10"/>
  <c r="D836" i="10"/>
  <c r="D367" i="10"/>
  <c r="D592" i="10"/>
  <c r="D994" i="10"/>
  <c r="D444" i="10"/>
  <c r="D333" i="3"/>
  <c r="D710" i="10"/>
  <c r="D322" i="10"/>
  <c r="D597" i="3"/>
  <c r="D401" i="10"/>
  <c r="D565" i="10"/>
  <c r="D564" i="10"/>
  <c r="D328" i="10"/>
  <c r="D956" i="3"/>
  <c r="D643" i="10"/>
  <c r="D474" i="10"/>
  <c r="D879" i="10"/>
  <c r="D395" i="10"/>
  <c r="D705" i="10"/>
  <c r="D485" i="10"/>
  <c r="D545" i="10"/>
  <c r="D344" i="10"/>
  <c r="D979" i="10"/>
  <c r="D354" i="10"/>
  <c r="D928" i="10"/>
  <c r="D730" i="10"/>
  <c r="D847" i="3"/>
  <c r="D454" i="10"/>
  <c r="D431" i="10"/>
  <c r="D648" i="10"/>
  <c r="D400" i="10"/>
  <c r="D484" i="10"/>
  <c r="D786" i="10"/>
  <c r="D385" i="10"/>
  <c r="D909" i="10"/>
  <c r="D616" i="10"/>
  <c r="D759" i="10"/>
  <c r="D338" i="10"/>
  <c r="D356" i="3"/>
  <c r="D919" i="10"/>
  <c r="D940" i="10"/>
  <c r="D396" i="10"/>
  <c r="D517" i="10"/>
  <c r="D512" i="10"/>
  <c r="D296" i="10"/>
  <c r="D637" i="10"/>
  <c r="D970" i="3"/>
  <c r="D455" i="3"/>
  <c r="D906" i="3"/>
  <c r="D949" i="3"/>
  <c r="D391" i="3"/>
  <c r="D433" i="10"/>
  <c r="D925" i="10"/>
  <c r="D547" i="3"/>
  <c r="D935" i="3"/>
  <c r="D314" i="10"/>
  <c r="D726" i="10"/>
  <c r="D827" i="3"/>
  <c r="D763" i="10"/>
  <c r="D891" i="3"/>
  <c r="D874" i="10"/>
  <c r="D315" i="10"/>
  <c r="D439" i="3"/>
  <c r="D433" i="3"/>
  <c r="D596" i="10"/>
  <c r="D336" i="3"/>
  <c r="D563" i="10"/>
  <c r="D817" i="10"/>
  <c r="D383" i="10"/>
  <c r="D804" i="3"/>
  <c r="D823" i="10"/>
  <c r="D620" i="10"/>
  <c r="D923" i="10"/>
  <c r="D441" i="10"/>
  <c r="D614" i="10"/>
  <c r="D597" i="10"/>
  <c r="D587" i="10"/>
  <c r="D749" i="10"/>
  <c r="D778" i="10"/>
  <c r="D766" i="10"/>
  <c r="D946" i="10"/>
  <c r="D895" i="10"/>
  <c r="D615" i="3"/>
  <c r="D694" i="10"/>
  <c r="D718" i="10"/>
  <c r="D904" i="10"/>
  <c r="D729" i="10"/>
  <c r="D316" i="10"/>
  <c r="D826" i="10"/>
  <c r="D765" i="10"/>
  <c r="D540" i="10"/>
  <c r="D331" i="10"/>
  <c r="D707" i="10"/>
  <c r="D963" i="10"/>
  <c r="D368" i="10"/>
  <c r="D415" i="10"/>
  <c r="D929" i="10"/>
  <c r="D876" i="10"/>
  <c r="D857" i="10"/>
  <c r="D696" i="10"/>
  <c r="D812" i="10"/>
  <c r="D742" i="10"/>
  <c r="D347" i="10"/>
  <c r="D577" i="10"/>
  <c r="D294" i="10"/>
  <c r="D822" i="10"/>
  <c r="D748" i="10"/>
  <c r="D326" i="10"/>
  <c r="D816" i="10"/>
  <c r="D948" i="10"/>
  <c r="D670" i="10"/>
  <c r="D828" i="10"/>
  <c r="D465" i="3"/>
  <c r="D409" i="3"/>
  <c r="D844" i="10"/>
  <c r="D869" i="10"/>
  <c r="D807" i="3"/>
  <c r="D774" i="10"/>
  <c r="D538" i="10"/>
  <c r="D521" i="3"/>
  <c r="D653" i="3"/>
  <c r="D849" i="10"/>
  <c r="D974" i="10"/>
  <c r="D478" i="10"/>
  <c r="D306" i="3"/>
  <c r="D629" i="10"/>
  <c r="D626" i="10"/>
  <c r="D924" i="10"/>
  <c r="D589" i="3"/>
  <c r="D503" i="10"/>
  <c r="D855" i="10"/>
  <c r="D807" i="10"/>
  <c r="D965" i="10"/>
  <c r="D351" i="10"/>
  <c r="D350" i="10"/>
  <c r="D451" i="10"/>
  <c r="D994" i="3"/>
  <c r="D971" i="3"/>
  <c r="D573" i="3"/>
  <c r="D853" i="3"/>
  <c r="D989" i="10"/>
  <c r="D482" i="10"/>
  <c r="D351" i="3"/>
  <c r="D803" i="10"/>
  <c r="D318" i="10"/>
  <c r="D550" i="10"/>
  <c r="D549" i="10"/>
  <c r="D395" i="3"/>
  <c r="D885" i="10"/>
  <c r="D548" i="10"/>
  <c r="D456" i="10"/>
  <c r="D980" i="3"/>
  <c r="D543" i="3"/>
  <c r="D392" i="10"/>
  <c r="D726" i="3"/>
  <c r="D404" i="10"/>
  <c r="D660" i="10"/>
  <c r="D578" i="10"/>
  <c r="D455" i="10"/>
  <c r="D299" i="10"/>
  <c r="D416" i="10"/>
  <c r="D337" i="10"/>
  <c r="D604" i="3"/>
  <c r="D860" i="10"/>
  <c r="D378" i="3"/>
  <c r="D767" i="10"/>
  <c r="D986" i="10"/>
  <c r="D698" i="10"/>
  <c r="D714" i="10"/>
  <c r="D831" i="10"/>
  <c r="D644" i="10"/>
  <c r="D410" i="10"/>
  <c r="D804" i="10"/>
  <c r="D539" i="3"/>
  <c r="D996" i="10"/>
  <c r="D656" i="3"/>
  <c r="D402" i="3"/>
  <c r="D867" i="10"/>
  <c r="D306" i="10"/>
  <c r="D907" i="10"/>
  <c r="D410" i="3"/>
  <c r="D745" i="10"/>
  <c r="D476" i="3"/>
  <c r="D591" i="10"/>
  <c r="D585" i="10"/>
  <c r="D378" i="10"/>
  <c r="D531" i="10"/>
  <c r="D476" i="10"/>
  <c r="D355" i="3"/>
  <c r="D775" i="10"/>
  <c r="D466" i="10"/>
  <c r="D664" i="10"/>
  <c r="D635" i="10"/>
  <c r="D382" i="10"/>
  <c r="D369" i="10"/>
  <c r="D630" i="10"/>
  <c r="D300" i="10"/>
  <c r="D377" i="10"/>
  <c r="D692" i="10"/>
  <c r="D810" i="10"/>
  <c r="D291" i="10"/>
  <c r="D268" i="10"/>
  <c r="D228" i="10"/>
  <c r="D283" i="10"/>
  <c r="D234" i="10"/>
  <c r="D238" i="10"/>
  <c r="D260" i="10"/>
  <c r="D288" i="10"/>
  <c r="D247" i="10"/>
  <c r="D287" i="10"/>
  <c r="D226" i="10"/>
  <c r="D262" i="10"/>
  <c r="D271" i="10"/>
  <c r="D272" i="10"/>
  <c r="D289" i="10"/>
  <c r="D229" i="10"/>
  <c r="D249" i="10"/>
  <c r="D282" i="10"/>
  <c r="D235" i="10"/>
  <c r="D225" i="10"/>
  <c r="D237" i="10"/>
  <c r="D269" i="10"/>
  <c r="D264" i="10"/>
  <c r="D284" i="10"/>
  <c r="D270" i="10"/>
  <c r="D273" i="10"/>
  <c r="D254" i="10"/>
  <c r="D276" i="10"/>
  <c r="D250" i="10"/>
  <c r="D278" i="10"/>
  <c r="D275" i="10"/>
  <c r="D243" i="10"/>
  <c r="D230" i="10"/>
  <c r="D281" i="10"/>
  <c r="D285" i="10"/>
  <c r="D239" i="10"/>
  <c r="D258" i="10"/>
  <c r="D290" i="10"/>
  <c r="D236" i="10"/>
  <c r="D266" i="10"/>
  <c r="D256" i="10"/>
  <c r="D280" i="10"/>
  <c r="D242" i="10"/>
  <c r="D231" i="10"/>
  <c r="D267" i="10"/>
  <c r="D241" i="10"/>
  <c r="D233" i="10"/>
  <c r="D246" i="10"/>
  <c r="D277" i="10"/>
  <c r="D232" i="10"/>
  <c r="D251" i="10"/>
  <c r="D274" i="10"/>
  <c r="D292" i="10"/>
  <c r="D261" i="10"/>
  <c r="D255" i="10"/>
  <c r="D286" i="10"/>
  <c r="D253" i="10"/>
  <c r="D279" i="10"/>
  <c r="D252" i="10"/>
  <c r="D240" i="10"/>
  <c r="D259" i="10"/>
  <c r="D263" i="10"/>
  <c r="D244" i="10"/>
  <c r="D248" i="10"/>
  <c r="D245" i="10"/>
  <c r="D265" i="10"/>
  <c r="D257" i="10"/>
  <c r="D227" i="10"/>
  <c r="D253" i="3"/>
  <c r="D273" i="3"/>
  <c r="D233" i="3"/>
  <c r="D227" i="3"/>
  <c r="D262" i="3"/>
  <c r="D250" i="3"/>
  <c r="D256" i="3"/>
  <c r="D286" i="3"/>
  <c r="D239" i="3"/>
  <c r="D261" i="3"/>
  <c r="D257" i="3"/>
  <c r="D228" i="3"/>
  <c r="D290" i="3"/>
  <c r="D242" i="3"/>
  <c r="D276" i="3"/>
  <c r="D248" i="3"/>
  <c r="D238" i="3"/>
  <c r="D274" i="3"/>
  <c r="D269" i="3"/>
  <c r="D259" i="3"/>
  <c r="D249" i="3"/>
  <c r="D231" i="3"/>
  <c r="D287" i="3"/>
  <c r="D247" i="3"/>
  <c r="D289" i="3"/>
  <c r="D263" i="3"/>
  <c r="D280" i="3"/>
  <c r="D254" i="3"/>
  <c r="D243" i="3"/>
  <c r="D284" i="3"/>
  <c r="D264" i="3"/>
  <c r="D268" i="3"/>
  <c r="D285" i="3"/>
  <c r="D292" i="3"/>
  <c r="D277" i="3"/>
  <c r="D237" i="3"/>
  <c r="D266" i="3"/>
  <c r="D245" i="3"/>
  <c r="D230" i="3"/>
  <c r="D244" i="3"/>
  <c r="D279" i="3"/>
  <c r="D278" i="3"/>
  <c r="D246" i="3"/>
  <c r="D267" i="3"/>
  <c r="D258" i="3"/>
  <c r="D255" i="3"/>
  <c r="D270" i="3"/>
  <c r="D252" i="3"/>
  <c r="D291" i="3"/>
  <c r="D265" i="3"/>
  <c r="D229" i="3"/>
  <c r="D271" i="3"/>
  <c r="D283" i="3"/>
  <c r="D236" i="3"/>
  <c r="D232" i="3"/>
  <c r="D251" i="3"/>
  <c r="D235" i="3"/>
  <c r="D260" i="3"/>
  <c r="D288" i="3"/>
  <c r="D241" i="3"/>
  <c r="D226" i="3"/>
  <c r="D275" i="3"/>
  <c r="D272" i="3"/>
  <c r="D282" i="3"/>
  <c r="D240" i="3"/>
  <c r="D225" i="3"/>
  <c r="D234" i="3"/>
  <c r="D281" i="3"/>
  <c r="D3" i="10"/>
  <c r="D2" i="10"/>
  <c r="D3" i="3"/>
  <c r="D2" i="3"/>
  <c r="D42" i="10"/>
  <c r="D38" i="10"/>
  <c r="D49" i="10"/>
  <c r="D48" i="10"/>
  <c r="D7" i="10"/>
  <c r="D109" i="10"/>
  <c r="D91" i="10"/>
  <c r="D123" i="10"/>
  <c r="D180" i="10"/>
  <c r="D149" i="10"/>
  <c r="D147" i="10"/>
  <c r="D67" i="10"/>
  <c r="D24" i="10"/>
  <c r="D27" i="10"/>
  <c r="D68" i="10"/>
  <c r="D61" i="10"/>
  <c r="D40" i="10"/>
  <c r="D23" i="10"/>
  <c r="D116" i="10"/>
  <c r="D172" i="10"/>
  <c r="D159" i="10"/>
  <c r="D141" i="10"/>
  <c r="D161" i="10"/>
  <c r="D160" i="10"/>
  <c r="D94" i="10"/>
  <c r="D64" i="10"/>
  <c r="D32" i="10"/>
  <c r="D84" i="10"/>
  <c r="D112" i="10"/>
  <c r="D82" i="10"/>
  <c r="D6" i="10"/>
  <c r="D124" i="10"/>
  <c r="D132" i="10"/>
  <c r="D139" i="10"/>
  <c r="D136" i="10"/>
  <c r="D135" i="10"/>
  <c r="D178" i="10"/>
  <c r="D39" i="10"/>
  <c r="D110" i="10"/>
  <c r="D83" i="10"/>
  <c r="D93" i="10"/>
  <c r="D37" i="10"/>
  <c r="D73" i="10"/>
  <c r="D129" i="10"/>
  <c r="D125" i="10"/>
  <c r="D157" i="10"/>
  <c r="D137" i="10"/>
  <c r="D171" i="10"/>
  <c r="D220" i="10"/>
  <c r="D186" i="10"/>
  <c r="D190" i="10"/>
  <c r="D221" i="10"/>
  <c r="D192" i="10"/>
  <c r="D198" i="10"/>
  <c r="D201" i="10"/>
  <c r="D184" i="10"/>
  <c r="D212" i="10"/>
  <c r="D219" i="10"/>
  <c r="D43" i="10"/>
  <c r="D26" i="10"/>
  <c r="D31" i="10"/>
  <c r="D8" i="10"/>
  <c r="D45" i="10"/>
  <c r="D60" i="10"/>
  <c r="D99" i="10"/>
  <c r="D131" i="10"/>
  <c r="D181" i="10"/>
  <c r="D163" i="10"/>
  <c r="D156" i="10"/>
  <c r="D97" i="10"/>
  <c r="D19" i="10"/>
  <c r="D100" i="10"/>
  <c r="D92" i="10"/>
  <c r="D22" i="10"/>
  <c r="D46" i="10"/>
  <c r="D79" i="10"/>
  <c r="D130" i="10"/>
  <c r="D146" i="10"/>
  <c r="D177" i="10"/>
  <c r="D143" i="10"/>
  <c r="D44" i="10"/>
  <c r="D101" i="10"/>
  <c r="D56" i="10"/>
  <c r="D59" i="10"/>
  <c r="D86" i="10"/>
  <c r="D102" i="10"/>
  <c r="D65" i="10"/>
  <c r="D127" i="10"/>
  <c r="D152" i="10"/>
  <c r="D173" i="10"/>
  <c r="D20" i="10"/>
  <c r="D63" i="10"/>
  <c r="D81" i="10"/>
  <c r="D77" i="10"/>
  <c r="D15" i="10"/>
  <c r="D10" i="10"/>
  <c r="D13" i="10"/>
  <c r="D128" i="10"/>
  <c r="D145" i="10"/>
  <c r="D134" i="10"/>
  <c r="D165" i="10"/>
  <c r="D196" i="10"/>
  <c r="D193" i="10"/>
  <c r="D223" i="10"/>
  <c r="D191" i="10"/>
  <c r="D194" i="10"/>
  <c r="D214" i="10"/>
  <c r="D195" i="10"/>
  <c r="D197" i="10"/>
  <c r="D224" i="10"/>
  <c r="D213" i="10"/>
  <c r="D203" i="10"/>
  <c r="D189" i="10"/>
  <c r="D16" i="10"/>
  <c r="D57" i="10"/>
  <c r="D14" i="10"/>
  <c r="D107" i="10"/>
  <c r="D71" i="10"/>
  <c r="D85" i="10"/>
  <c r="D120" i="10"/>
  <c r="D122" i="10"/>
  <c r="D164" i="10"/>
  <c r="D153" i="10"/>
  <c r="D35" i="10"/>
  <c r="D28" i="10"/>
  <c r="D80" i="10"/>
  <c r="D17" i="10"/>
  <c r="D18" i="10"/>
  <c r="D29" i="10"/>
  <c r="D69" i="10"/>
  <c r="D126" i="10"/>
  <c r="D114" i="10"/>
  <c r="D158" i="10"/>
  <c r="D168" i="10"/>
  <c r="D167" i="10"/>
  <c r="D174" i="10"/>
  <c r="D140" i="10"/>
  <c r="D58" i="10"/>
  <c r="D108" i="10"/>
  <c r="D51" i="10"/>
  <c r="D4" i="10"/>
  <c r="D103" i="10"/>
  <c r="D66" i="10"/>
  <c r="D96" i="10"/>
  <c r="D115" i="10"/>
  <c r="D150" i="10"/>
  <c r="D162" i="10"/>
  <c r="D166" i="10"/>
  <c r="D89" i="10"/>
  <c r="D30" i="10"/>
  <c r="D95" i="10"/>
  <c r="D76" i="10"/>
  <c r="D105" i="10"/>
  <c r="D25" i="10"/>
  <c r="D54" i="10"/>
  <c r="D118" i="10"/>
  <c r="D148" i="10"/>
  <c r="D169" i="10"/>
  <c r="D187" i="10"/>
  <c r="D202" i="10"/>
  <c r="D211" i="10"/>
  <c r="D185" i="10"/>
  <c r="D204" i="10"/>
  <c r="D199" i="10"/>
  <c r="D222" i="10"/>
  <c r="D209" i="10"/>
  <c r="D215" i="10"/>
  <c r="D216" i="10"/>
  <c r="D111" i="10"/>
  <c r="D104" i="10"/>
  <c r="D53" i="10"/>
  <c r="D52" i="10"/>
  <c r="D74" i="10"/>
  <c r="D75" i="10"/>
  <c r="D5" i="10"/>
  <c r="D119" i="10"/>
  <c r="D138" i="10"/>
  <c r="D144" i="10"/>
  <c r="D9" i="10"/>
  <c r="D12" i="10"/>
  <c r="D87" i="10"/>
  <c r="D34" i="10"/>
  <c r="D98" i="10"/>
  <c r="D36" i="10"/>
  <c r="D47" i="10"/>
  <c r="D133" i="10"/>
  <c r="D11" i="10"/>
  <c r="D55" i="10"/>
  <c r="D106" i="10"/>
  <c r="D41" i="10"/>
  <c r="D78" i="10"/>
  <c r="D88" i="10"/>
  <c r="D117" i="10"/>
  <c r="D113" i="10"/>
  <c r="D175" i="10"/>
  <c r="D155" i="10"/>
  <c r="D142" i="10"/>
  <c r="D151" i="10"/>
  <c r="D176" i="10"/>
  <c r="D70" i="10"/>
  <c r="D33" i="10"/>
  <c r="D21" i="10"/>
  <c r="D62" i="10"/>
  <c r="D72" i="10"/>
  <c r="D50" i="10"/>
  <c r="D90" i="10"/>
  <c r="D121" i="10"/>
  <c r="D170" i="10"/>
  <c r="D154" i="10"/>
  <c r="D179" i="10"/>
  <c r="D208" i="10"/>
  <c r="D207" i="10"/>
  <c r="D210" i="10"/>
  <c r="D217" i="10"/>
  <c r="D206" i="10"/>
  <c r="D218" i="10"/>
  <c r="D182" i="10"/>
  <c r="D200" i="10"/>
  <c r="D205" i="10"/>
  <c r="D188" i="10"/>
  <c r="D183" i="10"/>
  <c r="D64" i="3"/>
  <c r="D58" i="3"/>
  <c r="D55" i="3"/>
  <c r="D112" i="3"/>
  <c r="D47" i="3"/>
  <c r="D5" i="3"/>
  <c r="D56" i="3"/>
  <c r="D131" i="3"/>
  <c r="D149" i="3"/>
  <c r="D144" i="3"/>
  <c r="D108" i="3"/>
  <c r="D46" i="3"/>
  <c r="D45" i="3"/>
  <c r="D43" i="3"/>
  <c r="D7" i="3"/>
  <c r="D15" i="3"/>
  <c r="D69" i="3"/>
  <c r="D30" i="3"/>
  <c r="D11" i="3"/>
  <c r="D130" i="3"/>
  <c r="D143" i="3"/>
  <c r="D157" i="3"/>
  <c r="D135" i="3"/>
  <c r="D136" i="3"/>
  <c r="D171" i="3"/>
  <c r="D12" i="3"/>
  <c r="D102" i="3"/>
  <c r="D129" i="3"/>
  <c r="D156" i="3"/>
  <c r="D19" i="3"/>
  <c r="D90" i="3"/>
  <c r="D97" i="3"/>
  <c r="D101" i="3"/>
  <c r="D104" i="3"/>
  <c r="D79" i="3"/>
  <c r="D114" i="3"/>
  <c r="D113" i="3"/>
  <c r="D155" i="3"/>
  <c r="D145" i="3"/>
  <c r="D16" i="3"/>
  <c r="D95" i="3"/>
  <c r="D125" i="3"/>
  <c r="D161" i="3"/>
  <c r="D218" i="3"/>
  <c r="D198" i="3"/>
  <c r="D190" i="3"/>
  <c r="D211" i="3"/>
  <c r="D194" i="3"/>
  <c r="D185" i="3"/>
  <c r="D200" i="3"/>
  <c r="D188" i="3"/>
  <c r="D221" i="3"/>
  <c r="D216" i="3"/>
  <c r="D217" i="3"/>
  <c r="D214" i="3"/>
  <c r="D202" i="3"/>
  <c r="D199" i="3"/>
  <c r="D38" i="3"/>
  <c r="D29" i="3"/>
  <c r="D32" i="3"/>
  <c r="D41" i="3"/>
  <c r="D35" i="3"/>
  <c r="D81" i="3"/>
  <c r="D33" i="3"/>
  <c r="D122" i="3"/>
  <c r="D117" i="3"/>
  <c r="D152" i="3"/>
  <c r="D138" i="3"/>
  <c r="D142" i="3"/>
  <c r="D164" i="3"/>
  <c r="D8" i="3"/>
  <c r="D87" i="3"/>
  <c r="D179" i="3"/>
  <c r="D146" i="3"/>
  <c r="D111" i="3"/>
  <c r="D13" i="3"/>
  <c r="D66" i="3"/>
  <c r="D68" i="3"/>
  <c r="D40" i="3"/>
  <c r="D25" i="3"/>
  <c r="D52" i="3"/>
  <c r="D128" i="3"/>
  <c r="D168" i="3"/>
  <c r="D147" i="3"/>
  <c r="D148" i="3"/>
  <c r="D42" i="3"/>
  <c r="D74" i="3"/>
  <c r="D115" i="3"/>
  <c r="D71" i="3"/>
  <c r="D67" i="3"/>
  <c r="D86" i="3"/>
  <c r="D63" i="3"/>
  <c r="D34" i="3"/>
  <c r="D106" i="3"/>
  <c r="D17" i="3"/>
  <c r="D133" i="3"/>
  <c r="D134" i="3"/>
  <c r="D159" i="3"/>
  <c r="D37" i="3"/>
  <c r="D96" i="3"/>
  <c r="D124" i="3"/>
  <c r="D222" i="3"/>
  <c r="D183" i="3"/>
  <c r="D208" i="3"/>
  <c r="D223" i="3"/>
  <c r="D220" i="3"/>
  <c r="D213" i="3"/>
  <c r="D191" i="3"/>
  <c r="D189" i="3"/>
  <c r="D91" i="3"/>
  <c r="D65" i="3"/>
  <c r="D57" i="3"/>
  <c r="D77" i="3"/>
  <c r="D73" i="3"/>
  <c r="D50" i="3"/>
  <c r="D103" i="3"/>
  <c r="D132" i="3"/>
  <c r="D158" i="3"/>
  <c r="D176" i="3"/>
  <c r="D170" i="3"/>
  <c r="D9" i="3"/>
  <c r="D21" i="3"/>
  <c r="D116" i="3"/>
  <c r="D181" i="3"/>
  <c r="D167" i="3"/>
  <c r="D31" i="3"/>
  <c r="D59" i="3"/>
  <c r="D100" i="3"/>
  <c r="D75" i="3"/>
  <c r="D51" i="3"/>
  <c r="D54" i="3"/>
  <c r="D10" i="3"/>
  <c r="D121" i="3"/>
  <c r="D139" i="3"/>
  <c r="D175" i="3"/>
  <c r="D174" i="3"/>
  <c r="D173" i="3"/>
  <c r="D6" i="3"/>
  <c r="D27" i="3"/>
  <c r="D172" i="3"/>
  <c r="D18" i="3"/>
  <c r="D80" i="3"/>
  <c r="D14" i="3"/>
  <c r="D83" i="3"/>
  <c r="D105" i="3"/>
  <c r="D76" i="3"/>
  <c r="D4" i="3"/>
  <c r="D126" i="3"/>
  <c r="D150" i="3"/>
  <c r="D163" i="3"/>
  <c r="D165" i="3"/>
  <c r="D78" i="3"/>
  <c r="D70" i="3"/>
  <c r="D219" i="3"/>
  <c r="D193" i="3"/>
  <c r="D207" i="3"/>
  <c r="D224" i="3"/>
  <c r="D192" i="3"/>
  <c r="D201" i="3"/>
  <c r="D204" i="3"/>
  <c r="D210" i="3"/>
  <c r="D184" i="3"/>
  <c r="D209" i="3"/>
  <c r="D206" i="3"/>
  <c r="D215" i="3"/>
  <c r="D195" i="3"/>
  <c r="D196" i="3"/>
  <c r="D24" i="3"/>
  <c r="D60" i="3"/>
  <c r="D39" i="3"/>
  <c r="D88" i="3"/>
  <c r="D89" i="3"/>
  <c r="D61" i="3"/>
  <c r="D85" i="3"/>
  <c r="D118" i="3"/>
  <c r="D137" i="3"/>
  <c r="D160" i="3"/>
  <c r="D140" i="3"/>
  <c r="D169" i="3"/>
  <c r="D107" i="3"/>
  <c r="D23" i="3"/>
  <c r="D119" i="3"/>
  <c r="D26" i="3"/>
  <c r="D48" i="3"/>
  <c r="D72" i="3"/>
  <c r="D98" i="3"/>
  <c r="D49" i="3"/>
  <c r="D110" i="3"/>
  <c r="D44" i="3"/>
  <c r="D127" i="3"/>
  <c r="D120" i="3"/>
  <c r="D153" i="3"/>
  <c r="D180" i="3"/>
  <c r="D151" i="3"/>
  <c r="D53" i="3"/>
  <c r="D22" i="3"/>
  <c r="D84" i="3"/>
  <c r="D166" i="3"/>
  <c r="D62" i="3"/>
  <c r="D94" i="3"/>
  <c r="D99" i="3"/>
  <c r="D93" i="3"/>
  <c r="D28" i="3"/>
  <c r="D109" i="3"/>
  <c r="D92" i="3"/>
  <c r="D123" i="3"/>
  <c r="D154" i="3"/>
  <c r="D178" i="3"/>
  <c r="D141" i="3"/>
  <c r="D20" i="3"/>
  <c r="D82" i="3"/>
  <c r="D36" i="3"/>
  <c r="D162" i="3"/>
  <c r="D177" i="3"/>
  <c r="D197" i="3"/>
  <c r="D186" i="3"/>
  <c r="D205" i="3"/>
  <c r="D182" i="3"/>
  <c r="D203" i="3"/>
  <c r="D212" i="3"/>
  <c r="D187" i="3"/>
  <c r="Y94" i="4" l="1"/>
  <c r="AD94" i="4" s="1"/>
  <c r="Y140" i="4"/>
  <c r="AD140" i="4" s="1"/>
  <c r="AB106" i="4"/>
  <c r="Z106" i="4"/>
  <c r="AC116" i="4"/>
  <c r="AF116" i="4"/>
  <c r="AD106" i="4"/>
  <c r="AP106" i="4" s="1"/>
  <c r="AV106" i="4" s="1"/>
  <c r="AA106" i="4"/>
  <c r="AD116" i="4"/>
  <c r="Z116" i="4"/>
  <c r="AG116" i="4"/>
  <c r="AE106" i="4"/>
  <c r="AB116" i="4"/>
  <c r="AA116" i="4"/>
  <c r="W16" i="4"/>
  <c r="AK116" i="4"/>
  <c r="AQ116" i="4" s="1"/>
  <c r="AW116" i="4" s="1"/>
  <c r="AJ116" i="4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J95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N39" i="4" s="1"/>
  <c r="AT39" i="4" s="1"/>
  <c r="AA39" i="4"/>
  <c r="AB5" i="4"/>
  <c r="AE5" i="4"/>
  <c r="AH5" i="4"/>
  <c r="AF5" i="4"/>
  <c r="AF39" i="4"/>
  <c r="AL39" i="4" s="1"/>
  <c r="AR39" i="4" s="1"/>
  <c r="AK39" i="4"/>
  <c r="AE39" i="4"/>
  <c r="AQ39" i="4" s="1"/>
  <c r="AW39" i="4" s="1"/>
  <c r="AB39" i="4"/>
  <c r="AA5" i="4"/>
  <c r="AI5" i="4"/>
  <c r="AI39" i="4"/>
  <c r="AC39" i="4"/>
  <c r="AG39" i="4"/>
  <c r="AD39" i="4"/>
  <c r="Z5" i="4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AB152" i="4"/>
  <c r="W162" i="4"/>
  <c r="X162" i="4" s="1"/>
  <c r="V42" i="4"/>
  <c r="W42" i="4" s="1"/>
  <c r="X42" i="4" s="1"/>
  <c r="Y9" i="4"/>
  <c r="AJ9" i="4" s="1"/>
  <c r="AE241" i="4"/>
  <c r="AQ241" i="4" s="1"/>
  <c r="AW241" i="4" s="1"/>
  <c r="AB241" i="4"/>
  <c r="Z270" i="4"/>
  <c r="AK270" i="4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AM152" i="4" s="1"/>
  <c r="AS152" i="4" s="1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Y445" i="4"/>
  <c r="AH652" i="4"/>
  <c r="AI652" i="4"/>
  <c r="AB652" i="4"/>
  <c r="Y854" i="4"/>
  <c r="W770" i="4"/>
  <c r="Y770" i="4" s="1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F99" i="3"/>
  <c r="H99" i="3"/>
  <c r="AG995" i="4"/>
  <c r="AI369" i="4"/>
  <c r="AH873" i="4"/>
  <c r="AK995" i="4"/>
  <c r="AF812" i="4"/>
  <c r="AK950" i="4"/>
  <c r="AI950" i="4"/>
  <c r="AF599" i="4"/>
  <c r="AL599" i="4" s="1"/>
  <c r="AR599" i="4" s="1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N694" i="4" s="1"/>
  <c r="AT694" i="4" s="1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H996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O661" i="4" s="1"/>
  <c r="AU661" i="4" s="1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L562" i="4" s="1"/>
  <c r="AR562" i="4" s="1"/>
  <c r="AK562" i="4"/>
  <c r="AJ562" i="4"/>
  <c r="Y597" i="4"/>
  <c r="AD597" i="4" s="1"/>
  <c r="AN207" i="4"/>
  <c r="AT207" i="4" s="1"/>
  <c r="AE336" i="4"/>
  <c r="AD336" i="4"/>
  <c r="AH336" i="4"/>
  <c r="AC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D132" i="4"/>
  <c r="H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B139" i="4"/>
  <c r="AA139" i="4"/>
  <c r="Z139" i="4"/>
  <c r="AL139" i="4" s="1"/>
  <c r="AR139" i="4" s="1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B996" i="4"/>
  <c r="AN996" i="4" s="1"/>
  <c r="AU996" i="4"/>
  <c r="AT996" i="4"/>
  <c r="AC996" i="4"/>
  <c r="AA996" i="4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M759" i="4"/>
  <c r="AS759" i="4" s="1"/>
  <c r="AN759" i="4"/>
  <c r="AT759" i="4" s="1"/>
  <c r="AP759" i="4"/>
  <c r="AV759" i="4" s="1"/>
  <c r="AE823" i="4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H97" i="4"/>
  <c r="AC123" i="4"/>
  <c r="Z123" i="4"/>
  <c r="AD123" i="4"/>
  <c r="AE123" i="4"/>
  <c r="AA123" i="4"/>
  <c r="AB123" i="4"/>
  <c r="AB147" i="4"/>
  <c r="AA147" i="4"/>
  <c r="Z147" i="4"/>
  <c r="AL147" i="4" s="1"/>
  <c r="AR147" i="4" s="1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O759" i="4"/>
  <c r="AU759" i="4" s="1"/>
  <c r="AQ759" i="4"/>
  <c r="AW759" i="4" s="1"/>
  <c r="AL759" i="4"/>
  <c r="AR759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E102" i="4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AC896" i="4"/>
  <c r="Z896" i="4"/>
  <c r="AB896" i="4"/>
  <c r="AA896" i="4"/>
  <c r="AD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AS919" i="4"/>
  <c r="AU919" i="4"/>
  <c r="AV919" i="4"/>
  <c r="AT919" i="4"/>
  <c r="AW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0" i="4"/>
  <c r="AS250" i="4" s="1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D258" i="4"/>
  <c r="H258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N147" i="4" l="1"/>
  <c r="AT147" i="4" s="1"/>
  <c r="F116" i="4"/>
  <c r="J116" i="4" s="1"/>
  <c r="AM106" i="4"/>
  <c r="AS106" i="4" s="1"/>
  <c r="AL106" i="4"/>
  <c r="AR106" i="4" s="1"/>
  <c r="AD59" i="4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E191" i="4"/>
  <c r="AF191" i="4"/>
  <c r="AL191" i="4" s="1"/>
  <c r="AR191" i="4" s="1"/>
  <c r="AG22" i="4"/>
  <c r="AC22" i="4"/>
  <c r="AD22" i="4"/>
  <c r="AF59" i="4"/>
  <c r="AL59" i="4" s="1"/>
  <c r="AR59" i="4" s="1"/>
  <c r="AQ106" i="4"/>
  <c r="AW106" i="4" s="1"/>
  <c r="AQ102" i="4"/>
  <c r="AW102" i="4" s="1"/>
  <c r="AP92" i="4"/>
  <c r="AV92" i="4" s="1"/>
  <c r="AN66" i="4"/>
  <c r="AT66" i="4" s="1"/>
  <c r="AH22" i="4"/>
  <c r="AN91" i="4"/>
  <c r="AT91" i="4" s="1"/>
  <c r="AN123" i="4"/>
  <c r="AT123" i="4" s="1"/>
  <c r="AF148" i="4"/>
  <c r="AA22" i="4"/>
  <c r="AE22" i="4"/>
  <c r="AJ22" i="4"/>
  <c r="AP102" i="4"/>
  <c r="AV102" i="4" s="1"/>
  <c r="AK59" i="4"/>
  <c r="AQ179" i="4"/>
  <c r="AW179" i="4" s="1"/>
  <c r="AG148" i="4"/>
  <c r="AE59" i="4"/>
  <c r="AQ59" i="4" s="1"/>
  <c r="AW59" i="4" s="1"/>
  <c r="Z22" i="4"/>
  <c r="AF22" i="4"/>
  <c r="AK22" i="4"/>
  <c r="AL250" i="4"/>
  <c r="AR250" i="4" s="1"/>
  <c r="G250" i="4" s="1"/>
  <c r="AM253" i="4"/>
  <c r="AS253" i="4" s="1"/>
  <c r="AA253" i="4"/>
  <c r="AP139" i="4"/>
  <c r="AV139" i="4" s="1"/>
  <c r="AF180" i="4"/>
  <c r="AL180" i="4" s="1"/>
  <c r="AR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G562" i="4"/>
  <c r="F562" i="4"/>
  <c r="J562" i="4" s="1"/>
  <c r="Z919" i="4"/>
  <c r="AC919" i="4"/>
  <c r="AA919" i="4"/>
  <c r="AI919" i="4"/>
  <c r="AG919" i="4"/>
  <c r="AD919" i="4"/>
  <c r="AJ919" i="4"/>
  <c r="AE919" i="4"/>
  <c r="AK919" i="4"/>
  <c r="AB919" i="4"/>
  <c r="AF919" i="4"/>
  <c r="AH919" i="4"/>
  <c r="AO447" i="4"/>
  <c r="AU447" i="4" s="1"/>
  <c r="F418" i="4"/>
  <c r="J418" i="4" s="1"/>
  <c r="AO896" i="4"/>
  <c r="AI646" i="4"/>
  <c r="AM996" i="4"/>
  <c r="AG996" i="4"/>
  <c r="AD350" i="4"/>
  <c r="AH896" i="4"/>
  <c r="X770" i="4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N896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B44" i="4"/>
  <c r="AI44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AN152" i="4"/>
  <c r="AT152" i="4" s="1"/>
  <c r="AO191" i="4"/>
  <c r="AU191" i="4" s="1"/>
  <c r="AC59" i="4"/>
  <c r="AA59" i="4"/>
  <c r="AE136" i="4"/>
  <c r="AJ59" i="4"/>
  <c r="AP59" i="4" s="1"/>
  <c r="AV59" i="4" s="1"/>
  <c r="AA180" i="4"/>
  <c r="AB59" i="4"/>
  <c r="AD136" i="4"/>
  <c r="AP136" i="4" s="1"/>
  <c r="AV136" i="4" s="1"/>
  <c r="AI59" i="4"/>
  <c r="AO59" i="4" s="1"/>
  <c r="AU59" i="4" s="1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J148" i="4"/>
  <c r="AI148" i="4"/>
  <c r="AC148" i="4"/>
  <c r="AE11" i="4"/>
  <c r="Z44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AQ405" i="4" s="1"/>
  <c r="AW405" i="4" s="1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G27" i="4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AA44" i="4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P71" i="4" s="1"/>
  <c r="AV71" i="4" s="1"/>
  <c r="AC71" i="4"/>
  <c r="AE71" i="4"/>
  <c r="AB71" i="4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45" i="4" l="1"/>
  <c r="AW145" i="4" s="1"/>
  <c r="AM136" i="4"/>
  <c r="AS136" i="4" s="1"/>
  <c r="AN131" i="4"/>
  <c r="AT131" i="4" s="1"/>
  <c r="AM114" i="4"/>
  <c r="AS114" i="4" s="1"/>
  <c r="AQ136" i="4"/>
  <c r="AW136" i="4" s="1"/>
  <c r="D59" i="4"/>
  <c r="H59" i="4" s="1"/>
  <c r="G59" i="4"/>
  <c r="AN71" i="4"/>
  <c r="AT71" i="4" s="1"/>
  <c r="D27" i="4"/>
  <c r="H27" i="4" s="1"/>
  <c r="F47" i="4"/>
  <c r="J47" i="4" s="1"/>
  <c r="AM11" i="4"/>
  <c r="AS11" i="4" s="1"/>
  <c r="AN38" i="4"/>
  <c r="AT38" i="4" s="1"/>
  <c r="AM44" i="4"/>
  <c r="AS44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I908" i="4" s="1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O225" i="4"/>
  <c r="AU225" i="4" s="1"/>
  <c r="AG949" i="4"/>
  <c r="AM949" i="4" s="1"/>
  <c r="AQ980" i="4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D405" i="4"/>
  <c r="H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N734" i="4" s="1"/>
  <c r="AT734" i="4" s="1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G619" i="4"/>
  <c r="AM619" i="4" s="1"/>
  <c r="AS619" i="4" s="1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G71" i="4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E38" i="4"/>
  <c r="I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26" i="4" l="1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M908" i="4" s="1"/>
  <c r="AK908" i="4"/>
  <c r="AQ908" i="4" s="1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P916" i="4" s="1"/>
  <c r="AH916" i="4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E42" i="4"/>
  <c r="I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F6" i="4"/>
  <c r="J6" i="4" s="1"/>
  <c r="D6" i="4"/>
  <c r="H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42" i="4" l="1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90" i="4" l="1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<sst xmlns="http://schemas.openxmlformats.org/spreadsheetml/2006/main" count="986" uniqueCount="300">
  <si>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</si>
  <si>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</si>
  <si>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</si>
  <si>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</si>
  <si>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</si>
  <si>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</si>
  <si>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</si>
  <si>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</si>
  <si>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</si>
  <si>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</si>
  <si>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</si>
  <si>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</si>
  <si>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</si>
  <si>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</si>
  <si>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</si>
  <si>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</si>
  <si>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</si>
  <si>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</si>
  <si>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</si>
  <si>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</si>
  <si>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</si>
  <si>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</si>
  <si>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</si>
  <si>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</si>
  <si>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</si>
  <si>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</si>
  <si>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</si>
  <si>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</si>
  <si>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</si>
  <si>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</si>
  <si>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</si>
  <si>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</si>
  <si>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</si>
  <si>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</si>
  <si>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</si>
  <si>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</si>
  <si>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</si>
  <si>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</si>
  <si>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</si>
  <si>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</si>
  <si>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</si>
  <si>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</si>
  <si>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</si>
  <si>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</si>
  <si>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</si>
  <si>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</si>
  <si>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</si>
  <si>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</si>
  <si>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</si>
  <si>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</si>
  <si>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</si>
  <si>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</si>
  <si>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</si>
  <si>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</si>
  <si>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</si>
  <si>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</si>
  <si>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</si>
  <si>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</si>
  <si>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</si>
  <si>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</si>
  <si>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</si>
  <si>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</si>
  <si>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</si>
  <si>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</si>
  <si>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</si>
  <si>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</si>
  <si>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</si>
  <si>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</si>
  <si>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SC2</t>
  </si>
  <si>
    <t>Accrington</t>
  </si>
  <si>
    <t>Cheltenham</t>
  </si>
  <si>
    <t>Fleetwood Town</t>
  </si>
  <si>
    <t>Lincoln</t>
  </si>
  <si>
    <t>Milton Keynes Dons</t>
  </si>
  <si>
    <t>Rochdale</t>
  </si>
  <si>
    <t>Oldham</t>
  </si>
  <si>
    <t>Tranmere</t>
  </si>
  <si>
    <t>Aldershot</t>
  </si>
  <si>
    <t>Woking</t>
  </si>
  <si>
    <t>Dover Athletic</t>
  </si>
  <si>
    <t>Dag and Red</t>
  </si>
  <si>
    <t>Altrincham</t>
  </si>
  <si>
    <t>Bromley</t>
  </si>
  <si>
    <t>Dunfermline</t>
  </si>
  <si>
    <t>Queens Park</t>
  </si>
  <si>
    <t>Sunderland</t>
  </si>
  <si>
    <t>E2</t>
  </si>
  <si>
    <t>E3</t>
  </si>
  <si>
    <t>EC</t>
  </si>
  <si>
    <t>SC1</t>
  </si>
  <si>
    <t>Halifax</t>
  </si>
  <si>
    <t>Maidenhead</t>
  </si>
  <si>
    <t>Solihull</t>
  </si>
  <si>
    <t>Tondela</t>
  </si>
  <si>
    <t>Maritimo</t>
  </si>
  <si>
    <t>Vizela</t>
  </si>
  <si>
    <t>Moreirense</t>
  </si>
  <si>
    <t>Estoril</t>
  </si>
  <si>
    <t>Ipswich</t>
  </si>
  <si>
    <t>Wycombe</t>
  </si>
  <si>
    <t>Oxford</t>
  </si>
  <si>
    <t>Sutton</t>
  </si>
  <si>
    <t>Colchester</t>
  </si>
  <si>
    <t>Stevenage</t>
  </si>
  <si>
    <t>Famalicao</t>
  </si>
  <si>
    <t>Guimaraes</t>
  </si>
  <si>
    <t>Portimonense</t>
  </si>
  <si>
    <t>Inverness C</t>
  </si>
  <si>
    <t>Pacos Ferreira</t>
  </si>
  <si>
    <t>Arouca</t>
  </si>
  <si>
    <t>Sp Braga</t>
  </si>
  <si>
    <t>Porto</t>
  </si>
  <si>
    <t>P1</t>
  </si>
  <si>
    <t>Burton</t>
  </si>
  <si>
    <t>Gillingham</t>
  </si>
  <si>
    <t>Bradford</t>
  </si>
  <si>
    <t>Crawley Town</t>
  </si>
  <si>
    <t>Scunthorpe</t>
  </si>
  <si>
    <t>Carlisle</t>
  </si>
  <si>
    <t>Northampton</t>
  </si>
  <si>
    <t>Walsall</t>
  </si>
  <si>
    <t>Newport County</t>
  </si>
  <si>
    <t>Kings Lynn</t>
  </si>
  <si>
    <t>Doncaster</t>
  </si>
  <si>
    <t>Weymouth</t>
  </si>
  <si>
    <t>Southend</t>
  </si>
  <si>
    <t>Falkirk</t>
  </si>
  <si>
    <t>Clyde</t>
  </si>
  <si>
    <t>East Fife</t>
  </si>
  <si>
    <t>Cowdenbeath</t>
  </si>
  <si>
    <t>Stranraer</t>
  </si>
  <si>
    <t>Almeria</t>
  </si>
  <si>
    <t>Cartagena</t>
  </si>
  <si>
    <t>Valladolid</t>
  </si>
  <si>
    <t>Leganes</t>
  </si>
  <si>
    <t>Sp Gijon</t>
  </si>
  <si>
    <t>Lugo</t>
  </si>
  <si>
    <t>Huesca</t>
  </si>
  <si>
    <t>Girona</t>
  </si>
  <si>
    <t>Mirandes</t>
  </si>
  <si>
    <t>Zaragoza</t>
  </si>
  <si>
    <t>Fuenlabrada</t>
  </si>
  <si>
    <t>Ibiza</t>
  </si>
  <si>
    <t>Tenerife</t>
  </si>
  <si>
    <t>Las Palmas</t>
  </si>
  <si>
    <t>Alcorcon</t>
  </si>
  <si>
    <t>Malaga</t>
  </si>
  <si>
    <t>Oviedo</t>
  </si>
  <si>
    <t>Ponferradina</t>
  </si>
  <si>
    <t>Burgos</t>
  </si>
  <si>
    <t>Amorebieta</t>
  </si>
  <si>
    <t>Eibar</t>
  </si>
  <si>
    <t>Sociedad B</t>
  </si>
  <si>
    <t>SC3</t>
  </si>
  <si>
    <t>SP2</t>
  </si>
  <si>
    <t>Salford</t>
  </si>
  <si>
    <t>OFI Crete</t>
  </si>
  <si>
    <t>Giannina</t>
  </si>
  <si>
    <t>Ionikos</t>
  </si>
  <si>
    <t>Apollon</t>
  </si>
  <si>
    <t>Volos NFC</t>
  </si>
  <si>
    <t>Panathinaikos</t>
  </si>
  <si>
    <t>AEK</t>
  </si>
  <si>
    <t>PAOK</t>
  </si>
  <si>
    <t>Olympiakos</t>
  </si>
  <si>
    <t>Asteras Tripolis</t>
  </si>
  <si>
    <t>F2</t>
  </si>
  <si>
    <t>G1</t>
  </si>
  <si>
    <t>Reading</t>
  </si>
  <si>
    <t>Fulham</t>
  </si>
  <si>
    <t>AFC Wimbledon</t>
  </si>
  <si>
    <t>Bolton</t>
  </si>
  <si>
    <t>Mansfield</t>
  </si>
  <si>
    <t>Swindon</t>
  </si>
  <si>
    <t>Forest Green</t>
  </si>
  <si>
    <t>Stockport</t>
  </si>
  <si>
    <t>Boreham Wood</t>
  </si>
  <si>
    <t>Wealdstone</t>
  </si>
  <si>
    <t>Grimsby</t>
  </si>
  <si>
    <t>Yeovil</t>
  </si>
  <si>
    <t>Crewe</t>
  </si>
  <si>
    <t>Charlton</t>
  </si>
  <si>
    <t>Panetolikos</t>
  </si>
  <si>
    <t>Vicenza</t>
  </si>
  <si>
    <t>E1</t>
  </si>
  <si>
    <t>I2</t>
  </si>
  <si>
    <t>Gent</t>
  </si>
  <si>
    <t>Kortrijk</t>
  </si>
  <si>
    <t>Mechelen</t>
  </si>
  <si>
    <t>Seraing</t>
  </si>
  <si>
    <t>St. Gilloise</t>
  </si>
  <si>
    <t>Club Brugge</t>
  </si>
  <si>
    <t>St Truiden</t>
  </si>
  <si>
    <t>Cardiff</t>
  </si>
  <si>
    <t>Blackburn</t>
  </si>
  <si>
    <t>Luton</t>
  </si>
  <si>
    <t>Bournemouth</t>
  </si>
  <si>
    <t>Derby</t>
  </si>
  <si>
    <t>Sheffield United</t>
  </si>
  <si>
    <t>Bristol City</t>
  </si>
  <si>
    <t>Huddersfield</t>
  </si>
  <si>
    <t>Swansea</t>
  </si>
  <si>
    <t>Middlesbrough</t>
  </si>
  <si>
    <t>Millwall</t>
  </si>
  <si>
    <t>Nottm Forest</t>
  </si>
  <si>
    <t>Peterboro</t>
  </si>
  <si>
    <t>Coventry</t>
  </si>
  <si>
    <t>Preston</t>
  </si>
  <si>
    <t>Birmingham</t>
  </si>
  <si>
    <t>QPR</t>
  </si>
  <si>
    <t>West Brom</t>
  </si>
  <si>
    <t>Morecambe</t>
  </si>
  <si>
    <t>Shrewsbury</t>
  </si>
  <si>
    <t>Wigan</t>
  </si>
  <si>
    <t>Rotherham</t>
  </si>
  <si>
    <t>Cambridge</t>
  </si>
  <si>
    <t>Portsmouth</t>
  </si>
  <si>
    <t>Sheffield Weds</t>
  </si>
  <si>
    <t>Plymouth</t>
  </si>
  <si>
    <t>Harrogate</t>
  </si>
  <si>
    <t>Bristol Rvs</t>
  </si>
  <si>
    <t>Hartlepool</t>
  </si>
  <si>
    <t>Barrow</t>
  </si>
  <si>
    <t>Exeter</t>
  </si>
  <si>
    <t>Port Vale</t>
  </si>
  <si>
    <t>Chesterfield</t>
  </si>
  <si>
    <t>Caen</t>
  </si>
  <si>
    <t>Lamia</t>
  </si>
  <si>
    <t>Aris</t>
  </si>
  <si>
    <t>Cittadella</t>
  </si>
  <si>
    <t>Cosenza</t>
  </si>
  <si>
    <t>Parma</t>
  </si>
  <si>
    <t>Crotone</t>
  </si>
  <si>
    <t>Antwerp</t>
  </si>
  <si>
    <t>Charleroi</t>
  </si>
  <si>
    <t>Eupen</t>
  </si>
  <si>
    <t>Cercle Brugge</t>
  </si>
  <si>
    <t>Anderlecht</t>
  </si>
  <si>
    <t>Standard</t>
  </si>
  <si>
    <t>Beerschot VA</t>
  </si>
  <si>
    <t>Hull</t>
  </si>
  <si>
    <t>Stoke</t>
  </si>
  <si>
    <t>Atromitos</t>
  </si>
  <si>
    <t>Alessandria</t>
  </si>
  <si>
    <t>B1</t>
  </si>
  <si>
    <t>Oostende</t>
  </si>
  <si>
    <t>Barnsley</t>
  </si>
  <si>
    <t>Blackpool</t>
  </si>
  <si>
    <t>Leyton Orient</t>
  </si>
  <si>
    <t>Wrexham</t>
  </si>
  <si>
    <t>Dunkerque</t>
  </si>
  <si>
    <t>Niort</t>
  </si>
  <si>
    <t>Waregem</t>
  </si>
  <si>
    <t>Ajaccio</t>
  </si>
  <si>
    <t>Eastleigh</t>
  </si>
  <si>
    <t>Notts County</t>
  </si>
  <si>
    <t>St Mirren</t>
  </si>
  <si>
    <t>Aberdeen</t>
  </si>
  <si>
    <t>Airdrie Utd</t>
  </si>
  <si>
    <t>Elgin</t>
  </si>
  <si>
    <t>Kelty Hearts</t>
  </si>
  <si>
    <t>Dundee United</t>
  </si>
  <si>
    <t>Ross County</t>
  </si>
  <si>
    <t>Hearts</t>
  </si>
  <si>
    <t>Celtic</t>
  </si>
  <si>
    <t>Motherwell</t>
  </si>
  <si>
    <t>Hibernian</t>
  </si>
  <si>
    <t>Rangers</t>
  </si>
  <si>
    <t>Livingston</t>
  </si>
  <si>
    <t>St Johnstone</t>
  </si>
  <si>
    <t>Dundee</t>
  </si>
  <si>
    <t>SC0</t>
  </si>
  <si>
    <t>Auxerre</t>
  </si>
  <si>
    <t>Paris FC</t>
  </si>
  <si>
    <t>Nimes</t>
  </si>
  <si>
    <t>Valenciennes</t>
  </si>
  <si>
    <t>Morton</t>
  </si>
  <si>
    <t>Raith Rvs</t>
  </si>
  <si>
    <t>Barnet</t>
  </si>
  <si>
    <t>Arbroath</t>
  </si>
  <si>
    <t>Partick</t>
  </si>
  <si>
    <t>Hamilton</t>
  </si>
  <si>
    <t>Ayr</t>
  </si>
  <si>
    <t>Kilmarnock</t>
  </si>
  <si>
    <t>Queen of Sth</t>
  </si>
  <si>
    <t>Alloa</t>
  </si>
  <si>
    <t>Dumbarton</t>
  </si>
  <si>
    <t>Cove Rangers</t>
  </si>
  <si>
    <t>Peterhead</t>
  </si>
  <si>
    <t>Montrose</t>
  </si>
  <si>
    <t>Albion Rvs</t>
  </si>
  <si>
    <t>Annan Athletic</t>
  </si>
  <si>
    <t>Stirling</t>
  </si>
  <si>
    <t>Forfar</t>
  </si>
  <si>
    <t>Edinburgh City</t>
  </si>
  <si>
    <t>Stenhousemuir</t>
  </si>
  <si>
    <t>28/01/2022</t>
  </si>
  <si>
    <t>29/01/2022</t>
  </si>
  <si>
    <t>30/01/2022</t>
  </si>
  <si>
    <t>31/01/2022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</si>
</sst>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1.0581003177923753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1.0513686083765104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1.0567919280515341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1.0611367580726192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1.0593065045417684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1.0593568958392465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1.0725172100503928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1.0449864577049268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1.0743649055710818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1.0669478732554383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1.0703838499014962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1.0484438729518561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1.0543967570307606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1.0524934496338532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1.0518428764688503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1.050186013602848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1.0538611122400778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1.0404319501157899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1.0502085589023142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1.0420112422030368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1.0669478732554383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1.0700036736716445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1.0682468217514451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1.0655103519273617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1.0741642971961383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1.0671330848711666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1.0671330848711666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1.0626247827424988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1.0633092374354824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1.0724395508015951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1.0719901214070431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1.064224351228114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1.0708425290899795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1.0717975665577553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1.0674111222252509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1.0633092374354824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1.0703838499014962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1.0643567077555702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1.075028798160458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1.0741642971961383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1.0655103519273617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1.0633504678478547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1.0718059866104521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1.0867843482259465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1.0877663493834375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1.0758089270163143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1.0801082231226471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1.0782070806982789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1.0895689534873163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1.0858375829061273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1.080350824048925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1.0798489879783906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1.0872029288255038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1.0801082231226471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1.0778711288627052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1.0750214632810238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1.0902626109631406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1.050305669221034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1.0521795989414335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1.0687346519929564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1.048153965543114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1.0404319501157899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1.0562131576327949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1.0848921818864943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1.0855074934514506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1.0930215165309345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1.0840677409696946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1.086976930295475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1.0621588372033397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1.1196075973509474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1.1138918708639085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1.0710498142971454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1.0711539295565653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1.0715771327693893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1.1151468364879416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1.0842592746752788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1.0702061023953406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1.066245568108602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1.0631376838968771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1.0667899925853617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1.0706648459867645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1.0703838499014962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1.0693473415042363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1.0693912214495154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1.0732443093298558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1.0518374708906593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1.0533218816775407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1.0844219611566195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1.088350454069493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1.0891021314320362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1.0872584652008896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1.0511368361869355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1.0499964535568072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1.0513686083765104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1.0497253316960662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1.0533564937435893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1.044303665417317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1.0641040710540368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1.0700036736716445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1.0626784802592908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1.0637069279289246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1.068727537804758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1.071587589916037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1.0643567077555702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1.0647027958175614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1.056895036351561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1.0658585446489031</v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1.0303805772939651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12.581604787436541</v>
      </c>
      <c r="I2" s="6">
        <f>IF('Log_working_3-way'!$D2="","",'True_Odds_Calculator_3-way'!O3/'True_Odds_Calculator_3-way'!B3-1)</f>
        <v>8.2232417285052151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3.2824160164984129E-2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1.0256083628538766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12.75207575486934</v>
      </c>
      <c r="I3" s="6">
        <f>IF('Log_working_3-way'!$D3="","",'True_Odds_Calculator_3-way'!O4/'True_Odds_Calculator_3-way'!B4-1)</f>
        <v>7.8812795804303999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2.7705002899787612E-2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1.0307812834753491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15.259595517818632</v>
      </c>
      <c r="I4" s="6">
        <f>IF('Log_working_3-way'!$D4="","",'True_Odds_Calculator_3-way'!O5/'True_Odds_Calculator_3-way'!B5-1)</f>
        <v>9.7559030972094458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3.3024471370871833E-2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1.0324099209243431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21.579509499722899</v>
      </c>
      <c r="I5" s="6">
        <f>IF('Log_working_3-way'!$D5="","",'True_Odds_Calculator_3-way'!O6/'True_Odds_Calculator_3-way'!B6-1)</f>
        <v>8.8128666736340868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3.3581686504150277E-2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1.0345108432251247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3.3739420280473391</v>
      </c>
      <c r="I6" s="6">
        <f>IF('Log_working_3-way'!$D6="","",'True_Odds_Calculator_3-way'!O7/'True_Odds_Calculator_3-way'!B7-1)</f>
        <v>8.0914580337579274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3.4978341230250454E-2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1.0312280024658464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18.119728188794589</v>
      </c>
      <c r="I7" s="6">
        <f>IF('Log_working_3-way'!$D7="","",'True_Odds_Calculator_3-way'!O8/'True_Odds_Calculator_3-way'!B8-1)</f>
        <v>8.6322606410425617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3.3125901409502667E-2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1.0422785078225847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7.9475536453919897</v>
      </c>
      <c r="I8" s="6">
        <f>IF('Log_working_3-way'!$D8="","",'True_Odds_Calculator_3-way'!O9/'True_Odds_Calculator_3-way'!B9-1)</f>
        <v>9.2849015183888213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4.5201883757389094E-2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1.0324264950979607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35.997838269509096</v>
      </c>
      <c r="I9" s="6">
        <f>IF('Log_working_3-way'!$D9="","",'True_Odds_Calculator_3-way'!O10/'True_Odds_Calculator_3-way'!B10-1)</f>
        <v>4.9785557915201544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2.9896592644187425E-2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1.0424507132291994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17.574867503530413</v>
      </c>
      <c r="I10" s="6">
        <f>IF('Log_working_3-way'!$D10="","",'True_Odds_Calculator_3-way'!O11/'True_Odds_Calculator_3-way'!B11-1)</f>
        <v>5.5591975794894504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4.4774492497932972E-2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1.0415429196066639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14.443086818242614</v>
      </c>
      <c r="I11" s="6">
        <f>IF('Log_working_3-way'!$D11="","",'True_Odds_Calculator_3-way'!O12/'True_Odds_Calculator_3-way'!B12-1)</f>
        <v>6.9519539720275088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4.4400792821171153E-2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1.0564187180443756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38.111213997147402</v>
      </c>
      <c r="I12" s="6">
        <f>IF('Log_working_3-way'!$D12="","",'True_Odds_Calculator_3-way'!O13/'True_Odds_Calculator_3-way'!B13-1)</f>
        <v>4.4215372653070961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5.0629296452685324E-2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1.0336594389196401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1.9613254491997143</v>
      </c>
      <c r="I13" s="6">
        <f>IF('Log_working_3-way'!$D13="","",'True_Odds_Calculator_3-way'!O14/'True_Odds_Calculator_3-way'!B14-1)</f>
        <v>6.1935964018662197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3.2100060495299232E-2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1.0455551078434293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55.46219443594422</v>
      </c>
      <c r="I14" s="6">
        <f>IF('Log_working_3-way'!$D14="","",'True_Odds_Calculator_3-way'!O15/'True_Odds_Calculator_3-way'!B15-1)</f>
        <v>2.22655615214995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3.2047427002495743E-2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1.0251170699541738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10.57607827685807</v>
      </c>
      <c r="I15" s="6">
        <f>IF('Log_working_3-way'!$D15="","",'True_Odds_Calculator_3-way'!O16/'True_Odds_Calculator_3-way'!B16-1)</f>
        <v>7.8859008505194694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2.7170526714403564E-2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1.0254713341393977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15.34857698774988</v>
      </c>
      <c r="I16" s="6">
        <f>IF('Log_working_3-way'!$D16="","",'True_Odds_Calculator_3-way'!O17/'True_Odds_Calculator_3-way'!B17-1)</f>
        <v>7.4695475982864465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2.7401961472523828E-2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1.0283808250429558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21.667350206728518</v>
      </c>
      <c r="I17" s="6">
        <f>IF('Log_working_3-way'!$D17="","",'True_Odds_Calculator_3-way'!O18/'True_Odds_Calculator_3-way'!B18-1)</f>
        <v>7.5017444155326327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2.957634202133419E-2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1.0261049579442802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6.5493896036310195</v>
      </c>
      <c r="I18" s="6">
        <f>IF('Log_working_3-way'!$D18="","",'True_Odds_Calculator_3-way'!O19/'True_Odds_Calculator_3-way'!B19-1)</f>
        <v>8.1551515065072966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2.7777874397289626E-2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1.0318871314897331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27.943203766459568</v>
      </c>
      <c r="I19" s="6">
        <f>IF('Log_working_3-way'!$D19="","",'True_Odds_Calculator_3-way'!O20/'True_Odds_Calculator_3-way'!B20-1)</f>
        <v>6.4790042510413928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3.1694744877521552E-2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1.0385457742453632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40.330130734974631</v>
      </c>
      <c r="I20" s="6">
        <f>IF('Log_working_3-way'!$D20="","",'True_Odds_Calculator_3-way'!O21/'True_Odds_Calculator_3-way'!B21-1)</f>
        <v>4.7836635982270623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3.3594903761492656E-2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1.030234908844081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4.2467046185484092</v>
      </c>
      <c r="I21" s="6">
        <f>IF('Log_working_3-way'!$D21="","",'True_Odds_Calculator_3-way'!O22/'True_Odds_Calculator_3-way'!B22-1)</f>
        <v>6.6117951805789046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3.0804899378717554E-2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1.0438519798067574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23.408796829769489</v>
      </c>
      <c r="I22" s="6">
        <f>IF('Log_working_3-way'!$D22="","",'True_Odds_Calculator_3-way'!O23/'True_Odds_Calculator_3-way'!B23-1)</f>
        <v>6.5505181709560274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4.5016738967952996E-2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1.041874208960025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14.56158751574357</v>
      </c>
      <c r="I23" s="6">
        <f>IF('Log_working_3-way'!$D23="","",'True_Odds_Calculator_3-way'!O24/'True_Odds_Calculator_3-way'!B24-1)</f>
        <v>7.6311525811242991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4.4823035079558204E-2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1.0432847964178675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6.7218771559657018</v>
      </c>
      <c r="I24" s="6">
        <f>IF('Log_working_3-way'!$D24="","",'True_Odds_Calculator_3-way'!O25/'True_Odds_Calculator_3-way'!B25-1)</f>
        <v>6.7659391330652721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4.5181670181670075E-2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1.046176937713452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4.0735772976552251</v>
      </c>
      <c r="I25" s="6">
        <f>IF('Log_working_3-way'!$D25="","",'True_Odds_Calculator_3-way'!O26/'True_Odds_Calculator_3-way'!B26-1)</f>
        <v>6.7127350648659245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4.6420549251709131E-2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1.0590178582281089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1.3361864352530937</v>
      </c>
      <c r="I26" s="6">
        <f>IF('Log_working_3-way'!$D26="","",'True_Odds_Calculator_3-way'!O27/'True_Odds_Calculator_3-way'!B27-1)</f>
        <v>4.3397872428245119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5.1601373398880934E-2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1.0496384230000222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3.4864644182057045</v>
      </c>
      <c r="I27" s="6">
        <f>IF('Log_working_3-way'!$D27="","",'True_Odds_Calculator_3-way'!O28/'True_Odds_Calculator_3-way'!B28-1)</f>
        <v>6.1177693020207728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4.8803001289254189E-2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1.0460260615937622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25.75322611256853</v>
      </c>
      <c r="I28" s="6">
        <f>IF('Log_working_3-way'!$D28="","",'True_Odds_Calculator_3-way'!O29/'True_Odds_Calculator_3-way'!B29-1)</f>
        <v>6.5404935453782693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4.6406024890366382E-2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1.0472153029531781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3.1330756857795841</v>
      </c>
      <c r="I29" s="6">
        <f>IF('Log_working_3-way'!$D29="","",'True_Odds_Calculator_3-way'!O30/'True_Odds_Calculator_3-way'!B30-1)</f>
        <v>5.6221088901499323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4.5770746315210831E-2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1.0427193247506661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18.770878827023019</v>
      </c>
      <c r="I30" s="6">
        <f>IF('Log_working_3-way'!$D30="","",'True_Odds_Calculator_3-way'!O31/'True_Odds_Calculator_3-way'!B31-1)</f>
        <v>6.8563438332026365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4.5029773616007684E-2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1.0424250063612779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19.142636254740768</v>
      </c>
      <c r="I31" s="6">
        <f>IF('Log_working_3-way'!$D31="","",'True_Odds_Calculator_3-way'!O32/'True_Odds_Calculator_3-way'!B32-1)</f>
        <v>7.5809696060301608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4.4649745224464077E-2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1.0407770222799628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17.438784045392424</v>
      </c>
      <c r="I32" s="6">
        <f>IF('Log_working_3-way'!$D32="","",'True_Odds_Calculator_3-way'!O33/'True_Odds_Calculator_3-way'!B33-1)</f>
        <v>7.2917106385439414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4.3273144498073846E-2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1.0485510984464783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29.823300810134175</v>
      </c>
      <c r="I33" s="6">
        <f>IF('Log_working_3-way'!$D33="","",'True_Odds_Calculator_3-way'!O34/'True_Odds_Calculator_3-way'!B34-1)</f>
        <v>5.7534982309212053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4.7358881195019631E-2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1.0423526051764822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17.409947896909159</v>
      </c>
      <c r="I34" s="6">
        <f>IF('Log_working_3-way'!$D34="","",'True_Odds_Calculator_3-way'!O35/'True_Odds_Calculator_3-way'!B35-1)</f>
        <v>8.5840283155035806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4.4907259894369833E-2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1.0409102997307704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12.743855656060354</v>
      </c>
      <c r="I35" s="6">
        <f>IF('Log_working_3-way'!$D35="","",'True_Odds_Calculator_3-way'!O36/'True_Odds_Calculator_3-way'!B36-1)</f>
        <v>8.0132463002444805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4.3959284113647801E-2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1.0401480278439541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10.018231868511469</v>
      </c>
      <c r="I36" s="6">
        <f>IF('Log_working_3-way'!$D36="","",'True_Odds_Calculator_3-way'!O37/'True_Odds_Calculator_3-way'!B37-1)</f>
        <v>7.1979209701892106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4.2903345411027027E-2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1.0478323393936642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28.807474167075227</v>
      </c>
      <c r="I37" s="6">
        <f>IF('Log_working_3-way'!$D37="","",'True_Odds_Calculator_3-way'!O38/'True_Odds_Calculator_3-way'!B38-1)</f>
        <v>6.0142058283007422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4.7053232252021404E-2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1.0413880014605743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16.950473714548778</v>
      </c>
      <c r="I38" s="6">
        <f>IF('Log_working_3-way'!$D38="","",'True_Odds_Calculator_3-way'!O39/'True_Odds_Calculator_3-way'!B39-1)</f>
        <v>8.4127929941926425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4.3999104343932061E-2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1.0475823819890488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28.157157380112732</v>
      </c>
      <c r="I39" s="6">
        <f>IF('Log_working_3-way'!$D39="","",'True_Odds_Calculator_3-way'!O40/'True_Odds_Calculator_3-way'!B40-1)</f>
        <v>6.8875811940965894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4.6881847158504408E-2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1.0427171573871099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19.516236820922355</v>
      </c>
      <c r="I40" s="6">
        <f>IF('Log_working_3-way'!$D40="","",'True_Odds_Calculator_3-way'!O41/'True_Odds_Calculator_3-way'!B41-1)</f>
        <v>9.0902928942164944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4.4707696378647466E-2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1.0416466160366851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8.776693028379869</v>
      </c>
      <c r="I41" s="6">
        <f>IF('Log_working_3-way'!$D41="","",'True_Odds_Calculator_3-way'!O42/'True_Odds_Calculator_3-way'!B42-1)</f>
        <v>6.5152636685838843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4.4045307153745439E-2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1.0581801962992359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40.198681594737003</v>
      </c>
      <c r="I42" s="6">
        <f>IF('Log_working_3-way'!$D42="","",'True_Odds_Calculator_3-way'!O43/'True_Odds_Calculator_3-way'!B43-1)</f>
        <v>4.8031052556915341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5.05809118412055E-2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1.041082239320805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14.700184287514833</v>
      </c>
      <c r="I43" s="6">
        <f>IF('Log_working_3-way'!$D43="","",'True_Odds_Calculator_3-way'!O44/'True_Odds_Calculator_3-way'!B44-1)</f>
        <v>7.9578369123155799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4.4002030481991694E-2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1.0397972704210021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8.4240605633967647</v>
      </c>
      <c r="I44" s="6">
        <f>IF('Log_working_3-way'!$D44="","",'True_Odds_Calculator_3-way'!O45/'True_Odds_Calculator_3-way'!B45-1)</f>
        <v>9.7990836785709892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4.275088102468394E-2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1.0726566816386918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1.3699525450853609</v>
      </c>
      <c r="I45" s="6">
        <f>IF('Log_working_3-way'!$D45="","",'True_Odds_Calculator_3-way'!O46/'True_Odds_Calculator_3-way'!B46-1)</f>
        <v>4.5146841755792666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6.3112564964624696E-2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1.1031675555671683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61.106872900926462</v>
      </c>
      <c r="I46" s="6">
        <f>IF('Log_working_3-way'!$D46="","",'True_Odds_Calculator_3-way'!O47/'True_Odds_Calculator_3-way'!B47-1)</f>
        <v>1.6451930096564249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6.4265819070779884E-2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1.0516646155070948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12.813240242130442</v>
      </c>
      <c r="I47" s="6">
        <f>IF('Log_working_3-way'!$D47="","",'True_Odds_Calculator_3-way'!O48/'True_Odds_Calculator_3-way'!B48-1)</f>
        <v>5.8152294861660927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5.4634203653427083E-2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1.0544221112593117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18.7269537152529</v>
      </c>
      <c r="I48" s="6">
        <f>IF('Log_working_3-way'!$D48="","",'True_Odds_Calculator_3-way'!O49/'True_Odds_Calculator_3-way'!B49-1)</f>
        <v>5.8003394485495088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5.6943432932780924E-2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1.0649661255767866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3.7961976997679718</v>
      </c>
      <c r="I49" s="6">
        <f>IF('Log_working_3-way'!$D49="","",'True_Odds_Calculator_3-way'!O50/'True_Odds_Calculator_3-way'!B50-1)</f>
        <v>4.972051103564926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6.2418124714682444E-2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1.0683048519346867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39.841167828597023</v>
      </c>
      <c r="I50" s="6">
        <f>IF('Log_working_3-way'!$D50="","",'True_Odds_Calculator_3-way'!O51/'True_Odds_Calculator_3-way'!B51-1)</f>
        <v>4.4264176659357739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5.9777444614299347E-2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1.0611920542719324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30.178844450277239</v>
      </c>
      <c r="I51" s="6">
        <f>IF('Log_working_3-way'!$D51="","",'True_Odds_Calculator_3-way'!O52/'True_Odds_Calculator_3-way'!B52-1)</f>
        <v>5.3028443441339244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5.9354920386101018E-2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1.0512749335472222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9.6777083495701497</v>
      </c>
      <c r="I52" s="6">
        <f>IF('Log_working_3-way'!$D52="","",'True_Odds_Calculator_3-way'!O53/'True_Odds_Calculator_3-way'!B53-1)</f>
        <v>7.8677834102556599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5.4604007848042313E-2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1.0548748976983162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21.740401497470909</v>
      </c>
      <c r="I53" s="6">
        <f>IF('Log_working_3-way'!$D53="","",'True_Odds_Calculator_3-way'!O54/'True_Odds_Calculator_3-way'!B54-1)</f>
        <v>6.0647417713185625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5.6675254112028783E-2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1.0836086567915071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48.297971388477357</v>
      </c>
      <c r="I54" s="6">
        <f>IF('Log_working_3-way'!$D54="","",'True_Odds_Calculator_3-way'!O55/'True_Odds_Calculator_3-way'!B55-1)</f>
        <v>3.3606503006194393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6.5154922538730897E-2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1.0596347057465438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5.017638624397426</v>
      </c>
      <c r="I55" s="6">
        <f>IF('Log_working_3-way'!$D55="","",'True_Odds_Calculator_3-way'!O56/'True_Odds_Calculator_3-way'!B56-1)</f>
        <v>5.8559660168373293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5.9701440103144154E-2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1.0409962767812788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9.8577479110741333</v>
      </c>
      <c r="I56" s="6">
        <f>IF('Log_working_3-way'!$D56="","",'True_Odds_Calculator_3-way'!O57/'True_Odds_Calculator_3-way'!B57-1)</f>
        <v>9.1619230494534545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4.4112625036115016E-2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1.0472767096908677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29.865636183201513</v>
      </c>
      <c r="I57" s="6">
        <f>IF('Log_working_3-way'!$D57="","",'True_Odds_Calculator_3-way'!O58/'True_Odds_Calculator_3-way'!B58-1)</f>
        <v>6.5017767609855728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4.5922321497769092E-2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1.0500467708923298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12.312553077173988</v>
      </c>
      <c r="I58" s="6">
        <f>IF('Log_working_3-way'!$D58="","",'True_Odds_Calculator_3-way'!O59/'True_Odds_Calculator_3-way'!B59-1)</f>
        <v>9.7589769334042558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5.3697925330986829E-2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1.0441243556024291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0.26288640215628689</v>
      </c>
      <c r="I59" s="6">
        <f>IF('Log_working_3-way'!$D59="","",'True_Odds_Calculator_3-way'!O60/'True_Odds_Calculator_3-way'!B60-1)</f>
        <v>2.6884208742176328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3.4235895445134723E-2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1.0328181643724488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34.638477783350787</v>
      </c>
      <c r="I60" s="6">
        <f>IF('Log_working_3-way'!$D60="","",'True_Odds_Calculator_3-way'!O61/'True_Odds_Calculator_3-way'!B61-1)</f>
        <v>5.3141500784290727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3.0654172300661475E-2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1.075481971977519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74.769997036126611</v>
      </c>
      <c r="I61" s="6">
        <f>IF('Log_working_3-way'!$D61="","",'True_Odds_Calculator_3-way'!O62/'True_Odds_Calculator_3-way'!B62-1)</f>
        <v>0.11863463077153469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3.3584154689087597E-2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1.0249040871954627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11.24386209329305</v>
      </c>
      <c r="I62" s="6">
        <f>IF('Log_working_3-way'!$D62="","",'True_Odds_Calculator_3-way'!O63/'True_Odds_Calculator_3-way'!B63-1)</f>
        <v>9.0669026282507055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2.7030530420598886E-2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1.0337902833129877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32.518379069400908</v>
      </c>
      <c r="I63" s="6">
        <f>IF('Log_working_3-way'!$D63="","",'True_Odds_Calculator_3-way'!O64/'True_Odds_Calculator_3-way'!B64-1)</f>
        <v>5.1771831643817352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3.2331427868953266E-2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1.0302634415347507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29.653954931853487</v>
      </c>
      <c r="I64" s="6">
        <f>IF('Log_working_3-way'!$D64="","",'True_Odds_Calculator_3-way'!O65/'True_Odds_Calculator_3-way'!B65-1)</f>
        <v>6.4115557222066339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2.96117279576944E-2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1.0517631014748843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14.164030109085052</v>
      </c>
      <c r="I65" s="6">
        <f>IF('Log_working_3-way'!$D65="","",'True_Odds_Calculator_3-way'!O66/'True_Odds_Calculator_3-way'!B66-1)</f>
        <v>7.1985456904655365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5.5128477383733276E-2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1.0544265996763682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21.527513398735227</v>
      </c>
      <c r="I66" s="6">
        <f>IF('Log_working_3-way'!$D66="","",'True_Odds_Calculator_3-way'!O67/'True_Odds_Calculator_3-way'!B67-1)</f>
        <v>7.3360666254158069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5.62799135280736E-2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1.0531680516681932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21.555545959057003</v>
      </c>
      <c r="I67" s="6">
        <f>IF('Log_working_3-way'!$D67="","",'True_Odds_Calculator_3-way'!O68/'True_Odds_Calculator_3-way'!B68-1)</f>
        <v>7.5997316276797307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5.4967144134399515E-2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1.0520806513657102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11.709428515021441</v>
      </c>
      <c r="I68" s="6">
        <f>IF('Log_working_3-way'!$D68="","",'True_Odds_Calculator_3-way'!O69/'True_Odds_Calculator_3-way'!B69-1)</f>
        <v>8.308290973909779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5.5719839748877842E-2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1.0621632551046563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10.318558694586828</v>
      </c>
      <c r="I69" s="6">
        <f>IF('Log_working_3-way'!$D69="","",'True_Odds_Calculator_3-way'!O70/'True_Odds_Calculator_3-way'!B70-1)</f>
        <v>6.1246388176567308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6.5182191992328775E-2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1.1000966489525745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2.7856935498650861</v>
      </c>
      <c r="I70" s="6">
        <f>IF('Log_working_3-way'!$D70="","",'True_Odds_Calculator_3-way'!O71/'True_Odds_Calculator_3-way'!B71-1)</f>
        <v>5.1503672813668979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9.1250207643341463E-2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1.0884817361341119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13.767214287607255</v>
      </c>
      <c r="I71" s="6">
        <f>IF('Log_working_3-way'!$D71="","",'True_Odds_Calculator_3-way'!O72/'True_Odds_Calculator_3-way'!B72-1)</f>
        <v>6.3894470965096968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9.2201399834370701E-2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1.0887522428610767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19.578396474716449</v>
      </c>
      <c r="I72" s="6">
        <f>IF('Log_working_3-way'!$D72="","",'True_Odds_Calculator_3-way'!O73/'True_Odds_Calculator_3-way'!B73-1)</f>
        <v>6.9721790573598472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9.149954518785286E-2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1.0883347373399845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16.770872128743129</v>
      </c>
      <c r="I73" s="6">
        <f>IF('Log_working_3-way'!$D73="","",'True_Odds_Calculator_3-way'!O74/'True_Odds_Calculator_3-way'!B74-1)</f>
        <v>7.2085703137617401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9.2042508022361913E-2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1.0629071169385034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20.700524954799583</v>
      </c>
      <c r="I74" s="6">
        <f>IF('Log_working_3-way'!$D74="","",'True_Odds_Calculator_3-way'!O75/'True_Odds_Calculator_3-way'!B75-1)</f>
        <v>6.2846386328818786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6.5131160356173723E-2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1.0603153837430654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17.578120029398537</v>
      </c>
      <c r="I75" s="6">
        <f>IF('Log_working_3-way'!$D75="","",'True_Odds_Calculator_3-way'!O76/'True_Odds_Calculator_3-way'!B76-1)</f>
        <v>6.0596158865700955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6.3244633391067007E-2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1.1041914640082602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39.7643584238579</v>
      </c>
      <c r="I76" s="6">
        <f>IF('Log_working_3-way'!$D76="","",'True_Odds_Calculator_3-way'!O77/'True_Odds_Calculator_3-way'!B77-1)</f>
        <v>4.5643067323691602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9.02770499248855E-2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1.0780301869276632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44.998938624294723</v>
      </c>
      <c r="I77" s="6">
        <f>IF('Log_working_3-way'!$D77="","",'True_Odds_Calculator_3-way'!O78/'True_Odds_Calculator_3-way'!B78-1)</f>
        <v>4.4616478207472925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6.3114677572508882E-2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1.0875722864628135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17.596389659194649</v>
      </c>
      <c r="I78" s="6">
        <f>IF('Log_working_3-way'!$D78="","",'True_Odds_Calculator_3-way'!O79/'True_Odds_Calculator_3-way'!B79-1)</f>
        <v>7.4672579518273974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9.1102154931942181E-2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1.0369751552021369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7.5216591138463968</v>
      </c>
      <c r="I79" s="6">
        <f>IF('Log_working_3-way'!$D79="","",'True_Odds_Calculator_3-way'!O80/'True_Odds_Calculator_3-way'!B80-1)</f>
        <v>8.5136785265298318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3.9434883774506435E-2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1.0426179465392169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26.72109515866881</v>
      </c>
      <c r="I80" s="6">
        <f>IF('Log_working_3-way'!$D80="","",'True_Odds_Calculator_3-way'!O81/'True_Odds_Calculator_3-way'!B81-1)</f>
        <v>6.3184503533874601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4.271045446988242E-2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1.0381383561972346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20.603066242098876</v>
      </c>
      <c r="I81" s="6">
        <f>IF('Log_working_3-way'!$D81="","",'True_Odds_Calculator_3-way'!O82/'True_Odds_Calculator_3-way'!B82-1)</f>
        <v>8.8172902873815584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3.9727885899685234E-2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1.0358011645727123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12.109695106992485</v>
      </c>
      <c r="I82" s="6">
        <f>IF('Log_working_3-way'!$D82="","",'True_Odds_Calculator_3-way'!O83/'True_Odds_Calculator_3-way'!B83-1)</f>
        <v>9.0835676035298665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3.8649046751830785E-2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1.0417325555977159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16.947305663711269</v>
      </c>
      <c r="I83" s="6">
        <f>IF('Log_working_3-way'!$D83="","",'True_Odds_Calculator_3-way'!O84/'True_Odds_Calculator_3-way'!B84-1)</f>
        <v>5.9204978720176973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4.4183390626165719E-2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1.0483111281240391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26.87047660648766</v>
      </c>
      <c r="I84" s="6">
        <f>IF('Log_working_3-way'!$D84="","",'True_Odds_Calculator_3-way'!O85/'True_Odds_Calculator_3-way'!B85-1)</f>
        <v>5.40196422626809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4.8364116958966585E-2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1.0442850808699928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21.750449794487817</v>
      </c>
      <c r="I85" s="6">
        <f>IF('Log_working_3-way'!$D85="","",'True_Odds_Calculator_3-way'!O86/'True_Odds_Calculator_3-way'!B86-1)</f>
        <v>6.1373260817981308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4.5929206664912403E-2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1.0518500821320613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2.5937401247502319</v>
      </c>
      <c r="I86" s="6">
        <f>IF('Log_working_3-way'!$D86="","",'True_Odds_Calculator_3-way'!O87/'True_Odds_Calculator_3-way'!B87-1)</f>
        <v>5.4304248580663197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4.9153112259908482E-2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1.025644236119255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15.895872037699938</v>
      </c>
      <c r="I87" s="6">
        <f>IF('Log_working_3-way'!$D87="","",'True_Odds_Calculator_3-way'!O88/'True_Odds_Calculator_3-way'!B88-1)</f>
        <v>8.8706055962870334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2.7535665064998049E-2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1.0258779237476008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10.408808643800405</v>
      </c>
      <c r="I88" s="6">
        <f>IF('Log_working_3-way'!$D88="","",'True_Odds_Calculator_3-way'!O89/'True_Odds_Calculator_3-way'!B89-1)</f>
        <v>8.1531546182110528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2.8002098470205183E-2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1.0591421730410708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27.21559173319482</v>
      </c>
      <c r="I89" s="6">
        <f>IF('Log_working_3-way'!$D89="","",'True_Odds_Calculator_3-way'!O90/'True_Odds_Calculator_3-way'!B90-1)</f>
        <v>7.7297045625314009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5.8299663113056788E-2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1.051843818628444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7.012100019679723</v>
      </c>
      <c r="I90" s="6">
        <f>IF('Log_working_3-way'!$D90="","",'True_Odds_Calculator_3-way'!O91/'True_Odds_Calculator_3-way'!B91-1)</f>
        <v>8.8026268124690574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5.4718958884927948E-2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1.0849002908126706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52.188514611103706</v>
      </c>
      <c r="I91" s="6">
        <f>IF('Log_working_3-way'!$D91="","",'True_Odds_Calculator_3-way'!O92/'True_Odds_Calculator_3-way'!B92-1)</f>
        <v>2.3620935994218626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6.2866835584512115E-2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1.0504511417703326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12.309099430900321</v>
      </c>
      <c r="I92" s="6">
        <f>IF('Log_working_3-way'!$D92="","",'True_Odds_Calculator_3-way'!O93/'True_Odds_Calculator_3-way'!B93-1)</f>
        <v>7.9826498398054699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5.3971354794211113E-2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1.038422456146012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42.627540625604624</v>
      </c>
      <c r="I93" s="6">
        <f>IF('Log_working_3-way'!$D93="","",'True_Odds_Calculator_3-way'!O94/'True_Odds_Calculator_3-way'!B94-1)</f>
        <v>4.5968878827029878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3.2444539262462824E-2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1.0310184290776334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28.956386601040453</v>
      </c>
      <c r="I94" s="6">
        <f>IF('Log_working_3-way'!$D94="","",'True_Odds_Calculator_3-way'!O95/'True_Odds_Calculator_3-way'!B95-1)</f>
        <v>7.4957365452339797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3.0304420286531242E-2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1.0257638858741349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12.544873358107804</v>
      </c>
      <c r="I95" s="6">
        <f>IF('Log_working_3-way'!$D95="","",'True_Odds_Calculator_3-way'!O96/'True_Odds_Calculator_3-way'!B96-1)</f>
        <v>8.5601161945414734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2.7910880510305436E-2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1.0261429929005692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21.9398746629819</v>
      </c>
      <c r="I96" s="6">
        <f>IF('Log_working_3-way'!$D96="","",'True_Odds_Calculator_3-way'!O97/'True_Odds_Calculator_3-way'!B97-1)</f>
        <v>7.0383515094323883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2.7246141251615397E-2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1.0250098654674105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8.1628613768424731</v>
      </c>
      <c r="I97" s="6">
        <f>IF('Log_working_3-way'!$D97="","",'True_Odds_Calculator_3-way'!O98/'True_Odds_Calculator_3-way'!B98-1)</f>
        <v>8.276332263425072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2.6913075311166601E-2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1.0375973901343731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45.783589523447866</v>
      </c>
      <c r="I98" s="6">
        <f>IF('Log_working_3-way'!$D98="","",'True_Odds_Calculator_3-way'!O99/'True_Odds_Calculator_3-way'!B99-1)</f>
        <v>3.4103477996472771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3.0816770008741168E-2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1.0677263225043754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72.238505941092598</v>
      </c>
      <c r="I99" s="6">
        <f>IF('Log_working_3-way'!$D99="","",'True_Odds_Calculator_3-way'!O100/'True_Odds_Calculator_3-way'!B100-1)</f>
        <v>0.40937348189492417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3.2440049917143554E-2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1.0459285437060086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32.958685734789071</v>
      </c>
      <c r="I100" s="6">
        <f>IF('Log_working_3-way'!$D100="","",'True_Odds_Calculator_3-way'!O101/'True_Odds_Calculator_3-way'!B101-1)</f>
        <v>5.9634044084152737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4.3351302785265E-2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1.0395708617140982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24.019385842597387</v>
      </c>
      <c r="I101" s="6">
        <f>IF('Log_working_3-way'!$D101="","",'True_Odds_Calculator_3-way'!O102/'True_Odds_Calculator_3-way'!B102-1)</f>
        <v>7.2657074374078423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4.0426038242012297E-2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1.0468109294329535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35.538598675092445</v>
      </c>
      <c r="I102" s="6">
        <f>IF('Log_working_3-way'!$D102="","",'True_Odds_Calculator_3-way'!O103/'True_Odds_Calculator_3-way'!B103-1)</f>
        <v>5.9294064604949002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4.2840966830584915E-2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1.0372750908350716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18.17398992605294</v>
      </c>
      <c r="I103" s="6">
        <f>IF('Log_working_3-way'!$D103="","",'True_Odds_Calculator_3-way'!O104/'True_Odds_Calculator_3-way'!B104-1)</f>
        <v>8.8832400407794267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3.9420955974089456E-2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1.0346036690995981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13.04410324142302</v>
      </c>
      <c r="I104" s="6">
        <f>IF('Log_working_3-way'!$D104="","",'True_Odds_Calculator_3-way'!O105/'True_Odds_Calculator_3-way'!B105-1)</f>
        <v>10.542527303363727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3.7297673778466045E-2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1.045212288923594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21.509965299648517</v>
      </c>
      <c r="I105" s="6">
        <f>IF('Log_working_3-way'!$D105="","",'True_Odds_Calculator_3-way'!O106/'True_Odds_Calculator_3-way'!B106-1)</f>
        <v>7.7716518590990322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4.6865129050723819E-2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1.0387223757111568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20.182612803354086</v>
      </c>
      <c r="I106" s="6">
        <f>IF('Log_working_3-way'!$D106="","",'True_Odds_Calculator_3-way'!O107/'True_Odds_Calculator_3-way'!B107-1)</f>
        <v>7.9875895245945561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4.0545955018554736E-2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1.0347699668464632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23.627992102677588</v>
      </c>
      <c r="I107" s="6">
        <f>IF('Log_working_3-way'!$D107="","",'True_Odds_Calculator_3-way'!O108/'True_Odds_Calculator_3-way'!B108-1)</f>
        <v>6.9726169440594221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3.5715829322675585E-2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1.0389923940744341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21.872471850622997</v>
      </c>
      <c r="I108" s="6">
        <f>IF('Log_working_3-way'!$D108="","",'True_Odds_Calculator_3-way'!O109/'True_Odds_Calculator_3-way'!B109-1)</f>
        <v>8.1565274874488569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4.0349292381812729E-2</v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2.67</v>
      </c>
      <c r="B2" s="4">
        <f>IF('True_Odds_Calculator_3-way'!B3="","",'True_Odds_Calculator_3-way'!B3)</f>
        <v>3.24</v>
      </c>
      <c r="C2" s="4">
        <f>IF('True_Odds_Calculator_3-way'!C3="","",'True_Odds_Calculator_3-way'!C3)</f>
        <v>2.86</v>
      </c>
      <c r="D2" s="9">
        <f>(K2/(AR2+K2-(AR2*K2)))</f>
        <v>0.36312466471742855</v>
      </c>
      <c r="E2" s="9">
        <f>(L2/(AR2+L2-(AR2*L2)))</f>
        <v>0.29828457463691499</v>
      </c>
      <c r="F2" s="9">
        <f>(M2/(AR2+M2-(AR2*M2)))</f>
        <v>0.3385907606456568</v>
      </c>
      <c r="G2" s="9">
        <f>AR2</f>
        <v>1.0502246563556135</v>
      </c>
      <c r="H2" s="9">
        <f>IF(A2="","",1/D2)</f>
        <v>2.753875176113874</v>
      </c>
      <c r="I2" s="9">
        <f>IF(B2="","",1/E2)</f>
        <v>3.3525032302365743</v>
      </c>
      <c r="J2" s="9">
        <f>IF(C2="","",1/F2)</f>
        <v>2.9534178608214403</v>
      </c>
      <c r="K2" s="11">
        <f>1/A2</f>
        <v>0.37453183520599254</v>
      </c>
      <c r="L2" s="11">
        <f>1/B2</f>
        <v>0.30864197530864196</v>
      </c>
      <c r="M2" s="11">
        <f>1/C2</f>
        <v>0.34965034965034969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-0.28122577935312032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0.23321340424960901</v>
      </c>
      <c r="Q2" s="11">
        <f>2*'OddsRatio_working_3-way'!K2*'OddsRatio_working_3-way'!L2*'OddsRatio_working_3-way'!M2</f>
        <v>8.0836535268495324E-2</v>
      </c>
      <c r="R2" s="11">
        <f>O2/N2</f>
        <v>0</v>
      </c>
      <c r="S2" s="11">
        <f>P2/N2</f>
        <v>-0.82927463046257677</v>
      </c>
      <c r="T2" s="11">
        <f>Q2/N2</f>
        <v>-0.2874435460875483</v>
      </c>
      <c r="U2" s="11">
        <f>'OddsRatio_working_3-way'!S2-'OddsRatio_working_3-way'!R2^2/3</f>
        <v>-0.82927463046257677</v>
      </c>
      <c r="V2" s="11">
        <f>'OddsRatio_working_3-way'!S2*'OddsRatio_working_3-way'!R2/3-2*'OddsRatio_working_3-way'!R2^3/27-'OddsRatio_working_3-way'!T2</f>
        <v>0.2874435460875483</v>
      </c>
      <c r="W2" s="11">
        <f>'OddsRatio_working_3-way'!V2^2+4*'OddsRatio_working_3-way'!U2^3/27</f>
        <v>-1.8634950031564124E-3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0.14533348477771812</v>
      </c>
      <c r="Y2" s="11">
        <f>IF('OddsRatio_working_3-way'!W2&gt;=0,IF('OddsRatio_working_3-way'!V2+SQRT('OddsRatio_working_3-way'!W2)&gt;0,0,PI()),ACOS('OddsRatio_working_3-way'!V2/(2*'OddsRatio_working_3-way'!X2)))</f>
        <v>0.14906579754491323</v>
      </c>
      <c r="Z2" s="11">
        <f>'OddsRatio_working_3-way'!X2^(1/3)*COS('OddsRatio_working_3-way'!Y2/3)</f>
        <v>0.52511232817780684</v>
      </c>
      <c r="AA2" s="11">
        <f>'OddsRatio_working_3-way'!X2^(1/3)*COS(('OddsRatio_working_3-way'!Y2+2*PI())/3)</f>
        <v>-0.28517119697428078</v>
      </c>
      <c r="AB2" s="11">
        <f>'OddsRatio_working_3-way'!X2^(1/3)*COS(('OddsRatio_working_3-way'!Y2+4*PI())/3)</f>
        <v>-0.23994113120352592</v>
      </c>
      <c r="AC2" s="11">
        <f>'OddsRatio_working_3-way'!X2^(1/3)*SIN('OddsRatio_working_3-way'!Y2/3)</f>
        <v>2.6113590648209836E-2</v>
      </c>
      <c r="AD2" s="11">
        <f>'OddsRatio_working_3-way'!X2^(1/3)*SIN(('OddsRatio_working_3-way'!Y2+2*PI())/3)</f>
        <v>0.44170382071826692</v>
      </c>
      <c r="AE2" s="11">
        <f>'OddsRatio_working_3-way'!X2^(1/3)*SIN(('OddsRatio_working_3-way'!Y2+4*PI())/3)</f>
        <v>-0.4678174113664767</v>
      </c>
      <c r="AF2" s="11">
        <f>-'OddsRatio_working_3-way'!U2/(3*'OddsRatio_working_3-way'!X2^(1/3))*COS(('OddsRatio_working_3-way'!Y2)/3)</f>
        <v>0.52511232817780673</v>
      </c>
      <c r="AG2" s="11">
        <f>-'OddsRatio_working_3-way'!U2/(3*'OddsRatio_working_3-way'!X2^(1/3))*COS(('OddsRatio_working_3-way'!Y2+2*PI())/3)</f>
        <v>-0.28517119697428073</v>
      </c>
      <c r="AH2" s="11">
        <f>-'OddsRatio_working_3-way'!U2/(3*'OddsRatio_working_3-way'!X2^(1/3))*COS(('OddsRatio_working_3-way'!Y2+4*PI())/3)</f>
        <v>-0.23994113120352586</v>
      </c>
      <c r="AI2" s="11">
        <f>'OddsRatio_working_3-way'!U2/(3*'OddsRatio_working_3-way'!X2^(1/3))*SIN(('OddsRatio_working_3-way'!Y2)/3)</f>
        <v>-2.6113590648209829E-2</v>
      </c>
      <c r="AJ2" s="11">
        <f>'OddsRatio_working_3-way'!U2/(3*'OddsRatio_working_3-way'!X2^(1/3))*SIN(('OddsRatio_working_3-way'!Y2+2*PI())/3)</f>
        <v>-0.44170382071826686</v>
      </c>
      <c r="AK2" s="11">
        <f>'OddsRatio_working_3-way'!U2/(3*'OddsRatio_working_3-way'!X2^(1/3))*SIN(('OddsRatio_working_3-way'!Y2+4*PI())/3)</f>
        <v>0.46781741136647664</v>
      </c>
      <c r="AL2" s="11">
        <f>'OddsRatio_working_3-way'!Z2+'OddsRatio_working_3-way'!AF2</f>
        <v>1.0502246563556135</v>
      </c>
      <c r="AM2" s="11">
        <f>'OddsRatio_working_3-way'!AA2+'OddsRatio_working_3-way'!AG2</f>
        <v>-0.57034239394856145</v>
      </c>
      <c r="AN2" s="11">
        <f>'OddsRatio_working_3-way'!AB2+'OddsRatio_working_3-way'!AH2</f>
        <v>-0.47988226240705179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1.0502246563556135</v>
      </c>
      <c r="AS2" s="11">
        <f>IF(('OddsRatio_working_3-way'!X2=0),IF(Q2&gt;0,-Q2^(1/3),(-Q2)^(1/3)),'OddsRatio_working_3-way'!AM2-'OddsRatio_working_3-way'!R2/3)</f>
        <v>-0.57034239394856145</v>
      </c>
      <c r="AT2" s="11">
        <f>IF(('OddsRatio_working_3-way'!X2=0),IF(Q2&gt;0,-Q2^(1/3),(-Q2)^(1/3)),'OddsRatio_working_3-way'!AN2-'OddsRatio_working_3-way'!R2/3)</f>
        <v>-0.47988226240705179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2.66</v>
      </c>
      <c r="B3" s="4">
        <f>IF('True_Odds_Calculator_3-way'!B4="","",'True_Odds_Calculator_3-way'!B4)</f>
        <v>3.31</v>
      </c>
      <c r="C3" s="4">
        <f>IF('True_Odds_Calculator_3-way'!C4="","",'True_Odds_Calculator_3-way'!C4)</f>
        <v>2.86</v>
      </c>
      <c r="D3" s="9">
        <f t="shared" ref="D3" si="0">(K3/(AR3+K3-(AR3*K3)))</f>
        <v>0.36626687770692762</v>
      </c>
      <c r="E3" s="9">
        <f t="shared" ref="E3" si="1">(L3/(AR3+L3-(AR3*L3)))</f>
        <v>0.2934481548160941</v>
      </c>
      <c r="F3" s="9">
        <f t="shared" ref="F3" si="2">(M3/(AR3+M3-(AR3*M3)))</f>
        <v>0.34028496747697812</v>
      </c>
      <c r="G3" s="9">
        <f t="shared" ref="G3" si="3">AR3</f>
        <v>1.0423190421435811</v>
      </c>
      <c r="H3" s="9">
        <f t="shared" ref="H3" si="4">IF(A3="","",1/D3)</f>
        <v>2.7302496099583449</v>
      </c>
      <c r="I3" s="9">
        <f t="shared" ref="I3" si="5">IF(B3="","",1/E3)</f>
        <v>3.4077569873516724</v>
      </c>
      <c r="J3" s="9">
        <f t="shared" ref="J3" si="6">IF(C3="","",1/F3)</f>
        <v>2.9387134183870605</v>
      </c>
      <c r="K3" s="11">
        <f t="shared" ref="K3" si="7">1/A3</f>
        <v>0.37593984962406013</v>
      </c>
      <c r="L3" s="11">
        <f t="shared" ref="L3" si="8">1/B3</f>
        <v>0.30211480362537763</v>
      </c>
      <c r="M3" s="11">
        <f t="shared" ref="M3" si="9">1/C3</f>
        <v>0.34965034965034969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-0.2832418019252172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0.23152233360533564</v>
      </c>
      <c r="Q3" s="11">
        <f>2*'OddsRatio_working_3-way'!K3*'OddsRatio_working_3-way'!L3*'OddsRatio_working_3-way'!M3</f>
        <v>7.9424471219669182E-2</v>
      </c>
      <c r="R3" s="11">
        <f t="shared" ref="R3" si="10">O3/N3</f>
        <v>0</v>
      </c>
      <c r="S3" s="11">
        <f t="shared" ref="S3" si="11">P3/N3</f>
        <v>-0.81740171129988515</v>
      </c>
      <c r="T3" s="11">
        <f t="shared" ref="T3" si="12">Q3/N3</f>
        <v>-0.28041225087474625</v>
      </c>
      <c r="U3" s="11">
        <f>'OddsRatio_working_3-way'!S3-'OddsRatio_working_3-way'!R3^2/3</f>
        <v>-0.81740171129988515</v>
      </c>
      <c r="V3" s="11">
        <f>'OddsRatio_working_3-way'!S3*'OddsRatio_working_3-way'!R3/3-2*'OddsRatio_working_3-way'!R3^3/27-'OddsRatio_working_3-way'!T3</f>
        <v>0.28041225087474625</v>
      </c>
      <c r="W3" s="11">
        <f>'OddsRatio_working_3-way'!V3^2+4*'OddsRatio_working_3-way'!U3^3/27</f>
        <v>-2.2790913681090125E-3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0.14222352285113621</v>
      </c>
      <c r="Y3" s="11">
        <f>IF('OddsRatio_working_3-way'!W3&gt;=0,IF('OddsRatio_working_3-way'!V3+SQRT('OddsRatio_working_3-way'!W3)&gt;0,0,PI()),ACOS('OddsRatio_working_3-way'!V3/(2*'OddsRatio_working_3-way'!X3)))</f>
        <v>0.16863189223484332</v>
      </c>
      <c r="Z3" s="11">
        <f>'OddsRatio_working_3-way'!X3^(1/3)*COS('OddsRatio_working_3-way'!Y3/3)</f>
        <v>0.52115952107179064</v>
      </c>
      <c r="AA3" s="11">
        <f>'OddsRatio_working_3-way'!X3^(1/3)*COS(('OddsRatio_working_3-way'!Y3+2*PI())/3)</f>
        <v>-0.28597647335739435</v>
      </c>
      <c r="AB3" s="11">
        <f>'OddsRatio_working_3-way'!X3^(1/3)*COS(('OddsRatio_working_3-way'!Y3+4*PI())/3)</f>
        <v>-0.23518304771439641</v>
      </c>
      <c r="AC3" s="11">
        <f>'OddsRatio_working_3-way'!X3^(1/3)*SIN('OddsRatio_working_3-way'!Y3/3)</f>
        <v>2.9325597968048206E-2</v>
      </c>
      <c r="AD3" s="11">
        <f>'OddsRatio_working_3-way'!X3^(1/3)*SIN(('OddsRatio_working_3-way'!Y3+2*PI())/3)</f>
        <v>0.43667458568827805</v>
      </c>
      <c r="AE3" s="11">
        <f>'OddsRatio_working_3-way'!X3^(1/3)*SIN(('OddsRatio_working_3-way'!Y3+4*PI())/3)</f>
        <v>-0.46600018365632623</v>
      </c>
      <c r="AF3" s="11">
        <f>-'OddsRatio_working_3-way'!U3/(3*'OddsRatio_working_3-way'!X3^(1/3))*COS(('OddsRatio_working_3-way'!Y3)/3)</f>
        <v>0.52115952107179053</v>
      </c>
      <c r="AG3" s="11">
        <f>-'OddsRatio_working_3-way'!U3/(3*'OddsRatio_working_3-way'!X3^(1/3))*COS(('OddsRatio_working_3-way'!Y3+2*PI())/3)</f>
        <v>-0.28597647335739429</v>
      </c>
      <c r="AH3" s="11">
        <f>-'OddsRatio_working_3-way'!U3/(3*'OddsRatio_working_3-way'!X3^(1/3))*COS(('OddsRatio_working_3-way'!Y3+4*PI())/3)</f>
        <v>-0.23518304771439635</v>
      </c>
      <c r="AI3" s="11">
        <f>'OddsRatio_working_3-way'!U3/(3*'OddsRatio_working_3-way'!X3^(1/3))*SIN(('OddsRatio_working_3-way'!Y3)/3)</f>
        <v>-2.9325597968048202E-2</v>
      </c>
      <c r="AJ3" s="11">
        <f>'OddsRatio_working_3-way'!U3/(3*'OddsRatio_working_3-way'!X3^(1/3))*SIN(('OddsRatio_working_3-way'!Y3+2*PI())/3)</f>
        <v>-0.43667458568827799</v>
      </c>
      <c r="AK3" s="11">
        <f>'OddsRatio_working_3-way'!U3/(3*'OddsRatio_working_3-way'!X3^(1/3))*SIN(('OddsRatio_working_3-way'!Y3+4*PI())/3)</f>
        <v>0.46600018365632612</v>
      </c>
      <c r="AL3" s="11">
        <f>'OddsRatio_working_3-way'!Z3+'OddsRatio_working_3-way'!AF3</f>
        <v>1.0423190421435811</v>
      </c>
      <c r="AM3" s="11">
        <f>'OddsRatio_working_3-way'!AA3+'OddsRatio_working_3-way'!AG3</f>
        <v>-0.57195294671478858</v>
      </c>
      <c r="AN3" s="11">
        <f>'OddsRatio_working_3-way'!AB3+'OddsRatio_working_3-way'!AH3</f>
        <v>-0.47036609542879276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1.0423190421435811</v>
      </c>
      <c r="AS3" s="11">
        <f>IF(('OddsRatio_working_3-way'!X3=0),IF(Q3&gt;0,-Q3^(1/3),(-Q3)^(1/3)),'OddsRatio_working_3-way'!AM3-'OddsRatio_working_3-way'!R3/3)</f>
        <v>-0.57195294671478858</v>
      </c>
      <c r="AT3" s="11">
        <f>IF(('OddsRatio_working_3-way'!X3=0),IF(Q3&gt;0,-Q3^(1/3),(-Q3)^(1/3)),'OddsRatio_working_3-way'!AN3-'OddsRatio_working_3-way'!R3/3)</f>
        <v>-0.47036609542879276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2.44</v>
      </c>
      <c r="B4" s="4">
        <f>IF('True_Odds_Calculator_3-way'!B5="","",'True_Odds_Calculator_3-way'!B5)</f>
        <v>3</v>
      </c>
      <c r="C4" s="4">
        <f>IF('True_Odds_Calculator_3-way'!C5="","",'True_Odds_Calculator_3-way'!C5)</f>
        <v>3.45</v>
      </c>
      <c r="D4" s="9">
        <f t="shared" ref="D4:D67" si="13">(K4/(AR4+K4-(AR4*K4)))</f>
        <v>0.39787637246677043</v>
      </c>
      <c r="E4" s="9">
        <f t="shared" ref="E4:E67" si="14">(L4/(AR4+L4-(AR4*L4)))</f>
        <v>0.32238659014088727</v>
      </c>
      <c r="F4" s="9">
        <f t="shared" ref="F4:F67" si="15">(M4/(AR4+M4-(AR4*M4)))</f>
        <v>0.27973703739234229</v>
      </c>
      <c r="G4" s="9">
        <f t="shared" ref="G4:G67" si="16">AR4</f>
        <v>1.0509329956357467</v>
      </c>
      <c r="H4" s="9">
        <f t="shared" ref="H4:H67" si="17">IF(A4="","",1/D4)</f>
        <v>2.5133435137154754</v>
      </c>
      <c r="I4" s="9">
        <f t="shared" ref="I4:I67" si="18">IF(B4="","",1/E4)</f>
        <v>3.1018659912714934</v>
      </c>
      <c r="J4" s="9">
        <f t="shared" ref="J4:J67" si="19">IF(C4="","",1/F4)</f>
        <v>3.5747858393075793</v>
      </c>
      <c r="K4" s="11">
        <f t="shared" ref="K4:K67" si="20">1/A4</f>
        <v>0.4098360655737705</v>
      </c>
      <c r="L4" s="11">
        <f t="shared" ref="L4:L67" si="21">1/B4</f>
        <v>0.33333333333333331</v>
      </c>
      <c r="M4" s="11">
        <f t="shared" ref="M4:M67" si="22">1/C4</f>
        <v>0.28985507246376813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-0.27940128296507483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0.23323037934584617</v>
      </c>
      <c r="Q4" s="11">
        <f>2*'OddsRatio_working_3-way'!K4*'OddsRatio_working_3-way'!L4*'OddsRatio_working_3-way'!M4</f>
        <v>7.919537499010057E-2</v>
      </c>
      <c r="R4" s="11">
        <f t="shared" ref="R4:R67" si="23">O4/N4</f>
        <v>0</v>
      </c>
      <c r="S4" s="11">
        <f t="shared" ref="S4:S67" si="24">P4/N4</f>
        <v>-0.83475056689342397</v>
      </c>
      <c r="T4" s="11">
        <f t="shared" ref="T4:T67" si="25">Q4/N4</f>
        <v>-0.28344671201814059</v>
      </c>
      <c r="U4" s="11">
        <f>'OddsRatio_working_3-way'!S4-'OddsRatio_working_3-way'!R4^2/3</f>
        <v>-0.83475056689342397</v>
      </c>
      <c r="V4" s="11">
        <f>'OddsRatio_working_3-way'!S4*'OddsRatio_working_3-way'!R4/3-2*'OddsRatio_working_3-way'!R4^3/27-'OddsRatio_working_3-way'!T4</f>
        <v>0.28344671201814059</v>
      </c>
      <c r="W4" s="11">
        <f>'OddsRatio_working_3-way'!V4^2+4*'OddsRatio_working_3-way'!U4^3/27</f>
        <v>-5.8300055712244836E-3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0.14677537610675642</v>
      </c>
      <c r="Y4" s="11">
        <f>IF('OddsRatio_working_3-way'!W4&gt;=0,IF('OddsRatio_working_3-way'!V4+SQRT('OddsRatio_working_3-way'!W4)&gt;0,0,PI()),ACOS('OddsRatio_working_3-way'!V4/(2*'OddsRatio_working_3-way'!X4)))</f>
        <v>0.26313254857944646</v>
      </c>
      <c r="Z4" s="11">
        <f>'OddsRatio_working_3-way'!X4^(1/3)*COS('OddsRatio_working_3-way'!Y4/3)</f>
        <v>0.52546649781787336</v>
      </c>
      <c r="AA4" s="11">
        <f>'OddsRatio_working_3-way'!X4^(1/3)*COS(('OddsRatio_working_3-way'!Y4+2*PI())/3)</f>
        <v>-0.30275026374787967</v>
      </c>
      <c r="AB4" s="11">
        <f>'OddsRatio_working_3-way'!X4^(1/3)*COS(('OddsRatio_working_3-way'!Y4+4*PI())/3)</f>
        <v>-0.22271623406999383</v>
      </c>
      <c r="AC4" s="11">
        <f>'OddsRatio_working_3-way'!X4^(1/3)*SIN('OddsRatio_working_3-way'!Y4/3)</f>
        <v>4.620766857885792E-2</v>
      </c>
      <c r="AD4" s="11">
        <f>'OddsRatio_working_3-way'!X4^(1/3)*SIN(('OddsRatio_working_3-way'!Y4+2*PI())/3)</f>
        <v>0.43196350165848968</v>
      </c>
      <c r="AE4" s="11">
        <f>'OddsRatio_working_3-way'!X4^(1/3)*SIN(('OddsRatio_working_3-way'!Y4+4*PI())/3)</f>
        <v>-0.47817117023734762</v>
      </c>
      <c r="AF4" s="11">
        <f>-'OddsRatio_working_3-way'!U4/(3*'OddsRatio_working_3-way'!X4^(1/3))*COS(('OddsRatio_working_3-way'!Y4)/3)</f>
        <v>0.52546649781787325</v>
      </c>
      <c r="AG4" s="11">
        <f>-'OddsRatio_working_3-way'!U4/(3*'OddsRatio_working_3-way'!X4^(1/3))*COS(('OddsRatio_working_3-way'!Y4+2*PI())/3)</f>
        <v>-0.30275026374787961</v>
      </c>
      <c r="AH4" s="11">
        <f>-'OddsRatio_working_3-way'!U4/(3*'OddsRatio_working_3-way'!X4^(1/3))*COS(('OddsRatio_working_3-way'!Y4+4*PI())/3)</f>
        <v>-0.22271623406999377</v>
      </c>
      <c r="AI4" s="11">
        <f>'OddsRatio_working_3-way'!U4/(3*'OddsRatio_working_3-way'!X4^(1/3))*SIN(('OddsRatio_working_3-way'!Y4)/3)</f>
        <v>-4.6207668578857913E-2</v>
      </c>
      <c r="AJ4" s="11">
        <f>'OddsRatio_working_3-way'!U4/(3*'OddsRatio_working_3-way'!X4^(1/3))*SIN(('OddsRatio_working_3-way'!Y4+2*PI())/3)</f>
        <v>-0.43196350165848962</v>
      </c>
      <c r="AK4" s="11">
        <f>'OddsRatio_working_3-way'!U4/(3*'OddsRatio_working_3-way'!X4^(1/3))*SIN(('OddsRatio_working_3-way'!Y4+4*PI())/3)</f>
        <v>0.47817117023734751</v>
      </c>
      <c r="AL4" s="11">
        <f>'OddsRatio_working_3-way'!Z4+'OddsRatio_working_3-way'!AF4</f>
        <v>1.0509329956357467</v>
      </c>
      <c r="AM4" s="11">
        <f>'OddsRatio_working_3-way'!AA4+'OddsRatio_working_3-way'!AG4</f>
        <v>-0.60550052749575922</v>
      </c>
      <c r="AN4" s="11">
        <f>'OddsRatio_working_3-way'!AB4+'OddsRatio_working_3-way'!AH4</f>
        <v>-0.4454324681399876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1.0509329956357467</v>
      </c>
      <c r="AS4" s="11">
        <f>IF(('OddsRatio_working_3-way'!X4=0),IF(Q4&gt;0,-Q4^(1/3),(-Q4)^(1/3)),'OddsRatio_working_3-way'!AM4-'OddsRatio_working_3-way'!R4/3)</f>
        <v>-0.60550052749575922</v>
      </c>
      <c r="AT4" s="11">
        <f>IF(('OddsRatio_working_3-way'!X4=0),IF(Q4&gt;0,-Q4^(1/3),(-Q4)^(1/3)),'OddsRatio_working_3-way'!AN4-'OddsRatio_working_3-way'!R4/3)</f>
        <v>-0.4454324681399876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2.0699999999999998</v>
      </c>
      <c r="B5" s="4">
        <f>IF('True_Odds_Calculator_3-way'!B6="","",'True_Odds_Calculator_3-way'!B6)</f>
        <v>3.14</v>
      </c>
      <c r="C5" s="4">
        <f>IF('True_Odds_Calculator_3-way'!C6="","",'True_Odds_Calculator_3-way'!C6)</f>
        <v>4.3099999999999996</v>
      </c>
      <c r="D5" s="9">
        <f t="shared" si="13"/>
        <v>0.47000482464171989</v>
      </c>
      <c r="E5" s="9">
        <f t="shared" si="14"/>
        <v>0.30719366453666003</v>
      </c>
      <c r="F5" s="9">
        <f t="shared" si="15"/>
        <v>0.22280151082161989</v>
      </c>
      <c r="G5" s="9">
        <f t="shared" si="16"/>
        <v>1.0538670409827491</v>
      </c>
      <c r="H5" s="9">
        <f t="shared" si="17"/>
        <v>2.1276377338515413</v>
      </c>
      <c r="I5" s="9">
        <f t="shared" si="18"/>
        <v>3.2552754677030831</v>
      </c>
      <c r="J5" s="9">
        <f t="shared" si="19"/>
        <v>4.4882999056528998</v>
      </c>
      <c r="K5" s="11">
        <f t="shared" si="20"/>
        <v>0.48309178743961356</v>
      </c>
      <c r="L5" s="11">
        <f t="shared" si="21"/>
        <v>0.31847133757961782</v>
      </c>
      <c r="M5" s="11">
        <f t="shared" si="22"/>
        <v>0.23201856148491881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-0.27055046276990558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0.23273962597028686</v>
      </c>
      <c r="Q5" s="11">
        <f>2*'OddsRatio_working_3-way'!K5*'OddsRatio_working_3-way'!L5*'OddsRatio_working_3-way'!M5</f>
        <v>7.1392523303768995E-2</v>
      </c>
      <c r="R5" s="11">
        <f t="shared" si="23"/>
        <v>0</v>
      </c>
      <c r="S5" s="11">
        <f t="shared" si="24"/>
        <v>-0.8602447897796589</v>
      </c>
      <c r="T5" s="11">
        <f t="shared" si="25"/>
        <v>-0.26387876987106107</v>
      </c>
      <c r="U5" s="11">
        <f>'OddsRatio_working_3-way'!S5-'OddsRatio_working_3-way'!R5^2/3</f>
        <v>-0.8602447897796589</v>
      </c>
      <c r="V5" s="11">
        <f>'OddsRatio_working_3-way'!S5*'OddsRatio_working_3-way'!R5/3-2*'OddsRatio_working_3-way'!R5^3/27-'OddsRatio_working_3-way'!T5</f>
        <v>0.26387876987106107</v>
      </c>
      <c r="W5" s="11">
        <f>'OddsRatio_working_3-way'!V5^2+4*'OddsRatio_working_3-way'!U5^3/27</f>
        <v>-2.4679001356021357E-2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0.15355048562662199</v>
      </c>
      <c r="Y5" s="11">
        <f>IF('OddsRatio_working_3-way'!W5&gt;=0,IF('OddsRatio_working_3-way'!V5+SQRT('OddsRatio_working_3-way'!W5)&gt;0,0,PI()),ACOS('OddsRatio_working_3-way'!V5/(2*'OddsRatio_working_3-way'!X5)))</f>
        <v>0.53698019194375801</v>
      </c>
      <c r="Z5" s="11">
        <f>'OddsRatio_working_3-way'!X5^(1/3)*COS('OddsRatio_working_3-way'!Y5/3)</f>
        <v>0.52693352049137454</v>
      </c>
      <c r="AA5" s="11">
        <f>'OddsRatio_working_3-way'!X5^(1/3)*COS(('OddsRatio_working_3-way'!Y5+2*PI())/3)</f>
        <v>-0.34603186293344163</v>
      </c>
      <c r="AB5" s="11">
        <f>'OddsRatio_working_3-way'!X5^(1/3)*COS(('OddsRatio_working_3-way'!Y5+4*PI())/3)</f>
        <v>-0.18090165755793275</v>
      </c>
      <c r="AC5" s="11">
        <f>'OddsRatio_working_3-way'!X5^(1/3)*SIN('OddsRatio_working_3-way'!Y5/3)</f>
        <v>9.5337968524888114E-2</v>
      </c>
      <c r="AD5" s="11">
        <f>'OddsRatio_working_3-way'!X5^(1/3)*SIN(('OddsRatio_working_3-way'!Y5+2*PI())/3)</f>
        <v>0.40866883058865427</v>
      </c>
      <c r="AE5" s="11">
        <f>'OddsRatio_working_3-way'!X5^(1/3)*SIN(('OddsRatio_working_3-way'!Y5+4*PI())/3)</f>
        <v>-0.50400679911354251</v>
      </c>
      <c r="AF5" s="11">
        <f>-'OddsRatio_working_3-way'!U5/(3*'OddsRatio_working_3-way'!X5^(1/3))*COS(('OddsRatio_working_3-way'!Y5)/3)</f>
        <v>0.52693352049137443</v>
      </c>
      <c r="AG5" s="11">
        <f>-'OddsRatio_working_3-way'!U5/(3*'OddsRatio_working_3-way'!X5^(1/3))*COS(('OddsRatio_working_3-way'!Y5+2*PI())/3)</f>
        <v>-0.34603186293344151</v>
      </c>
      <c r="AH5" s="11">
        <f>-'OddsRatio_working_3-way'!U5/(3*'OddsRatio_working_3-way'!X5^(1/3))*COS(('OddsRatio_working_3-way'!Y5+4*PI())/3)</f>
        <v>-0.18090165755793272</v>
      </c>
      <c r="AI5" s="11">
        <f>'OddsRatio_working_3-way'!U5/(3*'OddsRatio_working_3-way'!X5^(1/3))*SIN(('OddsRatio_working_3-way'!Y5)/3)</f>
        <v>-9.53379685248881E-2</v>
      </c>
      <c r="AJ5" s="11">
        <f>'OddsRatio_working_3-way'!U5/(3*'OddsRatio_working_3-way'!X5^(1/3))*SIN(('OddsRatio_working_3-way'!Y5+2*PI())/3)</f>
        <v>-0.40866883058865422</v>
      </c>
      <c r="AK5" s="11">
        <f>'OddsRatio_working_3-way'!U5/(3*'OddsRatio_working_3-way'!X5^(1/3))*SIN(('OddsRatio_working_3-way'!Y5+4*PI())/3)</f>
        <v>0.5040067991135424</v>
      </c>
      <c r="AL5" s="11">
        <f>'OddsRatio_working_3-way'!Z5+'OddsRatio_working_3-way'!AF5</f>
        <v>1.0538670409827491</v>
      </c>
      <c r="AM5" s="11">
        <f>'OddsRatio_working_3-way'!AA5+'OddsRatio_working_3-way'!AG5</f>
        <v>-0.69206372586688314</v>
      </c>
      <c r="AN5" s="11">
        <f>'OddsRatio_working_3-way'!AB5+'OddsRatio_working_3-way'!AH5</f>
        <v>-0.3618033151158655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1.0538670409827491</v>
      </c>
      <c r="AS5" s="11">
        <f>IF(('OddsRatio_working_3-way'!X5=0),IF(Q5&gt;0,-Q5^(1/3),(-Q5)^(1/3)),'OddsRatio_working_3-way'!AM5-'OddsRatio_working_3-way'!R5/3)</f>
        <v>-0.69206372586688314</v>
      </c>
      <c r="AT5" s="11">
        <f>IF(('OddsRatio_working_3-way'!X5=0),IF(Q5&gt;0,-Q5^(1/3),(-Q5)^(1/3)),'OddsRatio_working_3-way'!AN5-'OddsRatio_working_3-way'!R5/3)</f>
        <v>-0.3618033151158655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4.7</v>
      </c>
      <c r="B6" s="4">
        <f>IF('True_Odds_Calculator_3-way'!B7="","",'True_Odds_Calculator_3-way'!B7)</f>
        <v>3.26</v>
      </c>
      <c r="C6" s="4">
        <f>IF('True_Odds_Calculator_3-way'!C7="","",'True_Odds_Calculator_3-way'!C7)</f>
        <v>1.94</v>
      </c>
      <c r="D6" s="9">
        <f t="shared" si="13"/>
        <v>0.20354321794690999</v>
      </c>
      <c r="E6" s="9">
        <f t="shared" si="14"/>
        <v>0.29497835864950966</v>
      </c>
      <c r="F6" s="9">
        <f t="shared" si="15"/>
        <v>0.50147842340358051</v>
      </c>
      <c r="G6" s="9">
        <f t="shared" si="16"/>
        <v>1.0575571709798952</v>
      </c>
      <c r="H6" s="9">
        <f t="shared" si="17"/>
        <v>4.9129615326256122</v>
      </c>
      <c r="I6" s="9">
        <f t="shared" si="18"/>
        <v>3.3900792064145628</v>
      </c>
      <c r="J6" s="9">
        <f t="shared" si="19"/>
        <v>1.9941037407211011</v>
      </c>
      <c r="K6" s="11">
        <f t="shared" si="20"/>
        <v>0.21276595744680851</v>
      </c>
      <c r="L6" s="11">
        <f t="shared" si="21"/>
        <v>0.30674846625766872</v>
      </c>
      <c r="M6" s="11">
        <f t="shared" si="22"/>
        <v>0.51546391752577325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-0.26443615204604387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0.23213033748386863</v>
      </c>
      <c r="Q6" s="11">
        <f>2*'OddsRatio_working_3-way'!K6*'OddsRatio_working_3-way'!L6*'OddsRatio_working_3-way'!M6</f>
        <v>6.7284155792425707E-2</v>
      </c>
      <c r="R6" s="11">
        <f t="shared" si="23"/>
        <v>0</v>
      </c>
      <c r="S6" s="11">
        <f t="shared" si="24"/>
        <v>-0.87783132407496944</v>
      </c>
      <c r="T6" s="11">
        <f t="shared" si="25"/>
        <v>-0.25444386205071584</v>
      </c>
      <c r="U6" s="11">
        <f>'OddsRatio_working_3-way'!S6-'OddsRatio_working_3-way'!R6^2/3</f>
        <v>-0.87783132407496944</v>
      </c>
      <c r="V6" s="11">
        <f>'OddsRatio_working_3-way'!S6*'OddsRatio_working_3-way'!R6/3-2*'OddsRatio_working_3-way'!R6^3/27-'OddsRatio_working_3-way'!T6</f>
        <v>0.25444386205071584</v>
      </c>
      <c r="W6" s="11">
        <f>'OddsRatio_working_3-way'!V6^2+4*'OddsRatio_working_3-way'!U6^3/27</f>
        <v>-3.5472563764161691E-2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0.15828316611333421</v>
      </c>
      <c r="Y6" s="11">
        <f>IF('OddsRatio_working_3-way'!W6&gt;=0,IF('OddsRatio_working_3-way'!V6+SQRT('OddsRatio_working_3-way'!W6)&gt;0,0,PI()),ACOS('OddsRatio_working_3-way'!V6/(2*'OddsRatio_working_3-way'!X6)))</f>
        <v>0.63720530734803416</v>
      </c>
      <c r="Z6" s="11">
        <f>'OddsRatio_working_3-way'!X6^(1/3)*COS('OddsRatio_working_3-way'!Y6/3)</f>
        <v>0.52877858548994761</v>
      </c>
      <c r="AA6" s="11">
        <f>'OddsRatio_working_3-way'!X6^(1/3)*COS(('OddsRatio_working_3-way'!Y6+2*PI())/3)</f>
        <v>-0.36314523770111279</v>
      </c>
      <c r="AB6" s="11">
        <f>'OddsRatio_working_3-way'!X6^(1/3)*COS(('OddsRatio_working_3-way'!Y6+4*PI())/3)</f>
        <v>-0.16563334778883498</v>
      </c>
      <c r="AC6" s="11">
        <f>'OddsRatio_working_3-way'!X6^(1/3)*SIN('OddsRatio_working_3-way'!Y6/3)</f>
        <v>0.11403354280900539</v>
      </c>
      <c r="AD6" s="11">
        <f>'OddsRatio_working_3-way'!X6^(1/3)*SIN(('OddsRatio_working_3-way'!Y6+2*PI())/3)</f>
        <v>0.40091891660699353</v>
      </c>
      <c r="AE6" s="11">
        <f>'OddsRatio_working_3-way'!X6^(1/3)*SIN(('OddsRatio_working_3-way'!Y6+4*PI())/3)</f>
        <v>-0.51495245941599888</v>
      </c>
      <c r="AF6" s="11">
        <f>-'OddsRatio_working_3-way'!U6/(3*'OddsRatio_working_3-way'!X6^(1/3))*COS(('OddsRatio_working_3-way'!Y6)/3)</f>
        <v>0.52877858548994761</v>
      </c>
      <c r="AG6" s="11">
        <f>-'OddsRatio_working_3-way'!U6/(3*'OddsRatio_working_3-way'!X6^(1/3))*COS(('OddsRatio_working_3-way'!Y6+2*PI())/3)</f>
        <v>-0.36314523770111279</v>
      </c>
      <c r="AH6" s="11">
        <f>-'OddsRatio_working_3-way'!U6/(3*'OddsRatio_working_3-way'!X6^(1/3))*COS(('OddsRatio_working_3-way'!Y6+4*PI())/3)</f>
        <v>-0.16563334778883498</v>
      </c>
      <c r="AI6" s="11">
        <f>'OddsRatio_working_3-way'!U6/(3*'OddsRatio_working_3-way'!X6^(1/3))*SIN(('OddsRatio_working_3-way'!Y6)/3)</f>
        <v>-0.11403354280900539</v>
      </c>
      <c r="AJ6" s="11">
        <f>'OddsRatio_working_3-way'!U6/(3*'OddsRatio_working_3-way'!X6^(1/3))*SIN(('OddsRatio_working_3-way'!Y6+2*PI())/3)</f>
        <v>-0.40091891660699353</v>
      </c>
      <c r="AK6" s="11">
        <f>'OddsRatio_working_3-way'!U6/(3*'OddsRatio_working_3-way'!X6^(1/3))*SIN(('OddsRatio_working_3-way'!Y6+4*PI())/3)</f>
        <v>0.51495245941599888</v>
      </c>
      <c r="AL6" s="11">
        <f>'OddsRatio_working_3-way'!Z6+'OddsRatio_working_3-way'!AF6</f>
        <v>1.0575571709798952</v>
      </c>
      <c r="AM6" s="11">
        <f>'OddsRatio_working_3-way'!AA6+'OddsRatio_working_3-way'!AG6</f>
        <v>-0.72629047540222558</v>
      </c>
      <c r="AN6" s="11">
        <f>'OddsRatio_working_3-way'!AB6+'OddsRatio_working_3-way'!AH6</f>
        <v>-0.33126669557766997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1.0575571709798952</v>
      </c>
      <c r="AS6" s="11">
        <f>IF(('OddsRatio_working_3-way'!X6=0),IF(Q6&gt;0,-Q6^(1/3),(-Q6)^(1/3)),'OddsRatio_working_3-way'!AM6-'OddsRatio_working_3-way'!R6/3)</f>
        <v>-0.72629047540222558</v>
      </c>
      <c r="AT6" s="11">
        <f>IF(('OddsRatio_working_3-way'!X6=0),IF(Q6&gt;0,-Q6^(1/3),(-Q6)^(1/3)),'OddsRatio_working_3-way'!AN6-'OddsRatio_working_3-way'!R6/3)</f>
        <v>-0.33126669557766997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2.25</v>
      </c>
      <c r="B7" s="4">
        <f>IF('True_Odds_Calculator_3-way'!B8="","",'True_Odds_Calculator_3-way'!B8)</f>
        <v>3.17</v>
      </c>
      <c r="C7" s="4">
        <f>IF('True_Odds_Calculator_3-way'!C8="","",'True_Odds_Calculator_3-way'!C8)</f>
        <v>3.66</v>
      </c>
      <c r="D7" s="9">
        <f t="shared" si="13"/>
        <v>0.43202044666273187</v>
      </c>
      <c r="E7" s="9">
        <f t="shared" si="14"/>
        <v>0.30466178256295579</v>
      </c>
      <c r="F7" s="9">
        <f t="shared" si="15"/>
        <v>0.26331777077431234</v>
      </c>
      <c r="G7" s="9">
        <f t="shared" si="16"/>
        <v>1.0517642074115559</v>
      </c>
      <c r="H7" s="9">
        <f t="shared" si="17"/>
        <v>2.3147052592644446</v>
      </c>
      <c r="I7" s="9">
        <f t="shared" si="18"/>
        <v>3.2823283300830766</v>
      </c>
      <c r="J7" s="9">
        <f t="shared" si="19"/>
        <v>3.7976927917147392</v>
      </c>
      <c r="K7" s="11">
        <f t="shared" si="20"/>
        <v>0.44444444444444442</v>
      </c>
      <c r="L7" s="11">
        <f t="shared" si="21"/>
        <v>0.31545741324921134</v>
      </c>
      <c r="M7" s="11">
        <f t="shared" si="22"/>
        <v>0.27322404371584696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-0.27639394061279576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0.23290601973955127</v>
      </c>
      <c r="Q7" s="11">
        <f>2*'OddsRatio_working_3-way'!K7*'OddsRatio_working_3-way'!L7*'OddsRatio_working_3-way'!M7</f>
        <v>7.6613822282747115E-2</v>
      </c>
      <c r="R7" s="11">
        <f t="shared" si="23"/>
        <v>0</v>
      </c>
      <c r="S7" s="11">
        <f t="shared" si="24"/>
        <v>-0.84265964450296205</v>
      </c>
      <c r="T7" s="11">
        <f t="shared" si="25"/>
        <v>-0.27719067253386903</v>
      </c>
      <c r="U7" s="11">
        <f>'OddsRatio_working_3-way'!S7-'OddsRatio_working_3-way'!R7^2/3</f>
        <v>-0.84265964450296205</v>
      </c>
      <c r="V7" s="11">
        <f>'OddsRatio_working_3-way'!S7*'OddsRatio_working_3-way'!R7/3-2*'OddsRatio_working_3-way'!R7^3/27-'OddsRatio_working_3-way'!T7</f>
        <v>0.27719067253386903</v>
      </c>
      <c r="W7" s="11">
        <f>'OddsRatio_working_3-way'!V7^2+4*'OddsRatio_working_3-way'!U7^3/27</f>
        <v>-1.1810039214859014E-2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0.14886630592131789</v>
      </c>
      <c r="Y7" s="11">
        <f>IF('OddsRatio_working_3-way'!W7&gt;=0,IF('OddsRatio_working_3-way'!V7+SQRT('OddsRatio_working_3-way'!W7)&gt;0,0,PI()),ACOS('OddsRatio_working_3-way'!V7/(2*'OddsRatio_working_3-way'!X7)))</f>
        <v>0.37363857886572305</v>
      </c>
      <c r="Z7" s="11">
        <f>'OddsRatio_working_3-way'!X7^(1/3)*COS('OddsRatio_working_3-way'!Y7/3)</f>
        <v>0.52588210370577793</v>
      </c>
      <c r="AA7" s="11">
        <f>'OddsRatio_working_3-way'!X7^(1/3)*COS(('OddsRatio_working_3-way'!Y7+2*PI())/3)</f>
        <v>-0.31995789916339573</v>
      </c>
      <c r="AB7" s="11">
        <f>'OddsRatio_working_3-way'!X7^(1/3)*COS(('OddsRatio_working_3-way'!Y7+4*PI())/3)</f>
        <v>-0.20592420454238206</v>
      </c>
      <c r="AC7" s="11">
        <f>'OddsRatio_working_3-way'!X7^(1/3)*SIN('OddsRatio_working_3-way'!Y7/3)</f>
        <v>6.5837384286129827E-2</v>
      </c>
      <c r="AD7" s="11">
        <f>'OddsRatio_working_3-way'!X7^(1/3)*SIN(('OddsRatio_working_3-way'!Y7+2*PI())/3)</f>
        <v>0.4225085690617415</v>
      </c>
      <c r="AE7" s="11">
        <f>'OddsRatio_working_3-way'!X7^(1/3)*SIN(('OddsRatio_working_3-way'!Y7+4*PI())/3)</f>
        <v>-0.48834595334787129</v>
      </c>
      <c r="AF7" s="11">
        <f>-'OddsRatio_working_3-way'!U7/(3*'OddsRatio_working_3-way'!X7^(1/3))*COS(('OddsRatio_working_3-way'!Y7)/3)</f>
        <v>0.52588210370577781</v>
      </c>
      <c r="AG7" s="11">
        <f>-'OddsRatio_working_3-way'!U7/(3*'OddsRatio_working_3-way'!X7^(1/3))*COS(('OddsRatio_working_3-way'!Y7+2*PI())/3)</f>
        <v>-0.31995789916339568</v>
      </c>
      <c r="AH7" s="11">
        <f>-'OddsRatio_working_3-way'!U7/(3*'OddsRatio_working_3-way'!X7^(1/3))*COS(('OddsRatio_working_3-way'!Y7+4*PI())/3)</f>
        <v>-0.205924204542382</v>
      </c>
      <c r="AI7" s="11">
        <f>'OddsRatio_working_3-way'!U7/(3*'OddsRatio_working_3-way'!X7^(1/3))*SIN(('OddsRatio_working_3-way'!Y7)/3)</f>
        <v>-6.5837384286129813E-2</v>
      </c>
      <c r="AJ7" s="11">
        <f>'OddsRatio_working_3-way'!U7/(3*'OddsRatio_working_3-way'!X7^(1/3))*SIN(('OddsRatio_working_3-way'!Y7+2*PI())/3)</f>
        <v>-0.42250856906174139</v>
      </c>
      <c r="AK7" s="11">
        <f>'OddsRatio_working_3-way'!U7/(3*'OddsRatio_working_3-way'!X7^(1/3))*SIN(('OddsRatio_working_3-way'!Y7+4*PI())/3)</f>
        <v>0.48834595334787118</v>
      </c>
      <c r="AL7" s="11">
        <f>'OddsRatio_working_3-way'!Z7+'OddsRatio_working_3-way'!AF7</f>
        <v>1.0517642074115559</v>
      </c>
      <c r="AM7" s="11">
        <f>'OddsRatio_working_3-way'!AA7+'OddsRatio_working_3-way'!AG7</f>
        <v>-0.63991579832679135</v>
      </c>
      <c r="AN7" s="11">
        <f>'OddsRatio_working_3-way'!AB7+'OddsRatio_working_3-way'!AH7</f>
        <v>-0.41184840908476406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1.0517642074115559</v>
      </c>
      <c r="AS7" s="11">
        <f>IF(('OddsRatio_working_3-way'!X7=0),IF(Q7&gt;0,-Q7^(1/3),(-Q7)^(1/3)),'OddsRatio_working_3-way'!AM7-'OddsRatio_working_3-way'!R7/3)</f>
        <v>-0.63991579832679135</v>
      </c>
      <c r="AT7" s="11">
        <f>IF(('OddsRatio_working_3-way'!X7=0),IF(Q7&gt;0,-Q7^(1/3),(-Q7)^(1/3)),'OddsRatio_working_3-way'!AN7-'OddsRatio_working_3-way'!R7/3)</f>
        <v>-0.41184840908476406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3.27</v>
      </c>
      <c r="B8" s="4">
        <f>IF('True_Odds_Calculator_3-way'!B9="","",'True_Odds_Calculator_3-way'!B9)</f>
        <v>3.05</v>
      </c>
      <c r="C8" s="4">
        <f>IF('True_Odds_Calculator_3-way'!C9="","",'True_Odds_Calculator_3-way'!C9)</f>
        <v>2.4300000000000002</v>
      </c>
      <c r="D8" s="9">
        <f t="shared" si="13"/>
        <v>0.29163369307232323</v>
      </c>
      <c r="E8" s="9">
        <f t="shared" si="14"/>
        <v>0.31313082607091103</v>
      </c>
      <c r="F8" s="9">
        <f t="shared" si="15"/>
        <v>0.39523548085676602</v>
      </c>
      <c r="G8" s="9">
        <f t="shared" si="16"/>
        <v>1.0700260265914201</v>
      </c>
      <c r="H8" s="9">
        <f t="shared" si="17"/>
        <v>3.4289590803625236</v>
      </c>
      <c r="I8" s="9">
        <f t="shared" si="18"/>
        <v>3.1935533545124102</v>
      </c>
      <c r="J8" s="9">
        <f t="shared" si="19"/>
        <v>2.5301372180257311</v>
      </c>
      <c r="K8" s="11">
        <f t="shared" si="20"/>
        <v>0.3058103975535168</v>
      </c>
      <c r="L8" s="11">
        <f t="shared" si="21"/>
        <v>0.32786885245901642</v>
      </c>
      <c r="M8" s="11">
        <f t="shared" si="22"/>
        <v>0.41152263374485593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-0.27457556764108026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0.23725423813434815</v>
      </c>
      <c r="Q8" s="11">
        <f>2*'OddsRatio_working_3-way'!K8*'OddsRatio_working_3-way'!L8*'OddsRatio_working_3-way'!M8</f>
        <v>8.2523213264121112E-2</v>
      </c>
      <c r="R8" s="11">
        <f t="shared" si="23"/>
        <v>0</v>
      </c>
      <c r="S8" s="11">
        <f t="shared" si="24"/>
        <v>-0.86407629117417384</v>
      </c>
      <c r="T8" s="11">
        <f t="shared" si="25"/>
        <v>-0.30054827519101707</v>
      </c>
      <c r="U8" s="11">
        <f>'OddsRatio_working_3-way'!S8-'OddsRatio_working_3-way'!R8^2/3</f>
        <v>-0.86407629117417384</v>
      </c>
      <c r="V8" s="11">
        <f>'OddsRatio_working_3-way'!S8*'OddsRatio_working_3-way'!R8/3-2*'OddsRatio_working_3-way'!R8^3/27-'OddsRatio_working_3-way'!T8</f>
        <v>0.30054827519101707</v>
      </c>
      <c r="W8" s="11">
        <f>'OddsRatio_working_3-way'!V8^2+4*'OddsRatio_working_3-way'!U8^3/27</f>
        <v>-5.2475360953849748E-3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0.15457749012686187</v>
      </c>
      <c r="Y8" s="11">
        <f>IF('OddsRatio_working_3-way'!W8&gt;=0,IF('OddsRatio_working_3-way'!V8+SQRT('OddsRatio_working_3-way'!W8)&gt;0,0,PI()),ACOS('OddsRatio_working_3-way'!V8/(2*'OddsRatio_working_3-way'!X8)))</f>
        <v>0.23651465739934929</v>
      </c>
      <c r="Z8" s="11">
        <f>'OddsRatio_working_3-way'!X8^(1/3)*COS('OddsRatio_working_3-way'!Y8/3)</f>
        <v>0.53501301329571005</v>
      </c>
      <c r="AA8" s="11">
        <f>'OddsRatio_working_3-way'!X8^(1/3)*COS(('OddsRatio_working_3-way'!Y8+2*PI())/3)</f>
        <v>-0.30411087109701224</v>
      </c>
      <c r="AB8" s="11">
        <f>'OddsRatio_working_3-way'!X8^(1/3)*COS(('OddsRatio_working_3-way'!Y8+4*PI())/3)</f>
        <v>-0.23090214219869801</v>
      </c>
      <c r="AC8" s="11">
        <f>'OddsRatio_working_3-way'!X8^(1/3)*SIN('OddsRatio_working_3-way'!Y8/3)</f>
        <v>4.22670793364723E-2</v>
      </c>
      <c r="AD8" s="11">
        <f>'OddsRatio_working_3-way'!X8^(1/3)*SIN(('OddsRatio_working_3-way'!Y8+2*PI())/3)</f>
        <v>0.44220132120111055</v>
      </c>
      <c r="AE8" s="11">
        <f>'OddsRatio_working_3-way'!X8^(1/3)*SIN(('OddsRatio_working_3-way'!Y8+4*PI())/3)</f>
        <v>-0.48446840053758256</v>
      </c>
      <c r="AF8" s="11">
        <f>-'OddsRatio_working_3-way'!U8/(3*'OddsRatio_working_3-way'!X8^(1/3))*COS(('OddsRatio_working_3-way'!Y8)/3)</f>
        <v>0.53501301329571005</v>
      </c>
      <c r="AG8" s="11">
        <f>-'OddsRatio_working_3-way'!U8/(3*'OddsRatio_working_3-way'!X8^(1/3))*COS(('OddsRatio_working_3-way'!Y8+2*PI())/3)</f>
        <v>-0.30411087109701224</v>
      </c>
      <c r="AH8" s="11">
        <f>-'OddsRatio_working_3-way'!U8/(3*'OddsRatio_working_3-way'!X8^(1/3))*COS(('OddsRatio_working_3-way'!Y8+4*PI())/3)</f>
        <v>-0.23090214219869801</v>
      </c>
      <c r="AI8" s="11">
        <f>'OddsRatio_working_3-way'!U8/(3*'OddsRatio_working_3-way'!X8^(1/3))*SIN(('OddsRatio_working_3-way'!Y8)/3)</f>
        <v>-4.22670793364723E-2</v>
      </c>
      <c r="AJ8" s="11">
        <f>'OddsRatio_working_3-way'!U8/(3*'OddsRatio_working_3-way'!X8^(1/3))*SIN(('OddsRatio_working_3-way'!Y8+2*PI())/3)</f>
        <v>-0.44220132120111055</v>
      </c>
      <c r="AK8" s="11">
        <f>'OddsRatio_working_3-way'!U8/(3*'OddsRatio_working_3-way'!X8^(1/3))*SIN(('OddsRatio_working_3-way'!Y8+4*PI())/3)</f>
        <v>0.48446840053758256</v>
      </c>
      <c r="AL8" s="11">
        <f>'OddsRatio_working_3-way'!Z8+'OddsRatio_working_3-way'!AF8</f>
        <v>1.0700260265914201</v>
      </c>
      <c r="AM8" s="11">
        <f>'OddsRatio_working_3-way'!AA8+'OddsRatio_working_3-way'!AG8</f>
        <v>-0.60822174219402447</v>
      </c>
      <c r="AN8" s="11">
        <f>'OddsRatio_working_3-way'!AB8+'OddsRatio_working_3-way'!AH8</f>
        <v>-0.46180428439739601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1.0700260265914201</v>
      </c>
      <c r="AS8" s="11">
        <f>IF(('OddsRatio_working_3-way'!X8=0),IF(Q8&gt;0,-Q8^(1/3),(-Q8)^(1/3)),'OddsRatio_working_3-way'!AM8-'OddsRatio_working_3-way'!R8/3)</f>
        <v>-0.60822174219402447</v>
      </c>
      <c r="AT8" s="11">
        <f>IF(('OddsRatio_working_3-way'!X8=0),IF(Q8&gt;0,-Q8^(1/3),(-Q8)^(1/3)),'OddsRatio_working_3-way'!AN8-'OddsRatio_working_3-way'!R8/3)</f>
        <v>-0.46180428439739601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1.62</v>
      </c>
      <c r="B9" s="4">
        <f>IF('True_Odds_Calculator_3-way'!B10="","",'True_Odds_Calculator_3-way'!B10)</f>
        <v>4.03</v>
      </c>
      <c r="C9" s="4">
        <f>IF('True_Odds_Calculator_3-way'!C10="","",'True_Odds_Calculator_3-way'!C10)</f>
        <v>6.08</v>
      </c>
      <c r="D9" s="9">
        <f t="shared" si="13"/>
        <v>0.60451894508774173</v>
      </c>
      <c r="E9" s="9">
        <f t="shared" si="14"/>
        <v>0.23825536843944337</v>
      </c>
      <c r="F9" s="9">
        <f t="shared" si="15"/>
        <v>0.15722568647281487</v>
      </c>
      <c r="G9" s="9">
        <f t="shared" si="16"/>
        <v>1.0551739931338908</v>
      </c>
      <c r="H9" s="9">
        <f t="shared" si="17"/>
        <v>1.6542078757430123</v>
      </c>
      <c r="I9" s="9">
        <f t="shared" si="18"/>
        <v>4.1971771991956892</v>
      </c>
      <c r="J9" s="9">
        <f t="shared" si="19"/>
        <v>6.3602838851201655</v>
      </c>
      <c r="K9" s="11">
        <f t="shared" si="20"/>
        <v>0.61728395061728392</v>
      </c>
      <c r="L9" s="11">
        <f t="shared" si="21"/>
        <v>0.24813895781637715</v>
      </c>
      <c r="M9" s="11">
        <f t="shared" si="22"/>
        <v>0.16447368421052633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-0.24042210226420757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0.21993310405874078</v>
      </c>
      <c r="Q9" s="11">
        <f>2*'OddsRatio_working_3-way'!K9*'OddsRatio_working_3-way'!L9*'OddsRatio_working_3-way'!M9</f>
        <v>5.0385590849654237E-2</v>
      </c>
      <c r="R9" s="11">
        <f t="shared" si="23"/>
        <v>0</v>
      </c>
      <c r="S9" s="11">
        <f t="shared" si="24"/>
        <v>-0.91477905728088693</v>
      </c>
      <c r="T9" s="11">
        <f t="shared" si="25"/>
        <v>-0.20957137623846203</v>
      </c>
      <c r="U9" s="11">
        <f>'OddsRatio_working_3-way'!S9-'OddsRatio_working_3-way'!R9^2/3</f>
        <v>-0.91477905728088693</v>
      </c>
      <c r="V9" s="11">
        <f>'OddsRatio_working_3-way'!S9*'OddsRatio_working_3-way'!R9/3-2*'OddsRatio_working_3-way'!R9^3/27-'OddsRatio_working_3-way'!T9</f>
        <v>0.20957137623846203</v>
      </c>
      <c r="W9" s="11">
        <f>'OddsRatio_working_3-way'!V9^2+4*'OddsRatio_working_3-way'!U9^3/27</f>
        <v>-6.9488145325849113E-2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0.16838074939280628</v>
      </c>
      <c r="Y9" s="11">
        <f>IF('OddsRatio_working_3-way'!W9&gt;=0,IF('OddsRatio_working_3-way'!V9+SQRT('OddsRatio_working_3-way'!W9)&gt;0,0,PI()),ACOS('OddsRatio_working_3-way'!V9/(2*'OddsRatio_working_3-way'!X9)))</f>
        <v>0.89910098037896602</v>
      </c>
      <c r="Z9" s="11">
        <f>'OddsRatio_working_3-way'!X9^(1/3)*COS('OddsRatio_working_3-way'!Y9/3)</f>
        <v>0.52758699656694552</v>
      </c>
      <c r="AA9" s="11">
        <f>'OddsRatio_working_3-way'!X9^(1/3)*COS(('OddsRatio_working_3-way'!Y9+2*PI())/3)</f>
        <v>-0.40498037837622125</v>
      </c>
      <c r="AB9" s="11">
        <f>'OddsRatio_working_3-way'!X9^(1/3)*COS(('OddsRatio_working_3-way'!Y9+4*PI())/3)</f>
        <v>-0.12260661819072441</v>
      </c>
      <c r="AC9" s="11">
        <f>'OddsRatio_working_3-way'!X9^(1/3)*SIN('OddsRatio_working_3-way'!Y9/3)</f>
        <v>0.1630285664551836</v>
      </c>
      <c r="AD9" s="11">
        <f>'OddsRatio_working_3-way'!X9^(1/3)*SIN(('OddsRatio_working_3-way'!Y9+2*PI())/3)</f>
        <v>0.37538945850571648</v>
      </c>
      <c r="AE9" s="11">
        <f>'OddsRatio_working_3-way'!X9^(1/3)*SIN(('OddsRatio_working_3-way'!Y9+4*PI())/3)</f>
        <v>-0.53841802496089997</v>
      </c>
      <c r="AF9" s="11">
        <f>-'OddsRatio_working_3-way'!U9/(3*'OddsRatio_working_3-way'!X9^(1/3))*COS(('OddsRatio_working_3-way'!Y9)/3)</f>
        <v>0.5275869965669453</v>
      </c>
      <c r="AG9" s="11">
        <f>-'OddsRatio_working_3-way'!U9/(3*'OddsRatio_working_3-way'!X9^(1/3))*COS(('OddsRatio_working_3-way'!Y9+2*PI())/3)</f>
        <v>-0.40498037837622108</v>
      </c>
      <c r="AH9" s="11">
        <f>-'OddsRatio_working_3-way'!U9/(3*'OddsRatio_working_3-way'!X9^(1/3))*COS(('OddsRatio_working_3-way'!Y9+4*PI())/3)</f>
        <v>-0.12260661819072437</v>
      </c>
      <c r="AI9" s="11">
        <f>'OddsRatio_working_3-way'!U9/(3*'OddsRatio_working_3-way'!X9^(1/3))*SIN(('OddsRatio_working_3-way'!Y9)/3)</f>
        <v>-0.16302856645518354</v>
      </c>
      <c r="AJ9" s="11">
        <f>'OddsRatio_working_3-way'!U9/(3*'OddsRatio_working_3-way'!X9^(1/3))*SIN(('OddsRatio_working_3-way'!Y9+2*PI())/3)</f>
        <v>-0.37538945850571637</v>
      </c>
      <c r="AK9" s="11">
        <f>'OddsRatio_working_3-way'!U9/(3*'OddsRatio_working_3-way'!X9^(1/3))*SIN(('OddsRatio_working_3-way'!Y9+4*PI())/3)</f>
        <v>0.53841802496089974</v>
      </c>
      <c r="AL9" s="11">
        <f>'OddsRatio_working_3-way'!Z9+'OddsRatio_working_3-way'!AF9</f>
        <v>1.0551739931338908</v>
      </c>
      <c r="AM9" s="11">
        <f>'OddsRatio_working_3-way'!AA9+'OddsRatio_working_3-way'!AG9</f>
        <v>-0.80996075675244228</v>
      </c>
      <c r="AN9" s="11">
        <f>'OddsRatio_working_3-way'!AB9+'OddsRatio_working_3-way'!AH9</f>
        <v>-0.24521323638144876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1.0551739931338908</v>
      </c>
      <c r="AS9" s="11">
        <f>IF(('OddsRatio_working_3-way'!X9=0),IF(Q9&gt;0,-Q9^(1/3),(-Q9)^(1/3)),'OddsRatio_working_3-way'!AM9-'OddsRatio_working_3-way'!R9/3)</f>
        <v>-0.80996075675244228</v>
      </c>
      <c r="AT9" s="11">
        <f>IF(('OddsRatio_working_3-way'!X9=0),IF(Q9&gt;0,-Q9^(1/3),(-Q9)^(1/3)),'OddsRatio_working_3-way'!AN9-'OddsRatio_working_3-way'!R9/3)</f>
        <v>-0.24521323638144876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2.27</v>
      </c>
      <c r="B10" s="4">
        <f>IF('True_Odds_Calculator_3-way'!B11="","",'True_Odds_Calculator_3-way'!B11)</f>
        <v>3.82</v>
      </c>
      <c r="C10" s="4">
        <f>IF('True_Odds_Calculator_3-way'!C11="","",'True_Odds_Calculator_3-way'!C11)</f>
        <v>2.92</v>
      </c>
      <c r="D10" s="9">
        <f t="shared" si="13"/>
        <v>0.42383636385108592</v>
      </c>
      <c r="E10" s="9">
        <f t="shared" si="14"/>
        <v>0.24884828241180543</v>
      </c>
      <c r="F10" s="9">
        <f t="shared" si="15"/>
        <v>0.32731535373710852</v>
      </c>
      <c r="G10" s="9">
        <f t="shared" si="16"/>
        <v>1.070394598343998</v>
      </c>
      <c r="H10" s="9">
        <f t="shared" si="17"/>
        <v>2.3594011398968777</v>
      </c>
      <c r="I10" s="9">
        <f t="shared" si="18"/>
        <v>4.0185127673300736</v>
      </c>
      <c r="J10" s="9">
        <f t="shared" si="19"/>
        <v>3.0551576288204765</v>
      </c>
      <c r="K10" s="11">
        <f t="shared" si="20"/>
        <v>0.44052863436123346</v>
      </c>
      <c r="L10" s="11">
        <f t="shared" si="21"/>
        <v>0.26178010471204188</v>
      </c>
      <c r="M10" s="11">
        <f t="shared" si="22"/>
        <v>0.34246575342465752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-0.27157012139734427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0.23735719469545769</v>
      </c>
      <c r="Q10" s="11">
        <f>2*'OddsRatio_working_3-way'!K10*'OddsRatio_working_3-way'!L10*'OddsRatio_working_3-way'!M10</f>
        <v>7.8987419199819525E-2</v>
      </c>
      <c r="R10" s="11">
        <f t="shared" si="23"/>
        <v>0</v>
      </c>
      <c r="S10" s="11">
        <f t="shared" si="24"/>
        <v>-0.87401807486830119</v>
      </c>
      <c r="T10" s="11">
        <f t="shared" si="25"/>
        <v>-0.29085460062173085</v>
      </c>
      <c r="U10" s="11">
        <f>'OddsRatio_working_3-way'!S10-'OddsRatio_working_3-way'!R10^2/3</f>
        <v>-0.87401807486830119</v>
      </c>
      <c r="V10" s="11">
        <f>'OddsRatio_working_3-way'!S10*'OddsRatio_working_3-way'!R10/3-2*'OddsRatio_working_3-way'!R10^3/27-'OddsRatio_working_3-way'!T10</f>
        <v>0.29085460062173085</v>
      </c>
      <c r="W10" s="11">
        <f>'OddsRatio_working_3-way'!V10^2+4*'OddsRatio_working_3-way'!U10^3/27</f>
        <v>-1.4317533998049137E-2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0.1572529273979309</v>
      </c>
      <c r="Y10" s="11">
        <f>IF('OddsRatio_working_3-way'!W10&gt;=0,IF('OddsRatio_working_3-way'!V10+SQRT('OddsRatio_working_3-way'!W10)&gt;0,0,PI()),ACOS('OddsRatio_working_3-way'!V10/(2*'OddsRatio_working_3-way'!X10)))</f>
        <v>0.3902902164189832</v>
      </c>
      <c r="Z10" s="11">
        <f>'OddsRatio_working_3-way'!X10^(1/3)*COS('OddsRatio_working_3-way'!Y10/3)</f>
        <v>0.5351972991719991</v>
      </c>
      <c r="AA10" s="11">
        <f>'OddsRatio_working_3-way'!X10^(1/3)*COS(('OddsRatio_working_3-way'!Y10+2*PI())/3)</f>
        <v>-0.32824027667765709</v>
      </c>
      <c r="AB10" s="11">
        <f>'OddsRatio_working_3-way'!X10^(1/3)*COS(('OddsRatio_working_3-way'!Y10+4*PI())/3)</f>
        <v>-0.20695702249434217</v>
      </c>
      <c r="AC10" s="11">
        <f>'OddsRatio_working_3-way'!X10^(1/3)*SIN('OddsRatio_working_3-way'!Y10/3)</f>
        <v>7.0022919450930657E-2</v>
      </c>
      <c r="AD10" s="11">
        <f>'OddsRatio_working_3-way'!X10^(1/3)*SIN(('OddsRatio_working_3-way'!Y10+2*PI())/3)</f>
        <v>0.42848299739430618</v>
      </c>
      <c r="AE10" s="11">
        <f>'OddsRatio_working_3-way'!X10^(1/3)*SIN(('OddsRatio_working_3-way'!Y10+4*PI())/3)</f>
        <v>-0.49850591684523682</v>
      </c>
      <c r="AF10" s="11">
        <f>-'OddsRatio_working_3-way'!U10/(3*'OddsRatio_working_3-way'!X10^(1/3))*COS(('OddsRatio_working_3-way'!Y10)/3)</f>
        <v>0.53519729917199887</v>
      </c>
      <c r="AG10" s="11">
        <f>-'OddsRatio_working_3-way'!U10/(3*'OddsRatio_working_3-way'!X10^(1/3))*COS(('OddsRatio_working_3-way'!Y10+2*PI())/3)</f>
        <v>-0.32824027667765693</v>
      </c>
      <c r="AH10" s="11">
        <f>-'OddsRatio_working_3-way'!U10/(3*'OddsRatio_working_3-way'!X10^(1/3))*COS(('OddsRatio_working_3-way'!Y10+4*PI())/3)</f>
        <v>-0.20695702249434209</v>
      </c>
      <c r="AI10" s="11">
        <f>'OddsRatio_working_3-way'!U10/(3*'OddsRatio_working_3-way'!X10^(1/3))*SIN(('OddsRatio_working_3-way'!Y10)/3)</f>
        <v>-7.0022919450930629E-2</v>
      </c>
      <c r="AJ10" s="11">
        <f>'OddsRatio_working_3-way'!U10/(3*'OddsRatio_working_3-way'!X10^(1/3))*SIN(('OddsRatio_working_3-way'!Y10+2*PI())/3)</f>
        <v>-0.42848299739430601</v>
      </c>
      <c r="AK10" s="11">
        <f>'OddsRatio_working_3-way'!U10/(3*'OddsRatio_working_3-way'!X10^(1/3))*SIN(('OddsRatio_working_3-way'!Y10+4*PI())/3)</f>
        <v>0.49850591684523665</v>
      </c>
      <c r="AL10" s="11">
        <f>'OddsRatio_working_3-way'!Z10+'OddsRatio_working_3-way'!AF10</f>
        <v>1.070394598343998</v>
      </c>
      <c r="AM10" s="11">
        <f>'OddsRatio_working_3-way'!AA10+'OddsRatio_working_3-way'!AG10</f>
        <v>-0.65648055335531397</v>
      </c>
      <c r="AN10" s="11">
        <f>'OddsRatio_working_3-way'!AB10+'OddsRatio_working_3-way'!AH10</f>
        <v>-0.41391404498868423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1.070394598343998</v>
      </c>
      <c r="AS10" s="11">
        <f>IF(('OddsRatio_working_3-way'!X10=0),IF(Q10&gt;0,-Q10^(1/3),(-Q10)^(1/3)),'OddsRatio_working_3-way'!AM10-'OddsRatio_working_3-way'!R10/3)</f>
        <v>-0.65648055335531397</v>
      </c>
      <c r="AT10" s="11">
        <f>IF(('OddsRatio_working_3-way'!X10=0),IF(Q10&gt;0,-Q10^(1/3),(-Q10)^(1/3)),'OddsRatio_working_3-way'!AN10-'OddsRatio_working_3-way'!R10/3)</f>
        <v>-0.41391404498868423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2.4900000000000002</v>
      </c>
      <c r="B11" s="4">
        <f>IF('True_Odds_Calculator_3-way'!B12="","",'True_Odds_Calculator_3-way'!B12)</f>
        <v>3.47</v>
      </c>
      <c r="C11" s="4">
        <f>IF('True_Odds_Calculator_3-way'!C12="","",'True_Odds_Calculator_3-way'!C12)</f>
        <v>2.82</v>
      </c>
      <c r="D11" s="9">
        <f t="shared" si="13"/>
        <v>0.38572984512248237</v>
      </c>
      <c r="E11" s="9">
        <f t="shared" si="14"/>
        <v>0.27473310632091508</v>
      </c>
      <c r="F11" s="9">
        <f t="shared" si="15"/>
        <v>0.33953704855660233</v>
      </c>
      <c r="G11" s="9">
        <f t="shared" si="16"/>
        <v>1.0687839018009568</v>
      </c>
      <c r="H11" s="9">
        <f t="shared" si="17"/>
        <v>2.5924880136834263</v>
      </c>
      <c r="I11" s="9">
        <f t="shared" si="18"/>
        <v>3.6398962374483634</v>
      </c>
      <c r="J11" s="9">
        <f t="shared" si="19"/>
        <v>2.9451867012777417</v>
      </c>
      <c r="K11" s="11">
        <f t="shared" si="20"/>
        <v>0.40160642570281119</v>
      </c>
      <c r="L11" s="11">
        <f t="shared" si="21"/>
        <v>0.28818443804034583</v>
      </c>
      <c r="M11" s="11">
        <f t="shared" si="22"/>
        <v>0.3546099290780142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-0.27490122773678971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0.2372192389235237</v>
      </c>
      <c r="Q11" s="11">
        <f>2*'OddsRatio_working_3-way'!K11*'OddsRatio_working_3-way'!L11*'OddsRatio_working_3-way'!M11</f>
        <v>8.2082781634437274E-2</v>
      </c>
      <c r="R11" s="11">
        <f t="shared" si="23"/>
        <v>0</v>
      </c>
      <c r="S11" s="11">
        <f t="shared" si="24"/>
        <v>-0.86292535277672366</v>
      </c>
      <c r="T11" s="11">
        <f t="shared" si="25"/>
        <v>-0.29859008746599436</v>
      </c>
      <c r="U11" s="11">
        <f>'OddsRatio_working_3-way'!S11-'OddsRatio_working_3-way'!R11^2/3</f>
        <v>-0.86292535277672366</v>
      </c>
      <c r="V11" s="11">
        <f>'OddsRatio_working_3-way'!S11*'OddsRatio_working_3-way'!R11/3-2*'OddsRatio_working_3-way'!R11^3/27-'OddsRatio_working_3-way'!T11</f>
        <v>0.29859008746599436</v>
      </c>
      <c r="W11" s="11">
        <f>'OddsRatio_working_3-way'!V11^2+4*'OddsRatio_working_3-way'!U11^3/27</f>
        <v>-6.0393487948325747E-3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0.15426875017950228</v>
      </c>
      <c r="Y11" s="11">
        <f>IF('OddsRatio_working_3-way'!W11&gt;=0,IF('OddsRatio_working_3-way'!V11+SQRT('OddsRatio_working_3-way'!W11)&gt;0,0,PI()),ACOS('OddsRatio_working_3-way'!V11/(2*'OddsRatio_working_3-way'!X11)))</f>
        <v>0.25461845254548665</v>
      </c>
      <c r="Z11" s="11">
        <f>'OddsRatio_working_3-way'!X11^(1/3)*COS('OddsRatio_working_3-way'!Y11/3)</f>
        <v>0.53439195090047842</v>
      </c>
      <c r="AA11" s="11">
        <f>'OddsRatio_working_3-way'!X11^(1/3)*COS(('OddsRatio_working_3-way'!Y11+2*PI())/3)</f>
        <v>-0.30656944753191423</v>
      </c>
      <c r="AB11" s="11">
        <f>'OddsRatio_working_3-way'!X11^(1/3)*COS(('OddsRatio_working_3-way'!Y11+4*PI())/3)</f>
        <v>-0.22782250336856436</v>
      </c>
      <c r="AC11" s="11">
        <f>'OddsRatio_working_3-way'!X11^(1/3)*SIN('OddsRatio_working_3-way'!Y11/3)</f>
        <v>4.5464569410570747E-2</v>
      </c>
      <c r="AD11" s="11">
        <f>'OddsRatio_working_3-way'!X11^(1/3)*SIN(('OddsRatio_working_3-way'!Y11+2*PI())/3)</f>
        <v>0.44006472035245553</v>
      </c>
      <c r="AE11" s="11">
        <f>'OddsRatio_working_3-way'!X11^(1/3)*SIN(('OddsRatio_working_3-way'!Y11+4*PI())/3)</f>
        <v>-0.48552928976302601</v>
      </c>
      <c r="AF11" s="11">
        <f>-'OddsRatio_working_3-way'!U11/(3*'OddsRatio_working_3-way'!X11^(1/3))*COS(('OddsRatio_working_3-way'!Y11)/3)</f>
        <v>0.53439195090047831</v>
      </c>
      <c r="AG11" s="11">
        <f>-'OddsRatio_working_3-way'!U11/(3*'OddsRatio_working_3-way'!X11^(1/3))*COS(('OddsRatio_working_3-way'!Y11+2*PI())/3)</f>
        <v>-0.30656944753191412</v>
      </c>
      <c r="AH11" s="11">
        <f>-'OddsRatio_working_3-way'!U11/(3*'OddsRatio_working_3-way'!X11^(1/3))*COS(('OddsRatio_working_3-way'!Y11+4*PI())/3)</f>
        <v>-0.2278225033685643</v>
      </c>
      <c r="AI11" s="11">
        <f>'OddsRatio_working_3-way'!U11/(3*'OddsRatio_working_3-way'!X11^(1/3))*SIN(('OddsRatio_working_3-way'!Y11)/3)</f>
        <v>-4.546456941057074E-2</v>
      </c>
      <c r="AJ11" s="11">
        <f>'OddsRatio_working_3-way'!U11/(3*'OddsRatio_working_3-way'!X11^(1/3))*SIN(('OddsRatio_working_3-way'!Y11+2*PI())/3)</f>
        <v>-0.44006472035245542</v>
      </c>
      <c r="AK11" s="11">
        <f>'OddsRatio_working_3-way'!U11/(3*'OddsRatio_working_3-way'!X11^(1/3))*SIN(('OddsRatio_working_3-way'!Y11+4*PI())/3)</f>
        <v>0.4855292897630259</v>
      </c>
      <c r="AL11" s="11">
        <f>'OddsRatio_working_3-way'!Z11+'OddsRatio_working_3-way'!AF11</f>
        <v>1.0687839018009568</v>
      </c>
      <c r="AM11" s="11">
        <f>'OddsRatio_working_3-way'!AA11+'OddsRatio_working_3-way'!AG11</f>
        <v>-0.61313889506382835</v>
      </c>
      <c r="AN11" s="11">
        <f>'OddsRatio_working_3-way'!AB11+'OddsRatio_working_3-way'!AH11</f>
        <v>-0.45564500673712865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1.0687839018009568</v>
      </c>
      <c r="AS11" s="11">
        <f>IF(('OddsRatio_working_3-way'!X11=0),IF(Q11&gt;0,-Q11^(1/3),(-Q11)^(1/3)),'OddsRatio_working_3-way'!AM11-'OddsRatio_working_3-way'!R11/3)</f>
        <v>-0.61313889506382835</v>
      </c>
      <c r="AT11" s="11">
        <f>IF(('OddsRatio_working_3-way'!X11=0),IF(Q11&gt;0,-Q11^(1/3),(-Q11)^(1/3)),'OddsRatio_working_3-way'!AN11-'OddsRatio_working_3-way'!R11/3)</f>
        <v>-0.45564500673712865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1.56</v>
      </c>
      <c r="B12" s="4">
        <f>IF('True_Odds_Calculator_3-way'!B13="","",'True_Odds_Calculator_3-way'!B13)</f>
        <v>4.1900000000000004</v>
      </c>
      <c r="C12" s="4">
        <f>IF('True_Odds_Calculator_3-way'!C13="","",'True_Odds_Calculator_3-way'!C13)</f>
        <v>5.85</v>
      </c>
      <c r="D12" s="9">
        <f t="shared" si="13"/>
        <v>0.6194894478776749</v>
      </c>
      <c r="E12" s="9">
        <f t="shared" si="14"/>
        <v>0.22227499717604632</v>
      </c>
      <c r="F12" s="9">
        <f t="shared" si="15"/>
        <v>0.15823555494627892</v>
      </c>
      <c r="G12" s="9">
        <f t="shared" si="16"/>
        <v>1.0968437495065091</v>
      </c>
      <c r="H12" s="9">
        <f t="shared" si="17"/>
        <v>1.6142324997236452</v>
      </c>
      <c r="I12" s="9">
        <f t="shared" si="18"/>
        <v>4.4989315609257643</v>
      </c>
      <c r="J12" s="9">
        <f t="shared" si="19"/>
        <v>6.319692185106569</v>
      </c>
      <c r="K12" s="11">
        <f t="shared" si="20"/>
        <v>0.64102564102564097</v>
      </c>
      <c r="L12" s="11">
        <f t="shared" si="21"/>
        <v>0.2386634844868735</v>
      </c>
      <c r="M12" s="11">
        <f t="shared" si="22"/>
        <v>0.17094017094017094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-0.22658228973631955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0.22490751332315492</v>
      </c>
      <c r="Q12" s="11">
        <f>2*'OddsRatio_working_3-way'!K12*'OddsRatio_working_3-way'!L12*'OddsRatio_working_3-way'!M12</f>
        <v>5.2304072865849982E-2</v>
      </c>
      <c r="R12" s="11">
        <f t="shared" si="23"/>
        <v>0</v>
      </c>
      <c r="S12" s="11">
        <f t="shared" si="24"/>
        <v>-0.9926085290464951</v>
      </c>
      <c r="T12" s="11">
        <f t="shared" si="25"/>
        <v>-0.2308391928015105</v>
      </c>
      <c r="U12" s="11">
        <f>'OddsRatio_working_3-way'!S12-'OddsRatio_working_3-way'!R12^2/3</f>
        <v>-0.9926085290464951</v>
      </c>
      <c r="V12" s="11">
        <f>'OddsRatio_working_3-way'!S12*'OddsRatio_working_3-way'!R12/3-2*'OddsRatio_working_3-way'!R12^3/27-'OddsRatio_working_3-way'!T12</f>
        <v>0.2308391928015105</v>
      </c>
      <c r="W12" s="11">
        <f>'OddsRatio_working_3-way'!V12^2+4*'OddsRatio_working_3-way'!U12^3/27</f>
        <v>-9.1600538895427394E-2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0.19032030358627028</v>
      </c>
      <c r="Y12" s="11">
        <f>IF('OddsRatio_working_3-way'!W12&gt;=0,IF('OddsRatio_working_3-way'!V12+SQRT('OddsRatio_working_3-way'!W12)&gt;0,0,PI()),ACOS('OddsRatio_working_3-way'!V12/(2*'OddsRatio_working_3-way'!X12)))</f>
        <v>0.91920910697671843</v>
      </c>
      <c r="Z12" s="11">
        <f>'OddsRatio_working_3-way'!X12^(1/3)*COS('OddsRatio_working_3-way'!Y12/3)</f>
        <v>0.54842187475325466</v>
      </c>
      <c r="AA12" s="11">
        <f>'OddsRatio_working_3-way'!X12^(1/3)*COS(('OddsRatio_working_3-way'!Y12+2*PI())/3)</f>
        <v>-0.42446810935426671</v>
      </c>
      <c r="AB12" s="11">
        <f>'OddsRatio_working_3-way'!X12^(1/3)*COS(('OddsRatio_working_3-way'!Y12+4*PI())/3)</f>
        <v>-0.12395376539898811</v>
      </c>
      <c r="AC12" s="11">
        <f>'OddsRatio_working_3-way'!X12^(1/3)*SIN('OddsRatio_working_3-way'!Y12/3)</f>
        <v>0.17350203737792388</v>
      </c>
      <c r="AD12" s="11">
        <f>'OddsRatio_working_3-way'!X12^(1/3)*SIN(('OddsRatio_working_3-way'!Y12+2*PI())/3)</f>
        <v>0.38819625683844422</v>
      </c>
      <c r="AE12" s="11">
        <f>'OddsRatio_working_3-way'!X12^(1/3)*SIN(('OddsRatio_working_3-way'!Y12+4*PI())/3)</f>
        <v>-0.56169829421636819</v>
      </c>
      <c r="AF12" s="11">
        <f>-'OddsRatio_working_3-way'!U12/(3*'OddsRatio_working_3-way'!X12^(1/3))*COS(('OddsRatio_working_3-way'!Y12)/3)</f>
        <v>0.54842187475325455</v>
      </c>
      <c r="AG12" s="11">
        <f>-'OddsRatio_working_3-way'!U12/(3*'OddsRatio_working_3-way'!X12^(1/3))*COS(('OddsRatio_working_3-way'!Y12+2*PI())/3)</f>
        <v>-0.42446810935426665</v>
      </c>
      <c r="AH12" s="11">
        <f>-'OddsRatio_working_3-way'!U12/(3*'OddsRatio_working_3-way'!X12^(1/3))*COS(('OddsRatio_working_3-way'!Y12+4*PI())/3)</f>
        <v>-0.12395376539898809</v>
      </c>
      <c r="AI12" s="11">
        <f>'OddsRatio_working_3-way'!U12/(3*'OddsRatio_working_3-way'!X12^(1/3))*SIN(('OddsRatio_working_3-way'!Y12)/3)</f>
        <v>-0.17350203737792386</v>
      </c>
      <c r="AJ12" s="11">
        <f>'OddsRatio_working_3-way'!U12/(3*'OddsRatio_working_3-way'!X12^(1/3))*SIN(('OddsRatio_working_3-way'!Y12+2*PI())/3)</f>
        <v>-0.38819625683844416</v>
      </c>
      <c r="AK12" s="11">
        <f>'OddsRatio_working_3-way'!U12/(3*'OddsRatio_working_3-way'!X12^(1/3))*SIN(('OddsRatio_working_3-way'!Y12+4*PI())/3)</f>
        <v>0.56169829421636808</v>
      </c>
      <c r="AL12" s="11">
        <f>'OddsRatio_working_3-way'!Z12+'OddsRatio_working_3-way'!AF12</f>
        <v>1.0968437495065091</v>
      </c>
      <c r="AM12" s="11">
        <f>'OddsRatio_working_3-way'!AA12+'OddsRatio_working_3-way'!AG12</f>
        <v>-0.84893621870853342</v>
      </c>
      <c r="AN12" s="11">
        <f>'OddsRatio_working_3-way'!AB12+'OddsRatio_working_3-way'!AH12</f>
        <v>-0.2479075307979762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1.0968437495065091</v>
      </c>
      <c r="AS12" s="11">
        <f>IF(('OddsRatio_working_3-way'!X12=0),IF(Q12&gt;0,-Q12^(1/3),(-Q12)^(1/3)),'OddsRatio_working_3-way'!AM12-'OddsRatio_working_3-way'!R12/3)</f>
        <v>-0.84893621870853342</v>
      </c>
      <c r="AT12" s="11">
        <f>IF(('OddsRatio_working_3-way'!X12=0),IF(Q12&gt;0,-Q12^(1/3),(-Q12)^(1/3)),'OddsRatio_working_3-way'!AN12-'OddsRatio_working_3-way'!R12/3)</f>
        <v>-0.2479075307979762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5.72</v>
      </c>
      <c r="B13" s="4">
        <f>IF('True_Odds_Calculator_3-way'!B14="","",'True_Odds_Calculator_3-way'!B14)</f>
        <v>3.67</v>
      </c>
      <c r="C13" s="4">
        <f>IF('True_Odds_Calculator_3-way'!C14="","",'True_Odds_Calculator_3-way'!C14)</f>
        <v>1.71</v>
      </c>
      <c r="D13" s="9">
        <f t="shared" si="13"/>
        <v>0.16700132846631793</v>
      </c>
      <c r="E13" s="9">
        <f t="shared" si="14"/>
        <v>0.26167130570382358</v>
      </c>
      <c r="F13" s="9">
        <f t="shared" si="15"/>
        <v>0.57132736582985855</v>
      </c>
      <c r="G13" s="9">
        <f t="shared" si="16"/>
        <v>1.0567746437317929</v>
      </c>
      <c r="H13" s="9">
        <f t="shared" si="17"/>
        <v>5.987976318414062</v>
      </c>
      <c r="I13" s="9">
        <f t="shared" si="18"/>
        <v>3.8215882987638863</v>
      </c>
      <c r="J13" s="9">
        <f t="shared" si="19"/>
        <v>1.750309997049573</v>
      </c>
      <c r="K13" s="11">
        <f t="shared" si="20"/>
        <v>0.17482517482517484</v>
      </c>
      <c r="L13" s="11">
        <f t="shared" si="21"/>
        <v>0.27247956403269757</v>
      </c>
      <c r="M13" s="11">
        <f t="shared" si="22"/>
        <v>0.58479532163742687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-0.24926046753093944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0.22564557198143892</v>
      </c>
      <c r="Q13" s="11">
        <f>2*'OddsRatio_working_3-way'!K13*'OddsRatio_working_3-way'!L13*'OddsRatio_working_3-way'!M13</f>
        <v>5.5714956044799736E-2</v>
      </c>
      <c r="R13" s="11">
        <f t="shared" si="23"/>
        <v>0</v>
      </c>
      <c r="S13" s="11">
        <f t="shared" si="24"/>
        <v>-0.90526016506580886</v>
      </c>
      <c r="T13" s="11">
        <f t="shared" si="25"/>
        <v>-0.22352102841131083</v>
      </c>
      <c r="U13" s="11">
        <f>'OddsRatio_working_3-way'!S13-'OddsRatio_working_3-way'!R13^2/3</f>
        <v>-0.90526016506580886</v>
      </c>
      <c r="V13" s="11">
        <f>'OddsRatio_working_3-way'!S13*'OddsRatio_working_3-way'!R13/3-2*'OddsRatio_working_3-way'!R13^3/27-'OddsRatio_working_3-way'!T13</f>
        <v>0.22352102841131083</v>
      </c>
      <c r="W13" s="11">
        <f>'OddsRatio_working_3-way'!V13^2+4*'OddsRatio_working_3-way'!U13^3/27</f>
        <v>-5.9943098578512294E-2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0.16575942561477636</v>
      </c>
      <c r="Y13" s="11">
        <f>IF('OddsRatio_working_3-way'!W13&gt;=0,IF('OddsRatio_working_3-way'!V13+SQRT('OddsRatio_working_3-way'!W13)&gt;0,0,PI()),ACOS('OddsRatio_working_3-way'!V13/(2*'OddsRatio_working_3-way'!X13)))</f>
        <v>0.83087036124788394</v>
      </c>
      <c r="Z13" s="11">
        <f>'OddsRatio_working_3-way'!X13^(1/3)*COS('OddsRatio_working_3-way'!Y13/3)</f>
        <v>0.52838732186589643</v>
      </c>
      <c r="AA13" s="11">
        <f>'OddsRatio_working_3-way'!X13^(1/3)*COS(('OddsRatio_working_3-way'!Y13+2*PI())/3)</f>
        <v>-0.39427121408871524</v>
      </c>
      <c r="AB13" s="11">
        <f>'OddsRatio_working_3-way'!X13^(1/3)*COS(('OddsRatio_working_3-way'!Y13+4*PI())/3)</f>
        <v>-0.13411610777718105</v>
      </c>
      <c r="AC13" s="11">
        <f>'OddsRatio_working_3-way'!X13^(1/3)*SIN('OddsRatio_working_3-way'!Y13/3)</f>
        <v>0.15020062066001993</v>
      </c>
      <c r="AD13" s="11">
        <f>'OddsRatio_working_3-way'!X13^(1/3)*SIN(('OddsRatio_working_3-way'!Y13+2*PI())/3)</f>
        <v>0.38249653344348111</v>
      </c>
      <c r="AE13" s="11">
        <f>'OddsRatio_working_3-way'!X13^(1/3)*SIN(('OddsRatio_working_3-way'!Y13+4*PI())/3)</f>
        <v>-0.53269715410350105</v>
      </c>
      <c r="AF13" s="11">
        <f>-'OddsRatio_working_3-way'!U13/(3*'OddsRatio_working_3-way'!X13^(1/3))*COS(('OddsRatio_working_3-way'!Y13)/3)</f>
        <v>0.52838732186589643</v>
      </c>
      <c r="AG13" s="11">
        <f>-'OddsRatio_working_3-way'!U13/(3*'OddsRatio_working_3-way'!X13^(1/3))*COS(('OddsRatio_working_3-way'!Y13+2*PI())/3)</f>
        <v>-0.39427121408871524</v>
      </c>
      <c r="AH13" s="11">
        <f>-'OddsRatio_working_3-way'!U13/(3*'OddsRatio_working_3-way'!X13^(1/3))*COS(('OddsRatio_working_3-way'!Y13+4*PI())/3)</f>
        <v>-0.13411610777718105</v>
      </c>
      <c r="AI13" s="11">
        <f>'OddsRatio_working_3-way'!U13/(3*'OddsRatio_working_3-way'!X13^(1/3))*SIN(('OddsRatio_working_3-way'!Y13)/3)</f>
        <v>-0.15020062066001993</v>
      </c>
      <c r="AJ13" s="11">
        <f>'OddsRatio_working_3-way'!U13/(3*'OddsRatio_working_3-way'!X13^(1/3))*SIN(('OddsRatio_working_3-way'!Y13+2*PI())/3)</f>
        <v>-0.38249653344348111</v>
      </c>
      <c r="AK13" s="11">
        <f>'OddsRatio_working_3-way'!U13/(3*'OddsRatio_working_3-way'!X13^(1/3))*SIN(('OddsRatio_working_3-way'!Y13+4*PI())/3)</f>
        <v>0.53269715410350105</v>
      </c>
      <c r="AL13" s="11">
        <f>'OddsRatio_working_3-way'!Z13+'OddsRatio_working_3-way'!AF13</f>
        <v>1.0567746437317929</v>
      </c>
      <c r="AM13" s="11">
        <f>'OddsRatio_working_3-way'!AA13+'OddsRatio_working_3-way'!AG13</f>
        <v>-0.78854242817743048</v>
      </c>
      <c r="AN13" s="11">
        <f>'OddsRatio_working_3-way'!AB13+'OddsRatio_working_3-way'!AH13</f>
        <v>-0.26823221555436211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1.0567746437317929</v>
      </c>
      <c r="AS13" s="11">
        <f>IF(('OddsRatio_working_3-way'!X13=0),IF(Q13&gt;0,-Q13^(1/3),(-Q13)^(1/3)),'OddsRatio_working_3-way'!AM13-'OddsRatio_working_3-way'!R13/3)</f>
        <v>-0.78854242817743048</v>
      </c>
      <c r="AT13" s="11">
        <f>IF(('OddsRatio_working_3-way'!X13=0),IF(Q13&gt;0,-Q13^(1/3),(-Q13)^(1/3)),'OddsRatio_working_3-way'!AN13-'OddsRatio_working_3-way'!R13/3)</f>
        <v>-0.26823221555436211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1.31</v>
      </c>
      <c r="B14" s="4">
        <f>IF('True_Odds_Calculator_3-way'!B15="","",'True_Odds_Calculator_3-way'!B15)</f>
        <v>5.48</v>
      </c>
      <c r="C14" s="4">
        <f>IF('True_Odds_Calculator_3-way'!C15="","",'True_Odds_Calculator_3-way'!C15)</f>
        <v>11.6</v>
      </c>
      <c r="D14" s="9">
        <f t="shared" si="13"/>
        <v>0.74880802749785513</v>
      </c>
      <c r="E14" s="9">
        <f t="shared" si="14"/>
        <v>0.17100223112927615</v>
      </c>
      <c r="F14" s="9">
        <f t="shared" si="15"/>
        <v>8.0189741372868981E-2</v>
      </c>
      <c r="G14" s="9">
        <f t="shared" si="16"/>
        <v>1.0821153830286778</v>
      </c>
      <c r="H14" s="9">
        <f t="shared" si="17"/>
        <v>1.3354557687388899</v>
      </c>
      <c r="I14" s="9">
        <f t="shared" si="18"/>
        <v>5.8478769159684765</v>
      </c>
      <c r="J14" s="9">
        <f t="shared" si="19"/>
        <v>12.470423060103986</v>
      </c>
      <c r="K14" s="11">
        <f t="shared" si="20"/>
        <v>0.76335877862595414</v>
      </c>
      <c r="L14" s="11">
        <f t="shared" si="21"/>
        <v>0.18248175182481752</v>
      </c>
      <c r="M14" s="11">
        <f t="shared" si="22"/>
        <v>8.6206896551724144E-2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-0.17678105840376757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0.18481140830376031</v>
      </c>
      <c r="Q14" s="11">
        <f>2*'OddsRatio_working_3-way'!K14*'OddsRatio_working_3-way'!L14*'OddsRatio_working_3-way'!M14</f>
        <v>2.4017077102502966E-2</v>
      </c>
      <c r="R14" s="11">
        <f t="shared" si="23"/>
        <v>0</v>
      </c>
      <c r="S14" s="11">
        <f t="shared" si="24"/>
        <v>-1.0454253977914956</v>
      </c>
      <c r="T14" s="11">
        <f t="shared" si="25"/>
        <v>-0.13585775149986948</v>
      </c>
      <c r="U14" s="11">
        <f>'OddsRatio_working_3-way'!S14-'OddsRatio_working_3-way'!R14^2/3</f>
        <v>-1.0454253977914956</v>
      </c>
      <c r="V14" s="11">
        <f>'OddsRatio_working_3-way'!S14*'OddsRatio_working_3-way'!R14/3-2*'OddsRatio_working_3-way'!R14^3/27-'OddsRatio_working_3-way'!T14</f>
        <v>0.13585775149986948</v>
      </c>
      <c r="W14" s="11">
        <f>'OddsRatio_working_3-way'!V14^2+4*'OddsRatio_working_3-way'!U14^3/27</f>
        <v>-0.15081086801912436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0.20571108177594896</v>
      </c>
      <c r="Y14" s="11">
        <f>IF('OddsRatio_working_3-way'!W14&gt;=0,IF('OddsRatio_working_3-way'!V14+SQRT('OddsRatio_working_3-way'!W14)&gt;0,0,PI()),ACOS('OddsRatio_working_3-way'!V14/(2*'OddsRatio_working_3-way'!X14)))</f>
        <v>1.2342650306953007</v>
      </c>
      <c r="Z14" s="11">
        <f>'OddsRatio_working_3-way'!X14^(1/3)*COS('OddsRatio_working_3-way'!Y14/3)</f>
        <v>0.54105769151433891</v>
      </c>
      <c r="AA14" s="11">
        <f>'OddsRatio_working_3-way'!X14^(1/3)*COS(('OddsRatio_working_3-way'!Y14+2*PI())/3)</f>
        <v>-0.47497634583421794</v>
      </c>
      <c r="AB14" s="11">
        <f>'OddsRatio_working_3-way'!X14^(1/3)*COS(('OddsRatio_working_3-way'!Y14+4*PI())/3)</f>
        <v>-6.6081345680121098E-2</v>
      </c>
      <c r="AC14" s="11">
        <f>'OddsRatio_working_3-way'!X14^(1/3)*SIN('OddsRatio_working_3-way'!Y14/3)</f>
        <v>0.23607563840925985</v>
      </c>
      <c r="AD14" s="11">
        <f>'OddsRatio_working_3-way'!X14^(1/3)*SIN(('OddsRatio_working_3-way'!Y14+2*PI())/3)</f>
        <v>0.35053188655975159</v>
      </c>
      <c r="AE14" s="11">
        <f>'OddsRatio_working_3-way'!X14^(1/3)*SIN(('OddsRatio_working_3-way'!Y14+4*PI())/3)</f>
        <v>-0.58660752496901158</v>
      </c>
      <c r="AF14" s="11">
        <f>-'OddsRatio_working_3-way'!U14/(3*'OddsRatio_working_3-way'!X14^(1/3))*COS(('OddsRatio_working_3-way'!Y14)/3)</f>
        <v>0.54105769151433891</v>
      </c>
      <c r="AG14" s="11">
        <f>-'OddsRatio_working_3-way'!U14/(3*'OddsRatio_working_3-way'!X14^(1/3))*COS(('OddsRatio_working_3-way'!Y14+2*PI())/3)</f>
        <v>-0.47497634583421794</v>
      </c>
      <c r="AH14" s="11">
        <f>-'OddsRatio_working_3-way'!U14/(3*'OddsRatio_working_3-way'!X14^(1/3))*COS(('OddsRatio_working_3-way'!Y14+4*PI())/3)</f>
        <v>-6.6081345680121098E-2</v>
      </c>
      <c r="AI14" s="11">
        <f>'OddsRatio_working_3-way'!U14/(3*'OddsRatio_working_3-way'!X14^(1/3))*SIN(('OddsRatio_working_3-way'!Y14)/3)</f>
        <v>-0.23607563840925985</v>
      </c>
      <c r="AJ14" s="11">
        <f>'OddsRatio_working_3-way'!U14/(3*'OddsRatio_working_3-way'!X14^(1/3))*SIN(('OddsRatio_working_3-way'!Y14+2*PI())/3)</f>
        <v>-0.35053188655975159</v>
      </c>
      <c r="AK14" s="11">
        <f>'OddsRatio_working_3-way'!U14/(3*'OddsRatio_working_3-way'!X14^(1/3))*SIN(('OddsRatio_working_3-way'!Y14+4*PI())/3)</f>
        <v>0.58660752496901158</v>
      </c>
      <c r="AL14" s="11">
        <f>'OddsRatio_working_3-way'!Z14+'OddsRatio_working_3-way'!AF14</f>
        <v>1.0821153830286778</v>
      </c>
      <c r="AM14" s="11">
        <f>'OddsRatio_working_3-way'!AA14+'OddsRatio_working_3-way'!AG14</f>
        <v>-0.94995269166843588</v>
      </c>
      <c r="AN14" s="11">
        <f>'OddsRatio_working_3-way'!AB14+'OddsRatio_working_3-way'!AH14</f>
        <v>-0.1321626913602422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1.0821153830286778</v>
      </c>
      <c r="AS14" s="11">
        <f>IF(('OddsRatio_working_3-way'!X14=0),IF(Q14&gt;0,-Q14^(1/3),(-Q14)^(1/3)),'OddsRatio_working_3-way'!AM14-'OddsRatio_working_3-way'!R14/3)</f>
        <v>-0.94995269166843588</v>
      </c>
      <c r="AT14" s="11">
        <f>IF(('OddsRatio_working_3-way'!X14=0),IF(Q14&gt;0,-Q14^(1/3),(-Q14)^(1/3)),'OddsRatio_working_3-way'!AN14-'OddsRatio_working_3-way'!R14/3)</f>
        <v>-0.1321626913602422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2.9</v>
      </c>
      <c r="B15" s="4">
        <f>IF('True_Odds_Calculator_3-way'!B16="","",'True_Odds_Calculator_3-way'!B16)</f>
        <v>3.31</v>
      </c>
      <c r="C15" s="4">
        <f>IF('True_Odds_Calculator_3-way'!C16="","",'True_Odds_Calculator_3-way'!C16)</f>
        <v>2.63</v>
      </c>
      <c r="D15" s="9">
        <f t="shared" si="13"/>
        <v>0.33569837742594688</v>
      </c>
      <c r="E15" s="9">
        <f t="shared" si="14"/>
        <v>0.29360964156722918</v>
      </c>
      <c r="F15" s="9">
        <f t="shared" si="15"/>
        <v>0.37069198100682388</v>
      </c>
      <c r="G15" s="9">
        <f t="shared" si="16"/>
        <v>1.0415076641555681</v>
      </c>
      <c r="H15" s="9">
        <f t="shared" si="17"/>
        <v>2.9788645618955791</v>
      </c>
      <c r="I15" s="9">
        <f t="shared" si="18"/>
        <v>3.405882704199362</v>
      </c>
      <c r="J15" s="9">
        <f t="shared" si="19"/>
        <v>2.6976574925735757</v>
      </c>
      <c r="K15" s="11">
        <f t="shared" si="20"/>
        <v>0.34482758620689657</v>
      </c>
      <c r="L15" s="11">
        <f t="shared" si="21"/>
        <v>0.30211480362537763</v>
      </c>
      <c r="M15" s="11">
        <f t="shared" si="22"/>
        <v>0.38022813688212931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-0.28338146757207361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0.23132954676441667</v>
      </c>
      <c r="Q15" s="11">
        <f>2*'OddsRatio_working_3-way'!K15*'OddsRatio_working_3-way'!L15*'OddsRatio_working_3-way'!M15</f>
        <v>7.9222447522060493E-2</v>
      </c>
      <c r="R15" s="11">
        <f t="shared" si="23"/>
        <v>0</v>
      </c>
      <c r="S15" s="11">
        <f t="shared" si="24"/>
        <v>-0.81631854315096186</v>
      </c>
      <c r="T15" s="11">
        <f t="shared" si="25"/>
        <v>-0.27956114491471296</v>
      </c>
      <c r="U15" s="11">
        <f>'OddsRatio_working_3-way'!S15-'OddsRatio_working_3-way'!R15^2/3</f>
        <v>-0.81631854315096186</v>
      </c>
      <c r="V15" s="11">
        <f>'OddsRatio_working_3-way'!S15*'OddsRatio_working_3-way'!R15/3-2*'OddsRatio_working_3-way'!R15^3/27-'OddsRatio_working_3-way'!T15</f>
        <v>0.27956114491471296</v>
      </c>
      <c r="W15" s="11">
        <f>'OddsRatio_working_3-way'!V15^2+4*'OddsRatio_working_3-way'!U15^3/27</f>
        <v>-2.4344634443784346E-3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0.14194091833435801</v>
      </c>
      <c r="Y15" s="11">
        <f>IF('OddsRatio_working_3-way'!W15&gt;=0,IF('OddsRatio_working_3-way'!V15+SQRT('OddsRatio_working_3-way'!W15)&gt;0,0,PI()),ACOS('OddsRatio_working_3-way'!V15/(2*'OddsRatio_working_3-way'!X15)))</f>
        <v>0.17469288278695894</v>
      </c>
      <c r="Z15" s="11">
        <f>'OddsRatio_working_3-way'!X15^(1/3)*COS('OddsRatio_working_3-way'!Y15/3)</f>
        <v>0.52075383207778392</v>
      </c>
      <c r="AA15" s="11">
        <f>'OddsRatio_working_3-way'!X15^(1/3)*COS(('OddsRatio_working_3-way'!Y15+2*PI())/3)</f>
        <v>-0.28666798999884685</v>
      </c>
      <c r="AB15" s="11">
        <f>'OddsRatio_working_3-way'!X15^(1/3)*COS(('OddsRatio_working_3-way'!Y15+4*PI())/3)</f>
        <v>-0.23408584207893721</v>
      </c>
      <c r="AC15" s="11">
        <f>'OddsRatio_working_3-way'!X15^(1/3)*SIN('OddsRatio_working_3-way'!Y15/3)</f>
        <v>3.0358317256128808E-2</v>
      </c>
      <c r="AD15" s="11">
        <f>'OddsRatio_working_3-way'!X15^(1/3)*SIN(('OddsRatio_working_3-way'!Y15+2*PI())/3)</f>
        <v>0.4358068890693923</v>
      </c>
      <c r="AE15" s="11">
        <f>'OddsRatio_working_3-way'!X15^(1/3)*SIN(('OddsRatio_working_3-way'!Y15+4*PI())/3)</f>
        <v>-0.46616520632552083</v>
      </c>
      <c r="AF15" s="11">
        <f>-'OddsRatio_working_3-way'!U15/(3*'OddsRatio_working_3-way'!X15^(1/3))*COS(('OddsRatio_working_3-way'!Y15)/3)</f>
        <v>0.52075383207778403</v>
      </c>
      <c r="AG15" s="11">
        <f>-'OddsRatio_working_3-way'!U15/(3*'OddsRatio_working_3-way'!X15^(1/3))*COS(('OddsRatio_working_3-way'!Y15+2*PI())/3)</f>
        <v>-0.28666798999884691</v>
      </c>
      <c r="AH15" s="11">
        <f>-'OddsRatio_working_3-way'!U15/(3*'OddsRatio_working_3-way'!X15^(1/3))*COS(('OddsRatio_working_3-way'!Y15+4*PI())/3)</f>
        <v>-0.23408584207893723</v>
      </c>
      <c r="AI15" s="11">
        <f>'OddsRatio_working_3-way'!U15/(3*'OddsRatio_working_3-way'!X15^(1/3))*SIN(('OddsRatio_working_3-way'!Y15)/3)</f>
        <v>-3.0358317256128815E-2</v>
      </c>
      <c r="AJ15" s="11">
        <f>'OddsRatio_working_3-way'!U15/(3*'OddsRatio_working_3-way'!X15^(1/3))*SIN(('OddsRatio_working_3-way'!Y15+2*PI())/3)</f>
        <v>-0.43580688906939241</v>
      </c>
      <c r="AK15" s="11">
        <f>'OddsRatio_working_3-way'!U15/(3*'OddsRatio_working_3-way'!X15^(1/3))*SIN(('OddsRatio_working_3-way'!Y15+4*PI())/3)</f>
        <v>0.46616520632552094</v>
      </c>
      <c r="AL15" s="11">
        <f>'OddsRatio_working_3-way'!Z15+'OddsRatio_working_3-way'!AF15</f>
        <v>1.0415076641555681</v>
      </c>
      <c r="AM15" s="11">
        <f>'OddsRatio_working_3-way'!AA15+'OddsRatio_working_3-way'!AG15</f>
        <v>-0.57333597999769381</v>
      </c>
      <c r="AN15" s="11">
        <f>'OddsRatio_working_3-way'!AB15+'OddsRatio_working_3-way'!AH15</f>
        <v>-0.46817168415787447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1.0415076641555681</v>
      </c>
      <c r="AS15" s="11">
        <f>IF(('OddsRatio_working_3-way'!X15=0),IF(Q15&gt;0,-Q15^(1/3),(-Q15)^(1/3)),'OddsRatio_working_3-way'!AM15-'OddsRatio_working_3-way'!R15/3)</f>
        <v>-0.57333597999769381</v>
      </c>
      <c r="AT15" s="11">
        <f>IF(('OddsRatio_working_3-way'!X15=0),IF(Q15&gt;0,-Q15^(1/3),(-Q15)^(1/3)),'OddsRatio_working_3-way'!AN15-'OddsRatio_working_3-way'!R15/3)</f>
        <v>-0.46817168415787447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2.44</v>
      </c>
      <c r="B16" s="4">
        <f>IF('True_Odds_Calculator_3-way'!B17="","",'True_Odds_Calculator_3-way'!B17)</f>
        <v>3.39</v>
      </c>
      <c r="C16" s="4">
        <f>IF('True_Odds_Calculator_3-way'!C17="","",'True_Odds_Calculator_3-way'!C17)</f>
        <v>3.1</v>
      </c>
      <c r="D16" s="9">
        <f t="shared" si="13"/>
        <v>0.39989353662644422</v>
      </c>
      <c r="E16" s="9">
        <f t="shared" si="14"/>
        <v>0.28647647684204935</v>
      </c>
      <c r="F16" s="9">
        <f t="shared" si="15"/>
        <v>0.31362998653150664</v>
      </c>
      <c r="G16" s="9">
        <f t="shared" si="16"/>
        <v>1.0421288703004534</v>
      </c>
      <c r="H16" s="9">
        <f t="shared" si="17"/>
        <v>2.500665573232653</v>
      </c>
      <c r="I16" s="9">
        <f t="shared" si="18"/>
        <v>3.4906880000180833</v>
      </c>
      <c r="J16" s="9">
        <f t="shared" si="19"/>
        <v>3.1884706276309518</v>
      </c>
      <c r="K16" s="11">
        <f t="shared" si="20"/>
        <v>0.4098360655737705</v>
      </c>
      <c r="L16" s="11">
        <f t="shared" si="21"/>
        <v>0.29498525073746312</v>
      </c>
      <c r="M16" s="11">
        <f t="shared" si="22"/>
        <v>0.32258064516129031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-0.28185676913933266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0.23126157282828616</v>
      </c>
      <c r="Q16" s="11">
        <f>2*'OddsRatio_working_3-way'!K16*'OddsRatio_working_3-way'!L16*'OddsRatio_working_3-way'!M16</f>
        <v>7.7997157783570359E-2</v>
      </c>
      <c r="R16" s="11">
        <f t="shared" si="23"/>
        <v>0</v>
      </c>
      <c r="S16" s="11">
        <f t="shared" si="24"/>
        <v>-0.82049323681122821</v>
      </c>
      <c r="T16" s="11">
        <f t="shared" si="25"/>
        <v>-0.27672621814881215</v>
      </c>
      <c r="U16" s="11">
        <f>'OddsRatio_working_3-way'!S16-'OddsRatio_working_3-way'!R16^2/3</f>
        <v>-0.82049323681122821</v>
      </c>
      <c r="V16" s="11">
        <f>'OddsRatio_working_3-way'!S16*'OddsRatio_working_3-way'!R16/3-2*'OddsRatio_working_3-way'!R16^3/27-'OddsRatio_working_3-way'!T16</f>
        <v>0.27672621814881215</v>
      </c>
      <c r="W16" s="11">
        <f>'OddsRatio_working_3-way'!V16^2+4*'OddsRatio_working_3-way'!U16^3/27</f>
        <v>-5.2542380987868897E-3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0.14303114862655866</v>
      </c>
      <c r="Y16" s="11">
        <f>IF('OddsRatio_working_3-way'!W16&gt;=0,IF('OddsRatio_working_3-way'!V16+SQRT('OddsRatio_working_3-way'!W16)&gt;0,0,PI()),ACOS('OddsRatio_working_3-way'!V16/(2*'OddsRatio_working_3-way'!X16)))</f>
        <v>0.25618590689930576</v>
      </c>
      <c r="Z16" s="11">
        <f>'OddsRatio_working_3-way'!X16^(1/3)*COS('OddsRatio_working_3-way'!Y16/3)</f>
        <v>0.52106443515022671</v>
      </c>
      <c r="AA16" s="11">
        <f>'OddsRatio_working_3-way'!X16^(1/3)*COS(('OddsRatio_working_3-way'!Y16+2*PI())/3)</f>
        <v>-0.2991612224676603</v>
      </c>
      <c r="AB16" s="11">
        <f>'OddsRatio_working_3-way'!X16^(1/3)*COS(('OddsRatio_working_3-way'!Y16+4*PI())/3)</f>
        <v>-0.22190321268256638</v>
      </c>
      <c r="AC16" s="11">
        <f>'OddsRatio_working_3-way'!X16^(1/3)*SIN('OddsRatio_working_3-way'!Y16/3)</f>
        <v>4.4604932746478629E-2</v>
      </c>
      <c r="AD16" s="11">
        <f>'OddsRatio_working_3-way'!X16^(1/3)*SIN(('OddsRatio_working_3-way'!Y16+2*PI())/3)</f>
        <v>0.42895257147544624</v>
      </c>
      <c r="AE16" s="11">
        <f>'OddsRatio_working_3-way'!X16^(1/3)*SIN(('OddsRatio_working_3-way'!Y16+4*PI())/3)</f>
        <v>-0.47355750422192494</v>
      </c>
      <c r="AF16" s="11">
        <f>-'OddsRatio_working_3-way'!U16/(3*'OddsRatio_working_3-way'!X16^(1/3))*COS(('OddsRatio_working_3-way'!Y16)/3)</f>
        <v>0.5210644351502266</v>
      </c>
      <c r="AG16" s="11">
        <f>-'OddsRatio_working_3-way'!U16/(3*'OddsRatio_working_3-way'!X16^(1/3))*COS(('OddsRatio_working_3-way'!Y16+2*PI())/3)</f>
        <v>-0.29916122246766025</v>
      </c>
      <c r="AH16" s="11">
        <f>-'OddsRatio_working_3-way'!U16/(3*'OddsRatio_working_3-way'!X16^(1/3))*COS(('OddsRatio_working_3-way'!Y16+4*PI())/3)</f>
        <v>-0.22190321268256633</v>
      </c>
      <c r="AI16" s="11">
        <f>'OddsRatio_working_3-way'!U16/(3*'OddsRatio_working_3-way'!X16^(1/3))*SIN(('OddsRatio_working_3-way'!Y16)/3)</f>
        <v>-4.4604932746478622E-2</v>
      </c>
      <c r="AJ16" s="11">
        <f>'OddsRatio_working_3-way'!U16/(3*'OddsRatio_working_3-way'!X16^(1/3))*SIN(('OddsRatio_working_3-way'!Y16+2*PI())/3)</f>
        <v>-0.42895257147544613</v>
      </c>
      <c r="AK16" s="11">
        <f>'OddsRatio_working_3-way'!U16/(3*'OddsRatio_working_3-way'!X16^(1/3))*SIN(('OddsRatio_working_3-way'!Y16+4*PI())/3)</f>
        <v>0.47355750422192483</v>
      </c>
      <c r="AL16" s="11">
        <f>'OddsRatio_working_3-way'!Z16+'OddsRatio_working_3-way'!AF16</f>
        <v>1.0421288703004534</v>
      </c>
      <c r="AM16" s="11">
        <f>'OddsRatio_working_3-way'!AA16+'OddsRatio_working_3-way'!AG16</f>
        <v>-0.59832244493532061</v>
      </c>
      <c r="AN16" s="11">
        <f>'OddsRatio_working_3-way'!AB16+'OddsRatio_working_3-way'!AH16</f>
        <v>-0.44380642536513271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1.0421288703004534</v>
      </c>
      <c r="AS16" s="11">
        <f>IF(('OddsRatio_working_3-way'!X16=0),IF(Q16&gt;0,-Q16^(1/3),(-Q16)^(1/3)),'OddsRatio_working_3-way'!AM16-'OddsRatio_working_3-way'!R16/3)</f>
        <v>-0.59832244493532061</v>
      </c>
      <c r="AT16" s="11">
        <f>IF(('OddsRatio_working_3-way'!X16=0),IF(Q16&gt;0,-Q16^(1/3),(-Q16)^(1/3)),'OddsRatio_working_3-way'!AN16-'OddsRatio_working_3-way'!R16/3)</f>
        <v>-0.44380642536513271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2.0699999999999998</v>
      </c>
      <c r="B17" s="4">
        <f>IF('True_Odds_Calculator_3-way'!B18="","",'True_Odds_Calculator_3-way'!B18)</f>
        <v>3.38</v>
      </c>
      <c r="C17" s="4">
        <f>IF('True_Odds_Calculator_3-way'!C18="","",'True_Odds_Calculator_3-way'!C18)</f>
        <v>3.99</v>
      </c>
      <c r="D17" s="9">
        <f t="shared" si="13"/>
        <v>0.47158915771248899</v>
      </c>
      <c r="E17" s="9">
        <f t="shared" si="14"/>
        <v>0.2863438805590342</v>
      </c>
      <c r="F17" s="9">
        <f t="shared" si="15"/>
        <v>0.24206696172847705</v>
      </c>
      <c r="G17" s="9">
        <f t="shared" si="16"/>
        <v>1.0471867315087739</v>
      </c>
      <c r="H17" s="9">
        <f t="shared" si="17"/>
        <v>2.1204898027143875</v>
      </c>
      <c r="I17" s="9">
        <f t="shared" si="18"/>
        <v>3.4923044209908811</v>
      </c>
      <c r="J17" s="9">
        <f t="shared" si="19"/>
        <v>4.1310883272112333</v>
      </c>
      <c r="K17" s="11">
        <f t="shared" si="20"/>
        <v>0.48309178743961356</v>
      </c>
      <c r="L17" s="11">
        <f t="shared" si="21"/>
        <v>0.29585798816568049</v>
      </c>
      <c r="M17" s="11">
        <f t="shared" si="22"/>
        <v>0.25062656641604009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-0.27275453591243071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0.23068848979780152</v>
      </c>
      <c r="Q17" s="11">
        <f>2*'OddsRatio_working_3-way'!K17*'OddsRatio_working_3-way'!L17*'OddsRatio_working_3-way'!M17</f>
        <v>7.1642388135963214E-2</v>
      </c>
      <c r="R17" s="11">
        <f t="shared" si="23"/>
        <v>0</v>
      </c>
      <c r="S17" s="11">
        <f t="shared" si="24"/>
        <v>-0.84577324819215938</v>
      </c>
      <c r="T17" s="11">
        <f t="shared" si="25"/>
        <v>-0.26266249943855885</v>
      </c>
      <c r="U17" s="11">
        <f>'OddsRatio_working_3-way'!S17-'OddsRatio_working_3-way'!R17^2/3</f>
        <v>-0.84577324819215938</v>
      </c>
      <c r="V17" s="11">
        <f>'OddsRatio_working_3-way'!S17*'OddsRatio_working_3-way'!R17/3-2*'OddsRatio_working_3-way'!R17^3/27-'OddsRatio_working_3-way'!T17</f>
        <v>0.26266249943855885</v>
      </c>
      <c r="W17" s="11">
        <f>'OddsRatio_working_3-way'!V17^2+4*'OddsRatio_working_3-way'!U17^3/27</f>
        <v>-2.0639373876454745E-2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0.14969215284022547</v>
      </c>
      <c r="Y17" s="11">
        <f>IF('OddsRatio_working_3-way'!W17&gt;=0,IF('OddsRatio_working_3-way'!V17+SQRT('OddsRatio_working_3-way'!W17)&gt;0,0,PI()),ACOS('OddsRatio_working_3-way'!V17/(2*'OddsRatio_working_3-way'!X17)))</f>
        <v>0.50050102635650906</v>
      </c>
      <c r="Z17" s="11">
        <f>'OddsRatio_working_3-way'!X17^(1/3)*COS('OddsRatio_working_3-way'!Y17/3)</f>
        <v>0.52359336575438686</v>
      </c>
      <c r="AA17" s="11">
        <f>'OddsRatio_working_3-way'!X17^(1/3)*COS(('OddsRatio_working_3-way'!Y17+2*PI())/3)</f>
        <v>-0.33815637480647259</v>
      </c>
      <c r="AB17" s="11">
        <f>'OddsRatio_working_3-way'!X17^(1/3)*COS(('OddsRatio_working_3-way'!Y17+4*PI())/3)</f>
        <v>-0.18543699094791416</v>
      </c>
      <c r="AC17" s="11">
        <f>'OddsRatio_working_3-way'!X17^(1/3)*SIN('OddsRatio_working_3-way'!Y17/3)</f>
        <v>8.817257738121255E-2</v>
      </c>
      <c r="AD17" s="11">
        <f>'OddsRatio_working_3-way'!X17^(1/3)*SIN(('OddsRatio_working_3-way'!Y17+2*PI())/3)</f>
        <v>0.40935886730568999</v>
      </c>
      <c r="AE17" s="11">
        <f>'OddsRatio_working_3-way'!X17^(1/3)*SIN(('OddsRatio_working_3-way'!Y17+4*PI())/3)</f>
        <v>-0.49753144468690247</v>
      </c>
      <c r="AF17" s="11">
        <f>-'OddsRatio_working_3-way'!U17/(3*'OddsRatio_working_3-way'!X17^(1/3))*COS(('OddsRatio_working_3-way'!Y17)/3)</f>
        <v>0.52359336575438697</v>
      </c>
      <c r="AG17" s="11">
        <f>-'OddsRatio_working_3-way'!U17/(3*'OddsRatio_working_3-way'!X17^(1/3))*COS(('OddsRatio_working_3-way'!Y17+2*PI())/3)</f>
        <v>-0.3381563748064727</v>
      </c>
      <c r="AH17" s="11">
        <f>-'OddsRatio_working_3-way'!U17/(3*'OddsRatio_working_3-way'!X17^(1/3))*COS(('OddsRatio_working_3-way'!Y17+4*PI())/3)</f>
        <v>-0.18543699094791422</v>
      </c>
      <c r="AI17" s="11">
        <f>'OddsRatio_working_3-way'!U17/(3*'OddsRatio_working_3-way'!X17^(1/3))*SIN(('OddsRatio_working_3-way'!Y17)/3)</f>
        <v>-8.8172577381212563E-2</v>
      </c>
      <c r="AJ17" s="11">
        <f>'OddsRatio_working_3-way'!U17/(3*'OddsRatio_working_3-way'!X17^(1/3))*SIN(('OddsRatio_working_3-way'!Y17+2*PI())/3)</f>
        <v>-0.40935886730569004</v>
      </c>
      <c r="AK17" s="11">
        <f>'OddsRatio_working_3-way'!U17/(3*'OddsRatio_working_3-way'!X17^(1/3))*SIN(('OddsRatio_working_3-way'!Y17+4*PI())/3)</f>
        <v>0.49753144468690258</v>
      </c>
      <c r="AL17" s="11">
        <f>'OddsRatio_working_3-way'!Z17+'OddsRatio_working_3-way'!AF17</f>
        <v>1.0471867315087739</v>
      </c>
      <c r="AM17" s="11">
        <f>'OddsRatio_working_3-way'!AA17+'OddsRatio_working_3-way'!AG17</f>
        <v>-0.6763127496129453</v>
      </c>
      <c r="AN17" s="11">
        <f>'OddsRatio_working_3-way'!AB17+'OddsRatio_working_3-way'!AH17</f>
        <v>-0.37087398189582838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1.0471867315087739</v>
      </c>
      <c r="AS17" s="11">
        <f>IF(('OddsRatio_working_3-way'!X17=0),IF(Q17&gt;0,-Q17^(1/3),(-Q17)^(1/3)),'OddsRatio_working_3-way'!AM17-'OddsRatio_working_3-way'!R17/3)</f>
        <v>-0.6763127496129453</v>
      </c>
      <c r="AT17" s="11">
        <f>IF(('OddsRatio_working_3-way'!X17=0),IF(Q17&gt;0,-Q17^(1/3),(-Q17)^(1/3)),'OddsRatio_working_3-way'!AN17-'OddsRatio_working_3-way'!R17/3)</f>
        <v>-0.37087398189582838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3.59</v>
      </c>
      <c r="B18" s="4">
        <f>IF('True_Odds_Calculator_3-way'!B19="","",'True_Odds_Calculator_3-way'!B19)</f>
        <v>3.26</v>
      </c>
      <c r="C18" s="4">
        <f>IF('True_Odds_Calculator_3-way'!C19="","",'True_Odds_Calculator_3-way'!C19)</f>
        <v>2.2599999999999998</v>
      </c>
      <c r="D18" s="9">
        <f t="shared" si="13"/>
        <v>0.27012249716154674</v>
      </c>
      <c r="E18" s="9">
        <f t="shared" si="14"/>
        <v>0.29781841071819687</v>
      </c>
      <c r="F18" s="9">
        <f t="shared" si="15"/>
        <v>0.43205909212025645</v>
      </c>
      <c r="G18" s="9">
        <f t="shared" si="16"/>
        <v>1.0432525562037078</v>
      </c>
      <c r="H18" s="9">
        <f t="shared" si="17"/>
        <v>3.7020241205676032</v>
      </c>
      <c r="I18" s="9">
        <f t="shared" si="18"/>
        <v>3.3577507770203794</v>
      </c>
      <c r="J18" s="9">
        <f t="shared" si="19"/>
        <v>2.3144982208166716</v>
      </c>
      <c r="K18" s="11">
        <f t="shared" si="20"/>
        <v>0.2785515320334262</v>
      </c>
      <c r="L18" s="11">
        <f t="shared" si="21"/>
        <v>0.30674846625766872</v>
      </c>
      <c r="M18" s="11">
        <f t="shared" si="22"/>
        <v>0.44247787610619471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-0.2788420459011911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0.2310046501878813</v>
      </c>
      <c r="Q18" s="11">
        <f>2*'OddsRatio_working_3-way'!K18*'OddsRatio_working_3-way'!L18*'OddsRatio_working_3-way'!M18</f>
        <v>7.5615270110599445E-2</v>
      </c>
      <c r="R18" s="11">
        <f t="shared" si="23"/>
        <v>0</v>
      </c>
      <c r="S18" s="11">
        <f t="shared" si="24"/>
        <v>-0.82844267420752893</v>
      </c>
      <c r="T18" s="11">
        <f t="shared" si="25"/>
        <v>-0.2711759981039375</v>
      </c>
      <c r="U18" s="11">
        <f>'OddsRatio_working_3-way'!S18-'OddsRatio_working_3-way'!R18^2/3</f>
        <v>-0.82844267420752893</v>
      </c>
      <c r="V18" s="11">
        <f>'OddsRatio_working_3-way'!S18*'OddsRatio_working_3-way'!R18/3-2*'OddsRatio_working_3-way'!R18^3/27-'OddsRatio_working_3-way'!T18</f>
        <v>0.2711759981039375</v>
      </c>
      <c r="W18" s="11">
        <f>'OddsRatio_working_3-way'!V18^2+4*'OddsRatio_working_3-way'!U18^3/27</f>
        <v>-1.0696838780362608E-2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0.14511483446569937</v>
      </c>
      <c r="Y18" s="11">
        <f>IF('OddsRatio_working_3-way'!W18&gt;=0,IF('OddsRatio_working_3-way'!V18+SQRT('OddsRatio_working_3-way'!W18)&gt;0,0,PI()),ACOS('OddsRatio_working_3-way'!V18/(2*'OddsRatio_working_3-way'!X18)))</f>
        <v>0.3643665609926372</v>
      </c>
      <c r="Z18" s="11">
        <f>'OddsRatio_working_3-way'!X18^(1/3)*COS('OddsRatio_working_3-way'!Y18/3)</f>
        <v>0.52162627810185391</v>
      </c>
      <c r="AA18" s="11">
        <f>'OddsRatio_working_3-way'!X18^(1/3)*COS(('OddsRatio_working_3-way'!Y18+2*PI())/3)</f>
        <v>-0.31595103932911794</v>
      </c>
      <c r="AB18" s="11">
        <f>'OddsRatio_working_3-way'!X18^(1/3)*COS(('OddsRatio_working_3-way'!Y18+4*PI())/3)</f>
        <v>-0.20567523877273594</v>
      </c>
      <c r="AC18" s="11">
        <f>'OddsRatio_working_3-way'!X18^(1/3)*SIN('OddsRatio_working_3-way'!Y18/3)</f>
        <v>6.366776313632852E-2</v>
      </c>
      <c r="AD18" s="11">
        <f>'OddsRatio_working_3-way'!X18^(1/3)*SIN(('OddsRatio_working_3-way'!Y18+2*PI())/3)</f>
        <v>0.41990772654956771</v>
      </c>
      <c r="AE18" s="11">
        <f>'OddsRatio_working_3-way'!X18^(1/3)*SIN(('OddsRatio_working_3-way'!Y18+4*PI())/3)</f>
        <v>-0.48357548968589625</v>
      </c>
      <c r="AF18" s="11">
        <f>-'OddsRatio_working_3-way'!U18/(3*'OddsRatio_working_3-way'!X18^(1/3))*COS(('OddsRatio_working_3-way'!Y18)/3)</f>
        <v>0.5216262781018538</v>
      </c>
      <c r="AG18" s="11">
        <f>-'OddsRatio_working_3-way'!U18/(3*'OddsRatio_working_3-way'!X18^(1/3))*COS(('OddsRatio_working_3-way'!Y18+2*PI())/3)</f>
        <v>-0.31595103932911789</v>
      </c>
      <c r="AH18" s="11">
        <f>-'OddsRatio_working_3-way'!U18/(3*'OddsRatio_working_3-way'!X18^(1/3))*COS(('OddsRatio_working_3-way'!Y18+4*PI())/3)</f>
        <v>-0.20567523877273589</v>
      </c>
      <c r="AI18" s="11">
        <f>'OddsRatio_working_3-way'!U18/(3*'OddsRatio_working_3-way'!X18^(1/3))*SIN(('OddsRatio_working_3-way'!Y18)/3)</f>
        <v>-6.3667763136328506E-2</v>
      </c>
      <c r="AJ18" s="11">
        <f>'OddsRatio_working_3-way'!U18/(3*'OddsRatio_working_3-way'!X18^(1/3))*SIN(('OddsRatio_working_3-way'!Y18+2*PI())/3)</f>
        <v>-0.41990772654956759</v>
      </c>
      <c r="AK18" s="11">
        <f>'OddsRatio_working_3-way'!U18/(3*'OddsRatio_working_3-way'!X18^(1/3))*SIN(('OddsRatio_working_3-way'!Y18+4*PI())/3)</f>
        <v>0.48357548968589614</v>
      </c>
      <c r="AL18" s="11">
        <f>'OddsRatio_working_3-way'!Z18+'OddsRatio_working_3-way'!AF18</f>
        <v>1.0432525562037078</v>
      </c>
      <c r="AM18" s="11">
        <f>'OddsRatio_working_3-way'!AA18+'OddsRatio_working_3-way'!AG18</f>
        <v>-0.63190207865823589</v>
      </c>
      <c r="AN18" s="11">
        <f>'OddsRatio_working_3-way'!AB18+'OddsRatio_working_3-way'!AH18</f>
        <v>-0.41135047754547183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1.0432525562037078</v>
      </c>
      <c r="AS18" s="11">
        <f>IF(('OddsRatio_working_3-way'!X18=0),IF(Q18&gt;0,-Q18^(1/3),(-Q18)^(1/3)),'OddsRatio_working_3-way'!AM18-'OddsRatio_working_3-way'!R18/3)</f>
        <v>-0.63190207865823589</v>
      </c>
      <c r="AT18" s="11">
        <f>IF(('OddsRatio_working_3-way'!X18=0),IF(Q18&gt;0,-Q18^(1/3),(-Q18)^(1/3)),'OddsRatio_working_3-way'!AN18-'OddsRatio_working_3-way'!R18/3)</f>
        <v>-0.41135047754547183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1.83</v>
      </c>
      <c r="B19" s="4">
        <f>IF('True_Odds_Calculator_3-way'!B20="","",'True_Odds_Calculator_3-way'!B20)</f>
        <v>3.6</v>
      </c>
      <c r="C19" s="4">
        <f>IF('True_Odds_Calculator_3-way'!C20="","",'True_Odds_Calculator_3-way'!C20)</f>
        <v>4.82</v>
      </c>
      <c r="D19" s="9">
        <f t="shared" si="13"/>
        <v>0.53351227124344558</v>
      </c>
      <c r="E19" s="9">
        <f t="shared" si="14"/>
        <v>0.26745162586835175</v>
      </c>
      <c r="F19" s="9">
        <f t="shared" si="15"/>
        <v>0.19903610288820256</v>
      </c>
      <c r="G19" s="9">
        <f t="shared" si="16"/>
        <v>1.0534591956629371</v>
      </c>
      <c r="H19" s="9">
        <f t="shared" si="17"/>
        <v>1.8743711324002379</v>
      </c>
      <c r="I19" s="9">
        <f t="shared" si="18"/>
        <v>3.7389939087236357</v>
      </c>
      <c r="J19" s="9">
        <f t="shared" si="19"/>
        <v>5.0242141274324199</v>
      </c>
      <c r="K19" s="11">
        <f t="shared" si="20"/>
        <v>0.54644808743169393</v>
      </c>
      <c r="L19" s="11">
        <f t="shared" si="21"/>
        <v>0.27777777777777779</v>
      </c>
      <c r="M19" s="11">
        <f t="shared" si="22"/>
        <v>0.20746887966804978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-0.25960567056410877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0.22831654183262917</v>
      </c>
      <c r="Q19" s="11">
        <f>2*'OddsRatio_working_3-way'!K19*'OddsRatio_working_3-way'!L19*'OddsRatio_working_3-way'!M19</f>
        <v>6.2983873609001137E-2</v>
      </c>
      <c r="R19" s="11">
        <f t="shared" si="23"/>
        <v>0</v>
      </c>
      <c r="S19" s="11">
        <f t="shared" si="24"/>
        <v>-0.87947440183609993</v>
      </c>
      <c r="T19" s="11">
        <f t="shared" si="25"/>
        <v>-0.24261362809271717</v>
      </c>
      <c r="U19" s="11">
        <f>'OddsRatio_working_3-way'!S19-'OddsRatio_working_3-way'!R19^2/3</f>
        <v>-0.87947440183609993</v>
      </c>
      <c r="V19" s="11">
        <f>'OddsRatio_working_3-way'!S19*'OddsRatio_working_3-way'!R19/3-2*'OddsRatio_working_3-way'!R19^3/27-'OddsRatio_working_3-way'!T19</f>
        <v>0.24261362809271717</v>
      </c>
      <c r="W19" s="11">
        <f>'OddsRatio_working_3-way'!V19^2+4*'OddsRatio_working_3-way'!U19^3/27</f>
        <v>-4.1916651094723381E-2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0.15872777295658963</v>
      </c>
      <c r="Y19" s="11">
        <f>IF('OddsRatio_working_3-way'!W19&gt;=0,IF('OddsRatio_working_3-way'!V19+SQRT('OddsRatio_working_3-way'!W19)&gt;0,0,PI()),ACOS('OddsRatio_working_3-way'!V19/(2*'OddsRatio_working_3-way'!X19)))</f>
        <v>0.70092739318798902</v>
      </c>
      <c r="Z19" s="11">
        <f>'OddsRatio_working_3-way'!X19^(1/3)*COS('OddsRatio_working_3-way'!Y19/3)</f>
        <v>0.52672959783146855</v>
      </c>
      <c r="AA19" s="11">
        <f>'OddsRatio_working_3-way'!X19^(1/3)*COS(('OddsRatio_working_3-way'!Y19+2*PI())/3)</f>
        <v>-0.37192606519081783</v>
      </c>
      <c r="AB19" s="11">
        <f>'OddsRatio_working_3-way'!X19^(1/3)*COS(('OddsRatio_working_3-way'!Y19+4*PI())/3)</f>
        <v>-0.15480353264065058</v>
      </c>
      <c r="AC19" s="11">
        <f>'OddsRatio_working_3-way'!X19^(1/3)*SIN('OddsRatio_working_3-way'!Y19/3)</f>
        <v>0.12535575261497234</v>
      </c>
      <c r="AD19" s="11">
        <f>'OddsRatio_working_3-way'!X19^(1/3)*SIN(('OddsRatio_working_3-way'!Y19+2*PI())/3)</f>
        <v>0.39348333633972638</v>
      </c>
      <c r="AE19" s="11">
        <f>'OddsRatio_working_3-way'!X19^(1/3)*SIN(('OddsRatio_working_3-way'!Y19+4*PI())/3)</f>
        <v>-0.51883908895469866</v>
      </c>
      <c r="AF19" s="11">
        <f>-'OddsRatio_working_3-way'!U19/(3*'OddsRatio_working_3-way'!X19^(1/3))*COS(('OddsRatio_working_3-way'!Y19)/3)</f>
        <v>0.52672959783146844</v>
      </c>
      <c r="AG19" s="11">
        <f>-'OddsRatio_working_3-way'!U19/(3*'OddsRatio_working_3-way'!X19^(1/3))*COS(('OddsRatio_working_3-way'!Y19+2*PI())/3)</f>
        <v>-0.37192606519081778</v>
      </c>
      <c r="AH19" s="11">
        <f>-'OddsRatio_working_3-way'!U19/(3*'OddsRatio_working_3-way'!X19^(1/3))*COS(('OddsRatio_working_3-way'!Y19+4*PI())/3)</f>
        <v>-0.15480353264065055</v>
      </c>
      <c r="AI19" s="11">
        <f>'OddsRatio_working_3-way'!U19/(3*'OddsRatio_working_3-way'!X19^(1/3))*SIN(('OddsRatio_working_3-way'!Y19)/3)</f>
        <v>-0.12535575261497231</v>
      </c>
      <c r="AJ19" s="11">
        <f>'OddsRatio_working_3-way'!U19/(3*'OddsRatio_working_3-way'!X19^(1/3))*SIN(('OddsRatio_working_3-way'!Y19+2*PI())/3)</f>
        <v>-0.39348333633972626</v>
      </c>
      <c r="AK19" s="11">
        <f>'OddsRatio_working_3-way'!U19/(3*'OddsRatio_working_3-way'!X19^(1/3))*SIN(('OddsRatio_working_3-way'!Y19+4*PI())/3)</f>
        <v>0.51883908895469855</v>
      </c>
      <c r="AL19" s="11">
        <f>'OddsRatio_working_3-way'!Z19+'OddsRatio_working_3-way'!AF19</f>
        <v>1.0534591956629371</v>
      </c>
      <c r="AM19" s="11">
        <f>'OddsRatio_working_3-way'!AA19+'OddsRatio_working_3-way'!AG19</f>
        <v>-0.74385213038163567</v>
      </c>
      <c r="AN19" s="11">
        <f>'OddsRatio_working_3-way'!AB19+'OddsRatio_working_3-way'!AH19</f>
        <v>-0.30960706528130111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1.0534591956629371</v>
      </c>
      <c r="AS19" s="11">
        <f>IF(('OddsRatio_working_3-way'!X19=0),IF(Q19&gt;0,-Q19^(1/3),(-Q19)^(1/3)),'OddsRatio_working_3-way'!AM19-'OddsRatio_working_3-way'!R19/3)</f>
        <v>-0.74385213038163567</v>
      </c>
      <c r="AT19" s="11">
        <f>IF(('OddsRatio_working_3-way'!X19=0),IF(Q19&gt;0,-Q19^(1/3),(-Q19)^(1/3)),'OddsRatio_working_3-way'!AN19-'OddsRatio_working_3-way'!R19/3)</f>
        <v>-0.30960706528130111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1.53</v>
      </c>
      <c r="B20" s="4">
        <f>IF('True_Odds_Calculator_3-way'!B21="","",'True_Odds_Calculator_3-way'!B21)</f>
        <v>4.09</v>
      </c>
      <c r="C20" s="4">
        <f>IF('True_Odds_Calculator_3-way'!C21="","",'True_Odds_Calculator_3-way'!C21)</f>
        <v>7.38</v>
      </c>
      <c r="D20" s="9">
        <f t="shared" si="13"/>
        <v>0.63895944840410401</v>
      </c>
      <c r="E20" s="9">
        <f t="shared" si="14"/>
        <v>0.23286593865561073</v>
      </c>
      <c r="F20" s="9">
        <f t="shared" si="15"/>
        <v>0.1281746129402854</v>
      </c>
      <c r="G20" s="9">
        <f t="shared" si="16"/>
        <v>1.0661217853780929</v>
      </c>
      <c r="H20" s="9">
        <f t="shared" si="17"/>
        <v>1.5650445462503892</v>
      </c>
      <c r="I20" s="9">
        <f t="shared" si="18"/>
        <v>4.2943163168183069</v>
      </c>
      <c r="J20" s="9">
        <f t="shared" si="19"/>
        <v>7.8018569907122313</v>
      </c>
      <c r="K20" s="11">
        <f t="shared" si="20"/>
        <v>0.65359477124183007</v>
      </c>
      <c r="L20" s="11">
        <f t="shared" si="21"/>
        <v>0.24449877750611249</v>
      </c>
      <c r="M20" s="11">
        <f t="shared" si="22"/>
        <v>0.13550135501355015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-0.22624757193446632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0.21653539641329905</v>
      </c>
      <c r="Q20" s="11">
        <f>2*'OddsRatio_working_3-way'!K20*'OddsRatio_working_3-way'!L20*'OddsRatio_working_3-way'!M20</f>
        <v>4.3307079282659817E-2</v>
      </c>
      <c r="R20" s="11">
        <f t="shared" si="23"/>
        <v>0</v>
      </c>
      <c r="S20" s="11">
        <f t="shared" si="24"/>
        <v>-0.95707279667964595</v>
      </c>
      <c r="T20" s="11">
        <f t="shared" si="25"/>
        <v>-0.19141455933592921</v>
      </c>
      <c r="U20" s="11">
        <f>'OddsRatio_working_3-way'!S20-'OddsRatio_working_3-way'!R20^2/3</f>
        <v>-0.95707279667964595</v>
      </c>
      <c r="V20" s="11">
        <f>'OddsRatio_working_3-way'!S20*'OddsRatio_working_3-way'!R20/3-2*'OddsRatio_working_3-way'!R20^3/27-'OddsRatio_working_3-way'!T20</f>
        <v>0.19141455933592921</v>
      </c>
      <c r="W20" s="11">
        <f>'OddsRatio_working_3-way'!V20^2+4*'OddsRatio_working_3-way'!U20^3/27</f>
        <v>-9.3237136179951996E-2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0.18019202930881817</v>
      </c>
      <c r="Y20" s="11">
        <f>IF('OddsRatio_working_3-way'!W20&gt;=0,IF('OddsRatio_working_3-way'!V20+SQRT('OddsRatio_working_3-way'!W20)&gt;0,0,PI()),ACOS('OddsRatio_working_3-way'!V20/(2*'OddsRatio_working_3-way'!X20)))</f>
        <v>1.0108502942505058</v>
      </c>
      <c r="Z20" s="11">
        <f>'OddsRatio_working_3-way'!X20^(1/3)*COS('OddsRatio_working_3-way'!Y20/3)</f>
        <v>0.53306089268904644</v>
      </c>
      <c r="AA20" s="11">
        <f>'OddsRatio_working_3-way'!X20^(1/3)*COS(('OddsRatio_working_3-way'!Y20+2*PI())/3)</f>
        <v>-0.42824860452126956</v>
      </c>
      <c r="AB20" s="11">
        <f>'OddsRatio_working_3-way'!X20^(1/3)*COS(('OddsRatio_working_3-way'!Y20+4*PI())/3)</f>
        <v>-0.10481228816777698</v>
      </c>
      <c r="AC20" s="11">
        <f>'OddsRatio_working_3-way'!X20^(1/3)*SIN('OddsRatio_working_3-way'!Y20/3)</f>
        <v>0.18673604431239002</v>
      </c>
      <c r="AD20" s="11">
        <f>'OddsRatio_working_3-way'!X20^(1/3)*SIN(('OddsRatio_working_3-way'!Y20+2*PI())/3)</f>
        <v>0.36827625267652975</v>
      </c>
      <c r="AE20" s="11">
        <f>'OddsRatio_working_3-way'!X20^(1/3)*SIN(('OddsRatio_working_3-way'!Y20+4*PI())/3)</f>
        <v>-0.55501229698891963</v>
      </c>
      <c r="AF20" s="11">
        <f>-'OddsRatio_working_3-way'!U20/(3*'OddsRatio_working_3-way'!X20^(1/3))*COS(('OddsRatio_working_3-way'!Y20)/3)</f>
        <v>0.53306089268904644</v>
      </c>
      <c r="AG20" s="11">
        <f>-'OddsRatio_working_3-way'!U20/(3*'OddsRatio_working_3-way'!X20^(1/3))*COS(('OddsRatio_working_3-way'!Y20+2*PI())/3)</f>
        <v>-0.42824860452126967</v>
      </c>
      <c r="AH20" s="11">
        <f>-'OddsRatio_working_3-way'!U20/(3*'OddsRatio_working_3-way'!X20^(1/3))*COS(('OddsRatio_working_3-way'!Y20+4*PI())/3)</f>
        <v>-0.104812288167777</v>
      </c>
      <c r="AI20" s="11">
        <f>'OddsRatio_working_3-way'!U20/(3*'OddsRatio_working_3-way'!X20^(1/3))*SIN(('OddsRatio_working_3-way'!Y20)/3)</f>
        <v>-0.18673604431239005</v>
      </c>
      <c r="AJ20" s="11">
        <f>'OddsRatio_working_3-way'!U20/(3*'OddsRatio_working_3-way'!X20^(1/3))*SIN(('OddsRatio_working_3-way'!Y20+2*PI())/3)</f>
        <v>-0.3682762526765298</v>
      </c>
      <c r="AK20" s="11">
        <f>'OddsRatio_working_3-way'!U20/(3*'OddsRatio_working_3-way'!X20^(1/3))*SIN(('OddsRatio_working_3-way'!Y20+4*PI())/3)</f>
        <v>0.55501229698891974</v>
      </c>
      <c r="AL20" s="11">
        <f>'OddsRatio_working_3-way'!Z20+'OddsRatio_working_3-way'!AF20</f>
        <v>1.0661217853780929</v>
      </c>
      <c r="AM20" s="11">
        <f>'OddsRatio_working_3-way'!AA20+'OddsRatio_working_3-way'!AG20</f>
        <v>-0.85649720904253923</v>
      </c>
      <c r="AN20" s="11">
        <f>'OddsRatio_working_3-way'!AB20+'OddsRatio_working_3-way'!AH20</f>
        <v>-0.20962457633555398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1.0661217853780929</v>
      </c>
      <c r="AS20" s="11">
        <f>IF(('OddsRatio_working_3-way'!X20=0),IF(Q20&gt;0,-Q20^(1/3),(-Q20)^(1/3)),'OddsRatio_working_3-way'!AM20-'OddsRatio_working_3-way'!R20/3)</f>
        <v>-0.85649720904253923</v>
      </c>
      <c r="AT20" s="11">
        <f>IF(('OddsRatio_working_3-way'!X20=0),IF(Q20&gt;0,-Q20^(1/3),(-Q20)^(1/3)),'OddsRatio_working_3-way'!AN20-'OddsRatio_working_3-way'!R20/3)</f>
        <v>-0.20962457633555398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4.3</v>
      </c>
      <c r="B21" s="4">
        <f>IF('True_Odds_Calculator_3-way'!B22="","",'True_Odds_Calculator_3-way'!B22)</f>
        <v>3.57</v>
      </c>
      <c r="C21" s="4">
        <f>IF('True_Odds_Calculator_3-way'!C22="","",'True_Odds_Calculator_3-way'!C22)</f>
        <v>1.93</v>
      </c>
      <c r="D21" s="9">
        <f t="shared" si="13"/>
        <v>0.22388331905791103</v>
      </c>
      <c r="E21" s="9">
        <f t="shared" si="14"/>
        <v>0.27028811760872834</v>
      </c>
      <c r="F21" s="9">
        <f t="shared" si="15"/>
        <v>0.50582856333336057</v>
      </c>
      <c r="G21" s="9">
        <f t="shared" si="16"/>
        <v>1.0504885938014854</v>
      </c>
      <c r="H21" s="9">
        <f t="shared" si="17"/>
        <v>4.466612359544901</v>
      </c>
      <c r="I21" s="9">
        <f t="shared" si="18"/>
        <v>3.6997556860698166</v>
      </c>
      <c r="J21" s="9">
        <f t="shared" si="19"/>
        <v>1.9769543922353814</v>
      </c>
      <c r="K21" s="11">
        <f t="shared" si="20"/>
        <v>0.23255813953488372</v>
      </c>
      <c r="L21" s="11">
        <f t="shared" si="21"/>
        <v>0.28011204481792717</v>
      </c>
      <c r="M21" s="11">
        <f t="shared" si="22"/>
        <v>0.5181347150259068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-0.26621715079573227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0.2295170387711658</v>
      </c>
      <c r="Q21" s="11">
        <f>2*'OddsRatio_working_3-way'!K21*'OddsRatio_working_3-way'!L21*'OddsRatio_working_3-way'!M21</f>
        <v>6.7505011403284049E-2</v>
      </c>
      <c r="R21" s="11">
        <f t="shared" si="23"/>
        <v>0</v>
      </c>
      <c r="S21" s="11">
        <f t="shared" si="24"/>
        <v>-0.86214219514081436</v>
      </c>
      <c r="T21" s="11">
        <f t="shared" si="25"/>
        <v>-0.25357123386494534</v>
      </c>
      <c r="U21" s="11">
        <f>'OddsRatio_working_3-way'!S21-'OddsRatio_working_3-way'!R21^2/3</f>
        <v>-0.86214219514081436</v>
      </c>
      <c r="V21" s="11">
        <f>'OddsRatio_working_3-way'!S21*'OddsRatio_working_3-way'!R21/3-2*'OddsRatio_working_3-way'!R21^3/27-'OddsRatio_working_3-way'!T21</f>
        <v>0.25357123386494534</v>
      </c>
      <c r="W21" s="11">
        <f>'OddsRatio_working_3-way'!V21^2+4*'OddsRatio_working_3-way'!U21^3/27</f>
        <v>-3.0638066693842891E-2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0.15405878532043676</v>
      </c>
      <c r="Y21" s="11">
        <f>IF('OddsRatio_working_3-way'!W21&gt;=0,IF('OddsRatio_working_3-way'!V21+SQRT('OddsRatio_working_3-way'!W21)&gt;0,0,PI()),ACOS('OddsRatio_working_3-way'!V21/(2*'OddsRatio_working_3-way'!X21)))</f>
        <v>0.60417846015500742</v>
      </c>
      <c r="Z21" s="11">
        <f>'OddsRatio_working_3-way'!X21^(1/3)*COS('OddsRatio_working_3-way'!Y21/3)</f>
        <v>0.52524429690074259</v>
      </c>
      <c r="AA21" s="11">
        <f>'OddsRatio_working_3-way'!X21^(1/3)*COS(('OddsRatio_working_3-way'!Y21+2*PI())/3)</f>
        <v>-0.35548963584578347</v>
      </c>
      <c r="AB21" s="11">
        <f>'OddsRatio_working_3-way'!X21^(1/3)*COS(('OddsRatio_working_3-way'!Y21+4*PI())/3)</f>
        <v>-0.16975466105495918</v>
      </c>
      <c r="AC21" s="11">
        <f>'OddsRatio_working_3-way'!X21^(1/3)*SIN('OddsRatio_working_3-way'!Y21/3)</f>
        <v>0.10723413769341078</v>
      </c>
      <c r="AD21" s="11">
        <f>'OddsRatio_working_3-way'!X21^(1/3)*SIN(('OddsRatio_working_3-way'!Y21+2*PI())/3)</f>
        <v>0.4012578354622337</v>
      </c>
      <c r="AE21" s="11">
        <f>'OddsRatio_working_3-way'!X21^(1/3)*SIN(('OddsRatio_working_3-way'!Y21+4*PI())/3)</f>
        <v>-0.50849197315564454</v>
      </c>
      <c r="AF21" s="11">
        <f>-'OddsRatio_working_3-way'!U21/(3*'OddsRatio_working_3-way'!X21^(1/3))*COS(('OddsRatio_working_3-way'!Y21)/3)</f>
        <v>0.5252442969007427</v>
      </c>
      <c r="AG21" s="11">
        <f>-'OddsRatio_working_3-way'!U21/(3*'OddsRatio_working_3-way'!X21^(1/3))*COS(('OddsRatio_working_3-way'!Y21+2*PI())/3)</f>
        <v>-0.35548963584578352</v>
      </c>
      <c r="AH21" s="11">
        <f>-'OddsRatio_working_3-way'!U21/(3*'OddsRatio_working_3-way'!X21^(1/3))*COS(('OddsRatio_working_3-way'!Y21+4*PI())/3)</f>
        <v>-0.16975466105495923</v>
      </c>
      <c r="AI21" s="11">
        <f>'OddsRatio_working_3-way'!U21/(3*'OddsRatio_working_3-way'!X21^(1/3))*SIN(('OddsRatio_working_3-way'!Y21)/3)</f>
        <v>-0.10723413769341079</v>
      </c>
      <c r="AJ21" s="11">
        <f>'OddsRatio_working_3-way'!U21/(3*'OddsRatio_working_3-way'!X21^(1/3))*SIN(('OddsRatio_working_3-way'!Y21+2*PI())/3)</f>
        <v>-0.40125783546223381</v>
      </c>
      <c r="AK21" s="11">
        <f>'OddsRatio_working_3-way'!U21/(3*'OddsRatio_working_3-way'!X21^(1/3))*SIN(('OddsRatio_working_3-way'!Y21+4*PI())/3)</f>
        <v>0.50849197315564465</v>
      </c>
      <c r="AL21" s="11">
        <f>'OddsRatio_working_3-way'!Z21+'OddsRatio_working_3-way'!AF21</f>
        <v>1.0504885938014854</v>
      </c>
      <c r="AM21" s="11">
        <f>'OddsRatio_working_3-way'!AA21+'OddsRatio_working_3-way'!AG21</f>
        <v>-0.71097927169156705</v>
      </c>
      <c r="AN21" s="11">
        <f>'OddsRatio_working_3-way'!AB21+'OddsRatio_working_3-way'!AH21</f>
        <v>-0.33950932210991841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1.0504885938014854</v>
      </c>
      <c r="AS21" s="11">
        <f>IF(('OddsRatio_working_3-way'!X21=0),IF(Q21&gt;0,-Q21^(1/3),(-Q21)^(1/3)),'OddsRatio_working_3-way'!AM21-'OddsRatio_working_3-way'!R21/3)</f>
        <v>-0.71097927169156705</v>
      </c>
      <c r="AT21" s="11">
        <f>IF(('OddsRatio_working_3-way'!X21=0),IF(Q21&gt;0,-Q21^(1/3),(-Q21)^(1/3)),'OddsRatio_working_3-way'!AN21-'OddsRatio_working_3-way'!R21/3)</f>
        <v>-0.33950932210991841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1.98</v>
      </c>
      <c r="B22" s="4">
        <f>IF('True_Odds_Calculator_3-way'!B23="","",'True_Odds_Calculator_3-way'!B23)</f>
        <v>3.56</v>
      </c>
      <c r="C22" s="4">
        <f>IF('True_Odds_Calculator_3-way'!C23="","",'True_Odds_Calculator_3-way'!C23)</f>
        <v>3.86</v>
      </c>
      <c r="D22" s="9">
        <f t="shared" si="13"/>
        <v>0.48739857016994842</v>
      </c>
      <c r="E22" s="9">
        <f t="shared" si="14"/>
        <v>0.26685728869911046</v>
      </c>
      <c r="F22" s="9">
        <f t="shared" si="15"/>
        <v>0.24574414113094095</v>
      </c>
      <c r="G22" s="9">
        <f t="shared" si="16"/>
        <v>1.0731723798813542</v>
      </c>
      <c r="H22" s="9">
        <f t="shared" si="17"/>
        <v>2.0517089322837267</v>
      </c>
      <c r="I22" s="9">
        <f t="shared" si="18"/>
        <v>3.7473212924962667</v>
      </c>
      <c r="J22" s="9">
        <f t="shared" si="19"/>
        <v>4.0692730064606728</v>
      </c>
      <c r="K22" s="11">
        <f t="shared" si="20"/>
        <v>0.50505050505050508</v>
      </c>
      <c r="L22" s="11">
        <f t="shared" si="21"/>
        <v>0.2808988764044944</v>
      </c>
      <c r="M22" s="11">
        <f t="shared" si="22"/>
        <v>0.2590673575129534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-0.2637118110134351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0.23522175236677192</v>
      </c>
      <c r="Q22" s="11">
        <f>2*'OddsRatio_working_3-way'!K22*'OddsRatio_working_3-way'!L22*'OddsRatio_working_3-way'!M22</f>
        <v>7.3506797614616232E-2</v>
      </c>
      <c r="R22" s="11">
        <f t="shared" si="23"/>
        <v>0</v>
      </c>
      <c r="S22" s="11">
        <f t="shared" si="24"/>
        <v>-0.89196517767946415</v>
      </c>
      <c r="T22" s="11">
        <f t="shared" si="25"/>
        <v>-0.27873911802483259</v>
      </c>
      <c r="U22" s="11">
        <f>'OddsRatio_working_3-way'!S22-'OddsRatio_working_3-way'!R22^2/3</f>
        <v>-0.89196517767946415</v>
      </c>
      <c r="V22" s="11">
        <f>'OddsRatio_working_3-way'!S22*'OddsRatio_working_3-way'!R22/3-2*'OddsRatio_working_3-way'!R22^3/27-'OddsRatio_working_3-way'!T22</f>
        <v>0.27873911802483259</v>
      </c>
      <c r="W22" s="11">
        <f>'OddsRatio_working_3-way'!V22^2+4*'OddsRatio_working_3-way'!U22^3/27</f>
        <v>-2.7437714548563474E-2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0.16212125898985691</v>
      </c>
      <c r="Y22" s="11">
        <f>IF('OddsRatio_working_3-way'!W22&gt;=0,IF('OddsRatio_working_3-way'!V22+SQRT('OddsRatio_working_3-way'!W22)&gt;0,0,PI()),ACOS('OddsRatio_working_3-way'!V22/(2*'OddsRatio_working_3-way'!X22)))</f>
        <v>0.53618776367382703</v>
      </c>
      <c r="Z22" s="11">
        <f>'OddsRatio_working_3-way'!X22^(1/3)*COS('OddsRatio_working_3-way'!Y22/3)</f>
        <v>0.53658618994067708</v>
      </c>
      <c r="AA22" s="11">
        <f>'OddsRatio_working_3-way'!X22^(1/3)*COS(('OddsRatio_working_3-way'!Y22+2*PI())/3)</f>
        <v>-0.35224391386793308</v>
      </c>
      <c r="AB22" s="11">
        <f>'OddsRatio_working_3-way'!X22^(1/3)*COS(('OddsRatio_working_3-way'!Y22+4*PI())/3)</f>
        <v>-0.18434227607274414</v>
      </c>
      <c r="AC22" s="11">
        <f>'OddsRatio_working_3-way'!X22^(1/3)*SIN('OddsRatio_working_3-way'!Y22/3)</f>
        <v>9.6938055778431537E-2</v>
      </c>
      <c r="AD22" s="11">
        <f>'OddsRatio_working_3-way'!X22^(1/3)*SIN(('OddsRatio_working_3-way'!Y22+2*PI())/3)</f>
        <v>0.41622824391931262</v>
      </c>
      <c r="AE22" s="11">
        <f>'OddsRatio_working_3-way'!X22^(1/3)*SIN(('OddsRatio_working_3-way'!Y22+4*PI())/3)</f>
        <v>-0.51316629969774408</v>
      </c>
      <c r="AF22" s="11">
        <f>-'OddsRatio_working_3-way'!U22/(3*'OddsRatio_working_3-way'!X22^(1/3))*COS(('OddsRatio_working_3-way'!Y22)/3)</f>
        <v>0.53658618994067708</v>
      </c>
      <c r="AG22" s="11">
        <f>-'OddsRatio_working_3-way'!U22/(3*'OddsRatio_working_3-way'!X22^(1/3))*COS(('OddsRatio_working_3-way'!Y22+2*PI())/3)</f>
        <v>-0.35224391386793308</v>
      </c>
      <c r="AH22" s="11">
        <f>-'OddsRatio_working_3-way'!U22/(3*'OddsRatio_working_3-way'!X22^(1/3))*COS(('OddsRatio_working_3-way'!Y22+4*PI())/3)</f>
        <v>-0.18434227607274414</v>
      </c>
      <c r="AI22" s="11">
        <f>'OddsRatio_working_3-way'!U22/(3*'OddsRatio_working_3-way'!X22^(1/3))*SIN(('OddsRatio_working_3-way'!Y22)/3)</f>
        <v>-9.6938055778431537E-2</v>
      </c>
      <c r="AJ22" s="11">
        <f>'OddsRatio_working_3-way'!U22/(3*'OddsRatio_working_3-way'!X22^(1/3))*SIN(('OddsRatio_working_3-way'!Y22+2*PI())/3)</f>
        <v>-0.41622824391931262</v>
      </c>
      <c r="AK22" s="11">
        <f>'OddsRatio_working_3-way'!U22/(3*'OddsRatio_working_3-way'!X22^(1/3))*SIN(('OddsRatio_working_3-way'!Y22+4*PI())/3)</f>
        <v>0.51316629969774408</v>
      </c>
      <c r="AL22" s="11">
        <f>'OddsRatio_working_3-way'!Z22+'OddsRatio_working_3-way'!AF22</f>
        <v>1.0731723798813542</v>
      </c>
      <c r="AM22" s="11">
        <f>'OddsRatio_working_3-way'!AA22+'OddsRatio_working_3-way'!AG22</f>
        <v>-0.70448782773586616</v>
      </c>
      <c r="AN22" s="11">
        <f>'OddsRatio_working_3-way'!AB22+'OddsRatio_working_3-way'!AH22</f>
        <v>-0.36868455214548829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1.0731723798813542</v>
      </c>
      <c r="AS22" s="11">
        <f>IF(('OddsRatio_working_3-way'!X22=0),IF(Q22&gt;0,-Q22^(1/3),(-Q22)^(1/3)),'OddsRatio_working_3-way'!AM22-'OddsRatio_working_3-way'!R22/3)</f>
        <v>-0.70448782773586616</v>
      </c>
      <c r="AT22" s="11">
        <f>IF(('OddsRatio_working_3-way'!X22=0),IF(Q22&gt;0,-Q22^(1/3),(-Q22)^(1/3)),'OddsRatio_working_3-way'!AN22-'OddsRatio_working_3-way'!R22/3)</f>
        <v>-0.36868455214548829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2.48</v>
      </c>
      <c r="B23" s="4">
        <f>IF('True_Odds_Calculator_3-way'!B24="","",'True_Odds_Calculator_3-way'!B24)</f>
        <v>3.33</v>
      </c>
      <c r="C23" s="4">
        <f>IF('True_Odds_Calculator_3-way'!C24="","",'True_Odds_Calculator_3-way'!C24)</f>
        <v>2.93</v>
      </c>
      <c r="D23" s="9">
        <f t="shared" si="13"/>
        <v>0.38720420476474771</v>
      </c>
      <c r="E23" s="9">
        <f t="shared" si="14"/>
        <v>0.28640560487374994</v>
      </c>
      <c r="F23" s="9">
        <f t="shared" si="15"/>
        <v>0.32639019036150235</v>
      </c>
      <c r="G23" s="9">
        <f t="shared" si="16"/>
        <v>1.0693355286478767</v>
      </c>
      <c r="H23" s="9">
        <f t="shared" si="17"/>
        <v>2.5826165823988569</v>
      </c>
      <c r="I23" s="9">
        <f t="shared" si="18"/>
        <v>3.4915517817495529</v>
      </c>
      <c r="J23" s="9">
        <f t="shared" si="19"/>
        <v>3.0638175702904022</v>
      </c>
      <c r="K23" s="11">
        <f t="shared" si="20"/>
        <v>0.40322580645161293</v>
      </c>
      <c r="L23" s="11">
        <f t="shared" si="21"/>
        <v>0.3003003003003003</v>
      </c>
      <c r="M23" s="11">
        <f t="shared" si="22"/>
        <v>0.34129692832764502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-0.27504984892411954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0.23721839201306338</v>
      </c>
      <c r="Q23" s="11">
        <f>2*'OddsRatio_working_3-way'!K23*'OddsRatio_working_3-way'!L23*'OddsRatio_working_3-way'!M23</f>
        <v>8.265449199061442E-2</v>
      </c>
      <c r="R23" s="11">
        <f t="shared" si="23"/>
        <v>0</v>
      </c>
      <c r="S23" s="11">
        <f t="shared" si="24"/>
        <v>-0.86245599821618857</v>
      </c>
      <c r="T23" s="11">
        <f t="shared" si="25"/>
        <v>-0.30050731645163364</v>
      </c>
      <c r="U23" s="11">
        <f>'OddsRatio_working_3-way'!S23-'OddsRatio_working_3-way'!R23^2/3</f>
        <v>-0.86245599821618857</v>
      </c>
      <c r="V23" s="11">
        <f>'OddsRatio_working_3-way'!S23*'OddsRatio_working_3-way'!R23/3-2*'OddsRatio_working_3-way'!R23^3/27-'OddsRatio_working_3-way'!T23</f>
        <v>0.30050731645163364</v>
      </c>
      <c r="W23" s="11">
        <f>'OddsRatio_working_3-way'!V23^2+4*'OddsRatio_working_3-way'!U23^3/27</f>
        <v>-4.7354929114459543E-3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0.15414290459862906</v>
      </c>
      <c r="Y23" s="11">
        <f>IF('OddsRatio_working_3-way'!W23&gt;=0,IF('OddsRatio_working_3-way'!V23+SQRT('OddsRatio_working_3-way'!W23)&gt;0,0,PI()),ACOS('OddsRatio_working_3-way'!V23/(2*'OddsRatio_working_3-way'!X23)))</f>
        <v>0.2251144463311201</v>
      </c>
      <c r="Z23" s="11">
        <f>'OddsRatio_working_3-way'!X23^(1/3)*COS('OddsRatio_working_3-way'!Y23/3)</f>
        <v>0.53466776432393837</v>
      </c>
      <c r="AA23" s="11">
        <f>'OddsRatio_working_3-way'!X23^(1/3)*COS(('OddsRatio_working_3-way'!Y23+2*PI())/3)</f>
        <v>-0.30214459744732786</v>
      </c>
      <c r="AB23" s="11">
        <f>'OddsRatio_working_3-way'!X23^(1/3)*COS(('OddsRatio_working_3-way'!Y23+4*PI())/3)</f>
        <v>-0.23252316687661087</v>
      </c>
      <c r="AC23" s="11">
        <f>'OddsRatio_working_3-way'!X23^(1/3)*SIN('OddsRatio_working_3-way'!Y23/3)</f>
        <v>4.0195951681370516E-2</v>
      </c>
      <c r="AD23" s="11">
        <f>'OddsRatio_working_3-way'!X23^(1/3)*SIN(('OddsRatio_working_3-way'!Y23+2*PI())/3)</f>
        <v>0.44293789064847661</v>
      </c>
      <c r="AE23" s="11">
        <f>'OddsRatio_working_3-way'!X23^(1/3)*SIN(('OddsRatio_working_3-way'!Y23+4*PI())/3)</f>
        <v>-0.48313384232984691</v>
      </c>
      <c r="AF23" s="11">
        <f>-'OddsRatio_working_3-way'!U23/(3*'OddsRatio_working_3-way'!X23^(1/3))*COS(('OddsRatio_working_3-way'!Y23)/3)</f>
        <v>0.53466776432393825</v>
      </c>
      <c r="AG23" s="11">
        <f>-'OddsRatio_working_3-way'!U23/(3*'OddsRatio_working_3-way'!X23^(1/3))*COS(('OddsRatio_working_3-way'!Y23+2*PI())/3)</f>
        <v>-0.3021445974473278</v>
      </c>
      <c r="AH23" s="11">
        <f>-'OddsRatio_working_3-way'!U23/(3*'OddsRatio_working_3-way'!X23^(1/3))*COS(('OddsRatio_working_3-way'!Y23+4*PI())/3)</f>
        <v>-0.23252316687661084</v>
      </c>
      <c r="AI23" s="11">
        <f>'OddsRatio_working_3-way'!U23/(3*'OddsRatio_working_3-way'!X23^(1/3))*SIN(('OddsRatio_working_3-way'!Y23)/3)</f>
        <v>-4.0195951681370509E-2</v>
      </c>
      <c r="AJ23" s="11">
        <f>'OddsRatio_working_3-way'!U23/(3*'OddsRatio_working_3-way'!X23^(1/3))*SIN(('OddsRatio_working_3-way'!Y23+2*PI())/3)</f>
        <v>-0.4429378906484765</v>
      </c>
      <c r="AK23" s="11">
        <f>'OddsRatio_working_3-way'!U23/(3*'OddsRatio_working_3-way'!X23^(1/3))*SIN(('OddsRatio_working_3-way'!Y23+4*PI())/3)</f>
        <v>0.4831338423298468</v>
      </c>
      <c r="AL23" s="11">
        <f>'OddsRatio_working_3-way'!Z23+'OddsRatio_working_3-way'!AF23</f>
        <v>1.0693355286478767</v>
      </c>
      <c r="AM23" s="11">
        <f>'OddsRatio_working_3-way'!AA23+'OddsRatio_working_3-way'!AG23</f>
        <v>-0.6042891948946556</v>
      </c>
      <c r="AN23" s="11">
        <f>'OddsRatio_working_3-way'!AB23+'OddsRatio_working_3-way'!AH23</f>
        <v>-0.46504633375322169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1.0693355286478767</v>
      </c>
      <c r="AS23" s="11">
        <f>IF(('OddsRatio_working_3-way'!X23=0),IF(Q23&gt;0,-Q23^(1/3),(-Q23)^(1/3)),'OddsRatio_working_3-way'!AM23-'OddsRatio_working_3-way'!R23/3)</f>
        <v>-0.6042891948946556</v>
      </c>
      <c r="AT23" s="11">
        <f>IF(('OddsRatio_working_3-way'!X23=0),IF(Q23&gt;0,-Q23^(1/3),(-Q23)^(1/3)),'OddsRatio_working_3-way'!AN23-'OddsRatio_working_3-way'!R23/3)</f>
        <v>-0.46504633375322169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3.52</v>
      </c>
      <c r="B24" s="4">
        <f>IF('True_Odds_Calculator_3-way'!B25="","",'True_Odds_Calculator_3-way'!B25)</f>
        <v>3.51</v>
      </c>
      <c r="C24" s="4">
        <f>IF('True_Odds_Calculator_3-way'!C25="","",'True_Odds_Calculator_3-way'!C25)</f>
        <v>2.1</v>
      </c>
      <c r="D24" s="9">
        <f t="shared" si="13"/>
        <v>0.27016544357953437</v>
      </c>
      <c r="E24" s="9">
        <f t="shared" si="14"/>
        <v>0.27095016100242031</v>
      </c>
      <c r="F24" s="9">
        <f t="shared" si="15"/>
        <v>0.45888439541804543</v>
      </c>
      <c r="G24" s="9">
        <f t="shared" si="16"/>
        <v>1.0719982675474113</v>
      </c>
      <c r="H24" s="9">
        <f t="shared" si="17"/>
        <v>3.7014356342194765</v>
      </c>
      <c r="I24" s="9">
        <f t="shared" si="18"/>
        <v>3.6907156515440023</v>
      </c>
      <c r="J24" s="9">
        <f t="shared" si="19"/>
        <v>2.1791980943021523</v>
      </c>
      <c r="K24" s="11">
        <f t="shared" si="20"/>
        <v>0.28409090909090912</v>
      </c>
      <c r="L24" s="11">
        <f t="shared" si="21"/>
        <v>0.28490028490028491</v>
      </c>
      <c r="M24" s="11">
        <f t="shared" si="22"/>
        <v>0.47619047619047616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-0.26816239316239332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0.23626065292731963</v>
      </c>
      <c r="Q24" s="11">
        <f>2*'OddsRatio_working_3-way'!K24*'OddsRatio_working_3-way'!L24*'OddsRatio_working_3-way'!M24</f>
        <v>7.7083410416743756E-2</v>
      </c>
      <c r="R24" s="11">
        <f t="shared" si="23"/>
        <v>0</v>
      </c>
      <c r="S24" s="11">
        <f t="shared" si="24"/>
        <v>-0.88103574159351017</v>
      </c>
      <c r="T24" s="11">
        <f t="shared" si="25"/>
        <v>-0.28745048665367373</v>
      </c>
      <c r="U24" s="11">
        <f>'OddsRatio_working_3-way'!S24-'OddsRatio_working_3-way'!R24^2/3</f>
        <v>-0.88103574159351017</v>
      </c>
      <c r="V24" s="11">
        <f>'OddsRatio_working_3-way'!S24*'OddsRatio_working_3-way'!R24/3-2*'OddsRatio_working_3-way'!R24^3/27-'OddsRatio_working_3-way'!T24</f>
        <v>0.28745048665367373</v>
      </c>
      <c r="W24" s="11">
        <f>'OddsRatio_working_3-way'!V24^2+4*'OddsRatio_working_3-way'!U24^3/27</f>
        <v>-1.8687931510604314E-2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0.15915064702039242</v>
      </c>
      <c r="Y24" s="11">
        <f>IF('OddsRatio_working_3-way'!W24&gt;=0,IF('OddsRatio_working_3-way'!V24+SQRT('OddsRatio_working_3-way'!W24)&gt;0,0,PI()),ACOS('OddsRatio_working_3-way'!V24/(2*'OddsRatio_working_3-way'!X24)))</f>
        <v>0.44391608716189657</v>
      </c>
      <c r="Z24" s="11">
        <f>'OddsRatio_working_3-way'!X24^(1/3)*COS('OddsRatio_working_3-way'!Y24/3)</f>
        <v>0.53599913377370567</v>
      </c>
      <c r="AA24" s="11">
        <f>'OddsRatio_working_3-way'!X24^(1/3)*COS(('OddsRatio_working_3-way'!Y24+2*PI())/3)</f>
        <v>-0.33719228213748764</v>
      </c>
      <c r="AB24" s="11">
        <f>'OddsRatio_working_3-way'!X24^(1/3)*COS(('OddsRatio_working_3-way'!Y24+4*PI())/3)</f>
        <v>-0.1988068516362182</v>
      </c>
      <c r="AC24" s="11">
        <f>'OddsRatio_working_3-way'!X24^(1/3)*SIN('OddsRatio_working_3-way'!Y24/3)</f>
        <v>7.9896865551830287E-2</v>
      </c>
      <c r="AD24" s="11">
        <f>'OddsRatio_working_3-way'!X24^(1/3)*SIN(('OddsRatio_working_3-way'!Y24+2*PI())/3)</f>
        <v>0.42424043347856771</v>
      </c>
      <c r="AE24" s="11">
        <f>'OddsRatio_working_3-way'!X24^(1/3)*SIN(('OddsRatio_working_3-way'!Y24+4*PI())/3)</f>
        <v>-0.50413729903039795</v>
      </c>
      <c r="AF24" s="11">
        <f>-'OddsRatio_working_3-way'!U24/(3*'OddsRatio_working_3-way'!X24^(1/3))*COS(('OddsRatio_working_3-way'!Y24)/3)</f>
        <v>0.53599913377370567</v>
      </c>
      <c r="AG24" s="11">
        <f>-'OddsRatio_working_3-way'!U24/(3*'OddsRatio_working_3-way'!X24^(1/3))*COS(('OddsRatio_working_3-way'!Y24+2*PI())/3)</f>
        <v>-0.33719228213748764</v>
      </c>
      <c r="AH24" s="11">
        <f>-'OddsRatio_working_3-way'!U24/(3*'OddsRatio_working_3-way'!X24^(1/3))*COS(('OddsRatio_working_3-way'!Y24+4*PI())/3)</f>
        <v>-0.1988068516362182</v>
      </c>
      <c r="AI24" s="11">
        <f>'OddsRatio_working_3-way'!U24/(3*'OddsRatio_working_3-way'!X24^(1/3))*SIN(('OddsRatio_working_3-way'!Y24)/3)</f>
        <v>-7.9896865551830287E-2</v>
      </c>
      <c r="AJ24" s="11">
        <f>'OddsRatio_working_3-way'!U24/(3*'OddsRatio_working_3-way'!X24^(1/3))*SIN(('OddsRatio_working_3-way'!Y24+2*PI())/3)</f>
        <v>-0.42424043347856771</v>
      </c>
      <c r="AK24" s="11">
        <f>'OddsRatio_working_3-way'!U24/(3*'OddsRatio_working_3-way'!X24^(1/3))*SIN(('OddsRatio_working_3-way'!Y24+4*PI())/3)</f>
        <v>0.50413729903039795</v>
      </c>
      <c r="AL24" s="11">
        <f>'OddsRatio_working_3-way'!Z24+'OddsRatio_working_3-way'!AF24</f>
        <v>1.0719982675474113</v>
      </c>
      <c r="AM24" s="11">
        <f>'OddsRatio_working_3-way'!AA24+'OddsRatio_working_3-way'!AG24</f>
        <v>-0.67438456427497528</v>
      </c>
      <c r="AN24" s="11">
        <f>'OddsRatio_working_3-way'!AB24+'OddsRatio_working_3-way'!AH24</f>
        <v>-0.39761370327243639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1.0719982675474113</v>
      </c>
      <c r="AS24" s="11">
        <f>IF(('OddsRatio_working_3-way'!X24=0),IF(Q24&gt;0,-Q24^(1/3),(-Q24)^(1/3)),'OddsRatio_working_3-way'!AM24-'OddsRatio_working_3-way'!R24/3)</f>
        <v>-0.67438456427497528</v>
      </c>
      <c r="AT24" s="11">
        <f>IF(('OddsRatio_working_3-way'!X24=0),IF(Q24&gt;0,-Q24^(1/3),(-Q24)^(1/3)),'OddsRatio_working_3-way'!AN24-'OddsRatio_working_3-way'!R24/3)</f>
        <v>-0.39761370327243639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4.34</v>
      </c>
      <c r="B25" s="4">
        <f>IF('True_Odds_Calculator_3-way'!B26="","",'True_Odds_Calculator_3-way'!B26)</f>
        <v>3.52</v>
      </c>
      <c r="C25" s="4">
        <f>IF('True_Odds_Calculator_3-way'!C26="","",'True_Odds_Calculator_3-way'!C26)</f>
        <v>1.88</v>
      </c>
      <c r="D25" s="9">
        <f t="shared" si="13"/>
        <v>0.21747401579325482</v>
      </c>
      <c r="E25" s="9">
        <f t="shared" si="14"/>
        <v>0.26919004146794073</v>
      </c>
      <c r="F25" s="9">
        <f t="shared" si="15"/>
        <v>0.51333594273880445</v>
      </c>
      <c r="G25" s="9">
        <f t="shared" si="16"/>
        <v>1.0773205064236162</v>
      </c>
      <c r="H25" s="9">
        <f t="shared" si="17"/>
        <v>4.5982504914548787</v>
      </c>
      <c r="I25" s="9">
        <f t="shared" si="18"/>
        <v>3.7148476761875133</v>
      </c>
      <c r="J25" s="9">
        <f t="shared" si="19"/>
        <v>1.9480420456527821</v>
      </c>
      <c r="K25" s="11">
        <f t="shared" si="20"/>
        <v>0.2304147465437788</v>
      </c>
      <c r="L25" s="11">
        <f t="shared" si="21"/>
        <v>0.28409090909090912</v>
      </c>
      <c r="M25" s="11">
        <f t="shared" si="22"/>
        <v>0.53191489361702127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-0.25789293067947838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0.23467652800185401</v>
      </c>
      <c r="Q25" s="11">
        <f>2*'OddsRatio_working_3-way'!K25*'OddsRatio_working_3-way'!L25*'OddsRatio_working_3-way'!M25</f>
        <v>6.9636951929333543E-2</v>
      </c>
      <c r="R25" s="11">
        <f t="shared" si="23"/>
        <v>0</v>
      </c>
      <c r="S25" s="11">
        <f t="shared" si="24"/>
        <v>-0.90997658362927825</v>
      </c>
      <c r="T25" s="11">
        <f t="shared" si="25"/>
        <v>-0.27002272511254549</v>
      </c>
      <c r="U25" s="11">
        <f>'OddsRatio_working_3-way'!S25-'OddsRatio_working_3-way'!R25^2/3</f>
        <v>-0.90997658362927825</v>
      </c>
      <c r="V25" s="11">
        <f>'OddsRatio_working_3-way'!S25*'OddsRatio_working_3-way'!R25/3-2*'OddsRatio_working_3-way'!R25^3/27-'OddsRatio_working_3-way'!T25</f>
        <v>0.27002272511254549</v>
      </c>
      <c r="W25" s="11">
        <f>'OddsRatio_working_3-way'!V25^2+4*'OddsRatio_working_3-way'!U25^3/27</f>
        <v>-3.8719258027555326E-2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0.16705652494347581</v>
      </c>
      <c r="Y25" s="11">
        <f>IF('OddsRatio_working_3-way'!W25&gt;=0,IF('OddsRatio_working_3-way'!V25+SQRT('OddsRatio_working_3-way'!W25)&gt;0,0,PI()),ACOS('OddsRatio_working_3-way'!V25/(2*'OddsRatio_working_3-way'!X25)))</f>
        <v>0.62974497838560684</v>
      </c>
      <c r="Z25" s="11">
        <f>'OddsRatio_working_3-way'!X25^(1/3)*COS('OddsRatio_working_3-way'!Y25/3)</f>
        <v>0.5386602532118081</v>
      </c>
      <c r="AA25" s="11">
        <f>'OddsRatio_working_3-way'!X25^(1/3)*COS(('OddsRatio_working_3-way'!Y25+2*PI())/3)</f>
        <v>-0.36871822757711004</v>
      </c>
      <c r="AB25" s="11">
        <f>'OddsRatio_working_3-way'!X25^(1/3)*COS(('OddsRatio_working_3-way'!Y25+4*PI())/3)</f>
        <v>-0.16994202563469848</v>
      </c>
      <c r="AC25" s="11">
        <f>'OddsRatio_working_3-way'!X25^(1/3)*SIN('OddsRatio_working_3-way'!Y25/3)</f>
        <v>0.11476349369994297</v>
      </c>
      <c r="AD25" s="11">
        <f>'OddsRatio_working_3-way'!X25^(1/3)*SIN(('OddsRatio_working_3-way'!Y25+2*PI())/3)</f>
        <v>0.40911171644041266</v>
      </c>
      <c r="AE25" s="11">
        <f>'OddsRatio_working_3-way'!X25^(1/3)*SIN(('OddsRatio_working_3-way'!Y25+4*PI())/3)</f>
        <v>-0.52387521014035543</v>
      </c>
      <c r="AF25" s="11">
        <f>-'OddsRatio_working_3-way'!U25/(3*'OddsRatio_working_3-way'!X25^(1/3))*COS(('OddsRatio_working_3-way'!Y25)/3)</f>
        <v>0.53866025321180799</v>
      </c>
      <c r="AG25" s="11">
        <f>-'OddsRatio_working_3-way'!U25/(3*'OddsRatio_working_3-way'!X25^(1/3))*COS(('OddsRatio_working_3-way'!Y25+2*PI())/3)</f>
        <v>-0.36871822757710998</v>
      </c>
      <c r="AH25" s="11">
        <f>-'OddsRatio_working_3-way'!U25/(3*'OddsRatio_working_3-way'!X25^(1/3))*COS(('OddsRatio_working_3-way'!Y25+4*PI())/3)</f>
        <v>-0.16994202563469846</v>
      </c>
      <c r="AI25" s="11">
        <f>'OddsRatio_working_3-way'!U25/(3*'OddsRatio_working_3-way'!X25^(1/3))*SIN(('OddsRatio_working_3-way'!Y25)/3)</f>
        <v>-0.11476349369994295</v>
      </c>
      <c r="AJ25" s="11">
        <f>'OddsRatio_working_3-way'!U25/(3*'OddsRatio_working_3-way'!X25^(1/3))*SIN(('OddsRatio_working_3-way'!Y25+2*PI())/3)</f>
        <v>-0.40911171644041261</v>
      </c>
      <c r="AK25" s="11">
        <f>'OddsRatio_working_3-way'!U25/(3*'OddsRatio_working_3-way'!X25^(1/3))*SIN(('OddsRatio_working_3-way'!Y25+4*PI())/3)</f>
        <v>0.52387521014035532</v>
      </c>
      <c r="AL25" s="11">
        <f>'OddsRatio_working_3-way'!Z25+'OddsRatio_working_3-way'!AF25</f>
        <v>1.0773205064236162</v>
      </c>
      <c r="AM25" s="11">
        <f>'OddsRatio_working_3-way'!AA25+'OddsRatio_working_3-way'!AG25</f>
        <v>-0.73743645515422007</v>
      </c>
      <c r="AN25" s="11">
        <f>'OddsRatio_working_3-way'!AB25+'OddsRatio_working_3-way'!AH25</f>
        <v>-0.33988405126939691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1.0773205064236162</v>
      </c>
      <c r="AS25" s="11">
        <f>IF(('OddsRatio_working_3-way'!X25=0),IF(Q25&gt;0,-Q25^(1/3),(-Q25)^(1/3)),'OddsRatio_working_3-way'!AM25-'OddsRatio_working_3-way'!R25/3)</f>
        <v>-0.73743645515422007</v>
      </c>
      <c r="AT25" s="11">
        <f>IF(('OddsRatio_working_3-way'!X25=0),IF(Q25&gt;0,-Q25^(1/3),(-Q25)^(1/3)),'OddsRatio_working_3-way'!AN25-'OddsRatio_working_3-way'!R25/3)</f>
        <v>-0.33988405126939691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6.38</v>
      </c>
      <c r="B26" s="4">
        <f>IF('True_Odds_Calculator_3-way'!B27="","",'True_Odds_Calculator_3-way'!B27)</f>
        <v>4.22</v>
      </c>
      <c r="C26" s="4">
        <f>IF('True_Odds_Calculator_3-way'!C27="","",'True_Odds_Calculator_3-way'!C27)</f>
        <v>1.52</v>
      </c>
      <c r="D26" s="9">
        <f t="shared" si="13"/>
        <v>0.14435099055245965</v>
      </c>
      <c r="E26" s="9">
        <f t="shared" si="14"/>
        <v>0.21989035003616017</v>
      </c>
      <c r="F26" s="9">
        <f t="shared" si="15"/>
        <v>0.63575865941137977</v>
      </c>
      <c r="G26" s="9">
        <f t="shared" si="16"/>
        <v>1.1017767609569098</v>
      </c>
      <c r="H26" s="9">
        <f t="shared" si="17"/>
        <v>6.9275589739481749</v>
      </c>
      <c r="I26" s="9">
        <f t="shared" si="18"/>
        <v>4.5477211702812497</v>
      </c>
      <c r="J26" s="9">
        <f t="shared" si="19"/>
        <v>1.5729239156975932</v>
      </c>
      <c r="K26" s="11">
        <f t="shared" si="20"/>
        <v>0.15673981191222572</v>
      </c>
      <c r="L26" s="11">
        <f t="shared" si="21"/>
        <v>0.23696682464454977</v>
      </c>
      <c r="M26" s="11">
        <f t="shared" si="22"/>
        <v>0.65789473684210531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-0.22012267069939007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0.22285281314534466</v>
      </c>
      <c r="Q26" s="11">
        <f>2*'OddsRatio_working_3-way'!K26*'OddsRatio_working_3-way'!L26*'OddsRatio_working_3-way'!M26</f>
        <v>4.8871230952926455E-2</v>
      </c>
      <c r="R26" s="11">
        <f t="shared" si="23"/>
        <v>0</v>
      </c>
      <c r="S26" s="11">
        <f t="shared" si="24"/>
        <v>-1.0124028226501167</v>
      </c>
      <c r="T26" s="11">
        <f t="shared" si="25"/>
        <v>-0.22201816286186768</v>
      </c>
      <c r="U26" s="11">
        <f>'OddsRatio_working_3-way'!S26-'OddsRatio_working_3-way'!R26^2/3</f>
        <v>-1.0124028226501167</v>
      </c>
      <c r="V26" s="11">
        <f>'OddsRatio_working_3-way'!S26*'OddsRatio_working_3-way'!R26/3-2*'OddsRatio_working_3-way'!R26^3/27-'OddsRatio_working_3-way'!T26</f>
        <v>0.22201816286186768</v>
      </c>
      <c r="W26" s="11">
        <f>'OddsRatio_working_3-way'!V26^2+4*'OddsRatio_working_3-way'!U26^3/27</f>
        <v>-0.10443710067881148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0.19604155510973323</v>
      </c>
      <c r="Y26" s="11">
        <f>IF('OddsRatio_working_3-way'!W26&gt;=0,IF('OddsRatio_working_3-way'!V26+SQRT('OddsRatio_working_3-way'!W26)&gt;0,0,PI()),ACOS('OddsRatio_working_3-way'!V26/(2*'OddsRatio_working_3-way'!X26)))</f>
        <v>0.96884389232867596</v>
      </c>
      <c r="Z26" s="11">
        <f>'OddsRatio_working_3-way'!X26^(1/3)*COS('OddsRatio_working_3-way'!Y26/3)</f>
        <v>0.5508883804784549</v>
      </c>
      <c r="AA26" s="11">
        <f>'OddsRatio_working_3-way'!X26^(1/3)*COS(('OddsRatio_working_3-way'!Y26+2*PI())/3)</f>
        <v>-0.43510695939001615</v>
      </c>
      <c r="AB26" s="11">
        <f>'OddsRatio_working_3-way'!X26^(1/3)*COS(('OddsRatio_working_3-way'!Y26+4*PI())/3)</f>
        <v>-0.11578142108843863</v>
      </c>
      <c r="AC26" s="11">
        <f>'OddsRatio_working_3-way'!X26^(1/3)*SIN('OddsRatio_working_3-way'!Y26/3)</f>
        <v>0.18436268549753784</v>
      </c>
      <c r="AD26" s="11">
        <f>'OddsRatio_working_3-way'!X26^(1/3)*SIN(('OddsRatio_working_3-way'!Y26+2*PI())/3)</f>
        <v>0.38490198939524045</v>
      </c>
      <c r="AE26" s="11">
        <f>'OddsRatio_working_3-way'!X26^(1/3)*SIN(('OddsRatio_working_3-way'!Y26+4*PI())/3)</f>
        <v>-0.56926467489277832</v>
      </c>
      <c r="AF26" s="11">
        <f>-'OddsRatio_working_3-way'!U26/(3*'OddsRatio_working_3-way'!X26^(1/3))*COS(('OddsRatio_working_3-way'!Y26)/3)</f>
        <v>0.5508883804784549</v>
      </c>
      <c r="AG26" s="11">
        <f>-'OddsRatio_working_3-way'!U26/(3*'OddsRatio_working_3-way'!X26^(1/3))*COS(('OddsRatio_working_3-way'!Y26+2*PI())/3)</f>
        <v>-0.43510695939001615</v>
      </c>
      <c r="AH26" s="11">
        <f>-'OddsRatio_working_3-way'!U26/(3*'OddsRatio_working_3-way'!X26^(1/3))*COS(('OddsRatio_working_3-way'!Y26+4*PI())/3)</f>
        <v>-0.11578142108843863</v>
      </c>
      <c r="AI26" s="11">
        <f>'OddsRatio_working_3-way'!U26/(3*'OddsRatio_working_3-way'!X26^(1/3))*SIN(('OddsRatio_working_3-way'!Y26)/3)</f>
        <v>-0.18436268549753784</v>
      </c>
      <c r="AJ26" s="11">
        <f>'OddsRatio_working_3-way'!U26/(3*'OddsRatio_working_3-way'!X26^(1/3))*SIN(('OddsRatio_working_3-way'!Y26+2*PI())/3)</f>
        <v>-0.38490198939524045</v>
      </c>
      <c r="AK26" s="11">
        <f>'OddsRatio_working_3-way'!U26/(3*'OddsRatio_working_3-way'!X26^(1/3))*SIN(('OddsRatio_working_3-way'!Y26+4*PI())/3)</f>
        <v>0.56926467489277832</v>
      </c>
      <c r="AL26" s="11">
        <f>'OddsRatio_working_3-way'!Z26+'OddsRatio_working_3-way'!AF26</f>
        <v>1.1017767609569098</v>
      </c>
      <c r="AM26" s="11">
        <f>'OddsRatio_working_3-way'!AA26+'OddsRatio_working_3-way'!AG26</f>
        <v>-0.87021391878003229</v>
      </c>
      <c r="AN26" s="11">
        <f>'OddsRatio_working_3-way'!AB26+'OddsRatio_working_3-way'!AH26</f>
        <v>-0.23156284217687725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1.1017767609569098</v>
      </c>
      <c r="AS26" s="11">
        <f>IF(('OddsRatio_working_3-way'!X26=0),IF(Q26&gt;0,-Q26^(1/3),(-Q26)^(1/3)),'OddsRatio_working_3-way'!AM26-'OddsRatio_working_3-way'!R26/3)</f>
        <v>-0.87021391878003229</v>
      </c>
      <c r="AT26" s="11">
        <f>IF(('OddsRatio_working_3-way'!X26=0),IF(Q26&gt;0,-Q26^(1/3),(-Q26)^(1/3)),'OddsRatio_working_3-way'!AN26-'OddsRatio_working_3-way'!R26/3)</f>
        <v>-0.23156284217687725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4.6100000000000003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1.79</v>
      </c>
      <c r="D27" s="9">
        <f t="shared" si="13"/>
        <v>0.20360604456232118</v>
      </c>
      <c r="E27" s="9">
        <f t="shared" si="14"/>
        <v>0.25759136113656428</v>
      </c>
      <c r="F27" s="9">
        <f t="shared" si="15"/>
        <v>0.53880259430111466</v>
      </c>
      <c r="G27" s="9">
        <f t="shared" si="16"/>
        <v>1.0835029203714457</v>
      </c>
      <c r="H27" s="9">
        <f t="shared" si="17"/>
        <v>4.9114455425409185</v>
      </c>
      <c r="I27" s="9">
        <f t="shared" si="18"/>
        <v>3.8821177681880465</v>
      </c>
      <c r="J27" s="9">
        <f t="shared" si="19"/>
        <v>1.8559673070934417</v>
      </c>
      <c r="K27" s="11">
        <f t="shared" si="20"/>
        <v>0.21691973969631234</v>
      </c>
      <c r="L27" s="11">
        <f t="shared" si="21"/>
        <v>0.27322404371584696</v>
      </c>
      <c r="M27" s="11">
        <f t="shared" si="22"/>
        <v>0.55865921787709494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-0.25117758937054202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0.23375970971944393</v>
      </c>
      <c r="Q27" s="11">
        <f>2*'OddsRatio_working_3-way'!K27*'OddsRatio_working_3-way'!L27*'OddsRatio_working_3-way'!M27</f>
        <v>6.6220880940352389E-2</v>
      </c>
      <c r="R27" s="11">
        <f t="shared" si="23"/>
        <v>0</v>
      </c>
      <c r="S27" s="11">
        <f t="shared" si="24"/>
        <v>-0.93065512056729349</v>
      </c>
      <c r="T27" s="11">
        <f t="shared" si="25"/>
        <v>-0.26364167721453075</v>
      </c>
      <c r="U27" s="11">
        <f>'OddsRatio_working_3-way'!S27-'OddsRatio_working_3-way'!R27^2/3</f>
        <v>-0.93065512056729349</v>
      </c>
      <c r="V27" s="11">
        <f>'OddsRatio_working_3-way'!S27*'OddsRatio_working_3-way'!R27/3-2*'OddsRatio_working_3-way'!R27^3/27-'OddsRatio_working_3-way'!T27</f>
        <v>0.26364167721453075</v>
      </c>
      <c r="W27" s="11">
        <f>'OddsRatio_working_3-way'!V27^2+4*'OddsRatio_working_3-way'!U27^3/27</f>
        <v>-4.9909071818853637E-2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0.17278310520949702</v>
      </c>
      <c r="Y27" s="11">
        <f>IF('OddsRatio_working_3-way'!W27&gt;=0,IF('OddsRatio_working_3-way'!V27+SQRT('OddsRatio_working_3-way'!W27)&gt;0,0,PI()),ACOS('OddsRatio_working_3-way'!V27/(2*'OddsRatio_working_3-way'!X27)))</f>
        <v>0.70296817948479784</v>
      </c>
      <c r="Z27" s="11">
        <f>'OddsRatio_working_3-way'!X27^(1/3)*COS('OddsRatio_working_3-way'!Y27/3)</f>
        <v>0.54175146018572284</v>
      </c>
      <c r="AA27" s="11">
        <f>'OddsRatio_working_3-way'!X27^(1/3)*COS(('OddsRatio_working_3-way'!Y27+2*PI())/3)</f>
        <v>-0.38287035800778069</v>
      </c>
      <c r="AB27" s="11">
        <f>'OddsRatio_working_3-way'!X27^(1/3)*COS(('OddsRatio_working_3-way'!Y27+4*PI())/3)</f>
        <v>-0.15888110217794255</v>
      </c>
      <c r="AC27" s="11">
        <f>'OddsRatio_working_3-way'!X27^(1/3)*SIN('OddsRatio_working_3-way'!Y27/3)</f>
        <v>0.12932025714894124</v>
      </c>
      <c r="AD27" s="11">
        <f>'OddsRatio_working_3-way'!X27^(1/3)*SIN(('OddsRatio_working_3-way'!Y27+2*PI())/3)</f>
        <v>0.40451039848367931</v>
      </c>
      <c r="AE27" s="11">
        <f>'OddsRatio_working_3-way'!X27^(1/3)*SIN(('OddsRatio_working_3-way'!Y27+4*PI())/3)</f>
        <v>-0.53383065563262033</v>
      </c>
      <c r="AF27" s="11">
        <f>-'OddsRatio_working_3-way'!U27/(3*'OddsRatio_working_3-way'!X27^(1/3))*COS(('OddsRatio_working_3-way'!Y27)/3)</f>
        <v>0.54175146018572284</v>
      </c>
      <c r="AG27" s="11">
        <f>-'OddsRatio_working_3-way'!U27/(3*'OddsRatio_working_3-way'!X27^(1/3))*COS(('OddsRatio_working_3-way'!Y27+2*PI())/3)</f>
        <v>-0.38287035800778069</v>
      </c>
      <c r="AH27" s="11">
        <f>-'OddsRatio_working_3-way'!U27/(3*'OddsRatio_working_3-way'!X27^(1/3))*COS(('OddsRatio_working_3-way'!Y27+4*PI())/3)</f>
        <v>-0.15888110217794255</v>
      </c>
      <c r="AI27" s="11">
        <f>'OddsRatio_working_3-way'!U27/(3*'OddsRatio_working_3-way'!X27^(1/3))*SIN(('OddsRatio_working_3-way'!Y27)/3)</f>
        <v>-0.12932025714894124</v>
      </c>
      <c r="AJ27" s="11">
        <f>'OddsRatio_working_3-way'!U27/(3*'OddsRatio_working_3-way'!X27^(1/3))*SIN(('OddsRatio_working_3-way'!Y27+2*PI())/3)</f>
        <v>-0.40451039848367931</v>
      </c>
      <c r="AK27" s="11">
        <f>'OddsRatio_working_3-way'!U27/(3*'OddsRatio_working_3-way'!X27^(1/3))*SIN(('OddsRatio_working_3-way'!Y27+4*PI())/3)</f>
        <v>0.53383065563262033</v>
      </c>
      <c r="AL27" s="11">
        <f>'OddsRatio_working_3-way'!Z27+'OddsRatio_working_3-way'!AF27</f>
        <v>1.0835029203714457</v>
      </c>
      <c r="AM27" s="11">
        <f>'OddsRatio_working_3-way'!AA27+'OddsRatio_working_3-way'!AG27</f>
        <v>-0.76574071601556137</v>
      </c>
      <c r="AN27" s="11">
        <f>'OddsRatio_working_3-way'!AB27+'OddsRatio_working_3-way'!AH27</f>
        <v>-0.31776220435588509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1.0835029203714457</v>
      </c>
      <c r="AS27" s="11">
        <f>IF(('OddsRatio_working_3-way'!X27=0),IF(Q27&gt;0,-Q27^(1/3),(-Q27)^(1/3)),'OddsRatio_working_3-way'!AM27-'OddsRatio_working_3-way'!R27/3)</f>
        <v>-0.76574071601556137</v>
      </c>
      <c r="AT27" s="11">
        <f>IF(('OddsRatio_working_3-way'!X27=0),IF(Q27&gt;0,-Q27^(1/3),(-Q27)^(1/3)),'OddsRatio_working_3-way'!AN27-'OddsRatio_working_3-way'!R27/3)</f>
        <v>-0.31776220435588509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1.89</v>
      </c>
      <c r="B28" s="4">
        <f>IF('True_Odds_Calculator_3-way'!B29="","",'True_Odds_Calculator_3-way'!B29)</f>
        <v>3.56</v>
      </c>
      <c r="C28" s="4">
        <f>IF('True_Odds_Calculator_3-way'!C29="","",'True_Odds_Calculator_3-way'!C29)</f>
        <v>4.2300000000000004</v>
      </c>
      <c r="D28" s="9">
        <f t="shared" si="13"/>
        <v>0.51057614991780909</v>
      </c>
      <c r="E28" s="9">
        <f t="shared" si="14"/>
        <v>0.2661528172918155</v>
      </c>
      <c r="F28" s="9">
        <f t="shared" si="15"/>
        <v>0.22327103279037511</v>
      </c>
      <c r="G28" s="9">
        <f t="shared" si="16"/>
        <v>1.0770468585011654</v>
      </c>
      <c r="H28" s="9">
        <f t="shared" si="17"/>
        <v>1.9585717040660375</v>
      </c>
      <c r="I28" s="9">
        <f t="shared" si="18"/>
        <v>3.7572399577629838</v>
      </c>
      <c r="J28" s="9">
        <f t="shared" si="19"/>
        <v>4.4788613529587638</v>
      </c>
      <c r="K28" s="11">
        <f t="shared" si="20"/>
        <v>0.52910052910052918</v>
      </c>
      <c r="L28" s="11">
        <f t="shared" si="21"/>
        <v>0.2808988764044944</v>
      </c>
      <c r="M28" s="11">
        <f t="shared" si="22"/>
        <v>0.23640661938534277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-0.25857130348856106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0.23470605455889815</v>
      </c>
      <c r="Q28" s="11">
        <f>2*'OddsRatio_working_3-way'!K28*'OddsRatio_working_3-way'!L28*'OddsRatio_working_3-way'!M28</f>
        <v>7.0271273820029373E-2</v>
      </c>
      <c r="R28" s="11">
        <f t="shared" si="23"/>
        <v>0</v>
      </c>
      <c r="S28" s="11">
        <f t="shared" si="24"/>
        <v>-0.90770341253000375</v>
      </c>
      <c r="T28" s="11">
        <f t="shared" si="25"/>
        <v>-0.27176748878143819</v>
      </c>
      <c r="U28" s="11">
        <f>'OddsRatio_working_3-way'!S28-'OddsRatio_working_3-way'!R28^2/3</f>
        <v>-0.90770341253000375</v>
      </c>
      <c r="V28" s="11">
        <f>'OddsRatio_working_3-way'!S28*'OddsRatio_working_3-way'!R28/3-2*'OddsRatio_working_3-way'!R28^3/27-'OddsRatio_working_3-way'!T28</f>
        <v>0.27176748878143819</v>
      </c>
      <c r="W28" s="11">
        <f>'OddsRatio_working_3-way'!V28^2+4*'OddsRatio_working_3-way'!U28^3/27</f>
        <v>-3.6939465302557511E-2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0.1664309415802292</v>
      </c>
      <c r="Y28" s="11">
        <f>IF('OddsRatio_working_3-way'!W28&gt;=0,IF('OddsRatio_working_3-way'!V28+SQRT('OddsRatio_working_3-way'!W28)&gt;0,0,PI()),ACOS('OddsRatio_working_3-way'!V28/(2*'OddsRatio_working_3-way'!X28)))</f>
        <v>0.61554787524395449</v>
      </c>
      <c r="Z28" s="11">
        <f>'OddsRatio_working_3-way'!X28^(1/3)*COS('OddsRatio_working_3-way'!Y28/3)</f>
        <v>0.53852342925058272</v>
      </c>
      <c r="AA28" s="11">
        <f>'OddsRatio_working_3-way'!X28^(1/3)*COS(('OddsRatio_working_3-way'!Y28+2*PI())/3)</f>
        <v>-0.36631963673186357</v>
      </c>
      <c r="AB28" s="11">
        <f>'OddsRatio_working_3-way'!X28^(1/3)*COS(('OddsRatio_working_3-way'!Y28+4*PI())/3)</f>
        <v>-0.17220379251871898</v>
      </c>
      <c r="AC28" s="11">
        <f>'OddsRatio_working_3-way'!X28^(1/3)*SIN('OddsRatio_working_3-way'!Y28/3)</f>
        <v>0.11207283491043041</v>
      </c>
      <c r="AD28" s="11">
        <f>'OddsRatio_working_3-way'!X28^(1/3)*SIN(('OddsRatio_working_3-way'!Y28+2*PI())/3)</f>
        <v>0.41033855280890119</v>
      </c>
      <c r="AE28" s="11">
        <f>'OddsRatio_working_3-way'!X28^(1/3)*SIN(('OddsRatio_working_3-way'!Y28+4*PI())/3)</f>
        <v>-0.52241138771933171</v>
      </c>
      <c r="AF28" s="11">
        <f>-'OddsRatio_working_3-way'!U28/(3*'OddsRatio_working_3-way'!X28^(1/3))*COS(('OddsRatio_working_3-way'!Y28)/3)</f>
        <v>0.53852342925058272</v>
      </c>
      <c r="AG28" s="11">
        <f>-'OddsRatio_working_3-way'!U28/(3*'OddsRatio_working_3-way'!X28^(1/3))*COS(('OddsRatio_working_3-way'!Y28+2*PI())/3)</f>
        <v>-0.36631963673186357</v>
      </c>
      <c r="AH28" s="11">
        <f>-'OddsRatio_working_3-way'!U28/(3*'OddsRatio_working_3-way'!X28^(1/3))*COS(('OddsRatio_working_3-way'!Y28+4*PI())/3)</f>
        <v>-0.17220379251871898</v>
      </c>
      <c r="AI28" s="11">
        <f>'OddsRatio_working_3-way'!U28/(3*'OddsRatio_working_3-way'!X28^(1/3))*SIN(('OddsRatio_working_3-way'!Y28)/3)</f>
        <v>-0.11207283491043041</v>
      </c>
      <c r="AJ28" s="11">
        <f>'OddsRatio_working_3-way'!U28/(3*'OddsRatio_working_3-way'!X28^(1/3))*SIN(('OddsRatio_working_3-way'!Y28+2*PI())/3)</f>
        <v>-0.41033855280890119</v>
      </c>
      <c r="AK28" s="11">
        <f>'OddsRatio_working_3-way'!U28/(3*'OddsRatio_working_3-way'!X28^(1/3))*SIN(('OddsRatio_working_3-way'!Y28+4*PI())/3)</f>
        <v>0.52241138771933171</v>
      </c>
      <c r="AL28" s="11">
        <f>'OddsRatio_working_3-way'!Z28+'OddsRatio_working_3-way'!AF28</f>
        <v>1.0770468585011654</v>
      </c>
      <c r="AM28" s="11">
        <f>'OddsRatio_working_3-way'!AA28+'OddsRatio_working_3-way'!AG28</f>
        <v>-0.73263927346372715</v>
      </c>
      <c r="AN28" s="11">
        <f>'OddsRatio_working_3-way'!AB28+'OddsRatio_working_3-way'!AH28</f>
        <v>-0.34440758503743796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1.0770468585011654</v>
      </c>
      <c r="AS28" s="11">
        <f>IF(('OddsRatio_working_3-way'!X28=0),IF(Q28&gt;0,-Q28^(1/3),(-Q28)^(1/3)),'OddsRatio_working_3-way'!AM28-'OddsRatio_working_3-way'!R28/3)</f>
        <v>-0.73263927346372715</v>
      </c>
      <c r="AT28" s="11">
        <f>IF(('OddsRatio_working_3-way'!X28=0),IF(Q28&gt;0,-Q28^(1/3),(-Q28)^(1/3)),'OddsRatio_working_3-way'!AN28-'OddsRatio_working_3-way'!R28/3)</f>
        <v>-0.34440758503743796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4.8099999999999996</v>
      </c>
      <c r="B29" s="4">
        <f>IF('True_Odds_Calculator_3-way'!B30="","",'True_Odds_Calculator_3-way'!B30)</f>
        <v>3.8</v>
      </c>
      <c r="C29" s="4">
        <f>IF('True_Odds_Calculator_3-way'!C30="","",'True_Odds_Calculator_3-way'!C30)</f>
        <v>1.74</v>
      </c>
      <c r="D29" s="9">
        <f t="shared" si="13"/>
        <v>0.19555828921506341</v>
      </c>
      <c r="E29" s="9">
        <f t="shared" si="14"/>
        <v>0.24856501544248466</v>
      </c>
      <c r="F29" s="9">
        <f t="shared" si="15"/>
        <v>0.55587669534245199</v>
      </c>
      <c r="G29" s="9">
        <f t="shared" si="16"/>
        <v>1.0796758218940417</v>
      </c>
      <c r="H29" s="9">
        <f t="shared" si="17"/>
        <v>5.1135648814162993</v>
      </c>
      <c r="I29" s="9">
        <f t="shared" si="18"/>
        <v>4.0230923013033166</v>
      </c>
      <c r="J29" s="9">
        <f t="shared" si="19"/>
        <v>1.7989601082015905</v>
      </c>
      <c r="K29" s="11">
        <f t="shared" si="20"/>
        <v>0.20790020790020791</v>
      </c>
      <c r="L29" s="11">
        <f t="shared" si="21"/>
        <v>0.26315789473684209</v>
      </c>
      <c r="M29" s="11">
        <f t="shared" si="22"/>
        <v>0.57471264367816088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-0.24822001954488337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0.23110504054242714</v>
      </c>
      <c r="Q29" s="11">
        <f>2*'OddsRatio_working_3-way'!K29*'OddsRatio_working_3-way'!L29*'OddsRatio_working_3-way'!M29</f>
        <v>6.2885725317667229E-2</v>
      </c>
      <c r="R29" s="11">
        <f t="shared" si="23"/>
        <v>0</v>
      </c>
      <c r="S29" s="11">
        <f t="shared" si="24"/>
        <v>-0.93104915939561639</v>
      </c>
      <c r="T29" s="11">
        <f t="shared" si="25"/>
        <v>-0.25334671003962345</v>
      </c>
      <c r="U29" s="11">
        <f>'OddsRatio_working_3-way'!S29-'OddsRatio_working_3-way'!R29^2/3</f>
        <v>-0.93104915939561639</v>
      </c>
      <c r="V29" s="11">
        <f>'OddsRatio_working_3-way'!S29*'OddsRatio_working_3-way'!R29/3-2*'OddsRatio_working_3-way'!R29^3/27-'OddsRatio_working_3-way'!T29</f>
        <v>0.25334671003962345</v>
      </c>
      <c r="W29" s="11">
        <f>'OddsRatio_working_3-way'!V29^2+4*'OddsRatio_working_3-way'!U29^3/27</f>
        <v>-5.5383196525509784E-2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0.17289285122107481</v>
      </c>
      <c r="Y29" s="11">
        <f>IF('OddsRatio_working_3-way'!W29&gt;=0,IF('OddsRatio_working_3-way'!V29+SQRT('OddsRatio_working_3-way'!W29)&gt;0,0,PI()),ACOS('OddsRatio_working_3-way'!V29/(2*'OddsRatio_working_3-way'!X29)))</f>
        <v>0.74855994207207666</v>
      </c>
      <c r="Z29" s="11">
        <f>'OddsRatio_working_3-way'!X29^(1/3)*COS('OddsRatio_working_3-way'!Y29/3)</f>
        <v>0.53983791094702094</v>
      </c>
      <c r="AA29" s="11">
        <f>'OddsRatio_working_3-way'!X29^(1/3)*COS(('OddsRatio_working_3-way'!Y29+2*PI())/3)</f>
        <v>-0.38905569320445299</v>
      </c>
      <c r="AB29" s="11">
        <f>'OddsRatio_working_3-way'!X29^(1/3)*COS(('OddsRatio_working_3-way'!Y29+4*PI())/3)</f>
        <v>-0.15078221774256806</v>
      </c>
      <c r="AC29" s="11">
        <f>'OddsRatio_working_3-way'!X29^(1/3)*SIN('OddsRatio_working_3-way'!Y29/3)</f>
        <v>0.13756725519866703</v>
      </c>
      <c r="AD29" s="11">
        <f>'OddsRatio_working_3-way'!X29^(1/3)*SIN(('OddsRatio_working_3-way'!Y29+2*PI())/3)</f>
        <v>0.39872971720670813</v>
      </c>
      <c r="AE29" s="11">
        <f>'OddsRatio_working_3-way'!X29^(1/3)*SIN(('OddsRatio_working_3-way'!Y29+4*PI())/3)</f>
        <v>-0.53629697240537511</v>
      </c>
      <c r="AF29" s="11">
        <f>-'OddsRatio_working_3-way'!U29/(3*'OddsRatio_working_3-way'!X29^(1/3))*COS(('OddsRatio_working_3-way'!Y29)/3)</f>
        <v>0.53983791094702083</v>
      </c>
      <c r="AG29" s="11">
        <f>-'OddsRatio_working_3-way'!U29/(3*'OddsRatio_working_3-way'!X29^(1/3))*COS(('OddsRatio_working_3-way'!Y29+2*PI())/3)</f>
        <v>-0.38905569320445288</v>
      </c>
      <c r="AH29" s="11">
        <f>-'OddsRatio_working_3-way'!U29/(3*'OddsRatio_working_3-way'!X29^(1/3))*COS(('OddsRatio_working_3-way'!Y29+4*PI())/3)</f>
        <v>-0.15078221774256803</v>
      </c>
      <c r="AI29" s="11">
        <f>'OddsRatio_working_3-way'!U29/(3*'OddsRatio_working_3-way'!X29^(1/3))*SIN(('OddsRatio_working_3-way'!Y29)/3)</f>
        <v>-0.137567255198667</v>
      </c>
      <c r="AJ29" s="11">
        <f>'OddsRatio_working_3-way'!U29/(3*'OddsRatio_working_3-way'!X29^(1/3))*SIN(('OddsRatio_working_3-way'!Y29+2*PI())/3)</f>
        <v>-0.39872971720670802</v>
      </c>
      <c r="AK29" s="11">
        <f>'OddsRatio_working_3-way'!U29/(3*'OddsRatio_working_3-way'!X29^(1/3))*SIN(('OddsRatio_working_3-way'!Y29+4*PI())/3)</f>
        <v>0.53629697240537499</v>
      </c>
      <c r="AL29" s="11">
        <f>'OddsRatio_working_3-way'!Z29+'OddsRatio_working_3-way'!AF29</f>
        <v>1.0796758218940417</v>
      </c>
      <c r="AM29" s="11">
        <f>'OddsRatio_working_3-way'!AA29+'OddsRatio_working_3-way'!AG29</f>
        <v>-0.77811138640890587</v>
      </c>
      <c r="AN29" s="11">
        <f>'OddsRatio_working_3-way'!AB29+'OddsRatio_working_3-way'!AH29</f>
        <v>-0.30156443548513612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1.0796758218940417</v>
      </c>
      <c r="AS29" s="11">
        <f>IF(('OddsRatio_working_3-way'!X29=0),IF(Q29&gt;0,-Q29^(1/3),(-Q29)^(1/3)),'OddsRatio_working_3-way'!AM29-'OddsRatio_working_3-way'!R29/3)</f>
        <v>-0.77811138640890587</v>
      </c>
      <c r="AT29" s="11">
        <f>IF(('OddsRatio_working_3-way'!X29=0),IF(Q29&gt;0,-Q29^(1/3),(-Q29)^(1/3)),'OddsRatio_working_3-way'!AN29-'OddsRatio_working_3-way'!R29/3)</f>
        <v>-0.30156443548513612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2.2000000000000002</v>
      </c>
      <c r="B30" s="4">
        <f>IF('True_Odds_Calculator_3-way'!B31="","",'True_Odds_Calculator_3-way'!B31)</f>
        <v>3.49</v>
      </c>
      <c r="C30" s="4">
        <f>IF('True_Odds_Calculator_3-way'!C31="","",'True_Odds_Calculator_3-way'!C31)</f>
        <v>3.29</v>
      </c>
      <c r="D30" s="9">
        <f t="shared" si="13"/>
        <v>0.43761579776417853</v>
      </c>
      <c r="E30" s="9">
        <f t="shared" si="14"/>
        <v>0.27273207285577677</v>
      </c>
      <c r="F30" s="9">
        <f t="shared" si="15"/>
        <v>0.2896521293800447</v>
      </c>
      <c r="G30" s="9">
        <f t="shared" si="16"/>
        <v>1.0709245513018053</v>
      </c>
      <c r="H30" s="9">
        <f t="shared" si="17"/>
        <v>2.2851094615621665</v>
      </c>
      <c r="I30" s="9">
        <f t="shared" si="18"/>
        <v>3.6666021327414953</v>
      </c>
      <c r="J30" s="9">
        <f t="shared" si="19"/>
        <v>3.452417222481134</v>
      </c>
      <c r="K30" s="11">
        <f t="shared" si="20"/>
        <v>0.45454545454545453</v>
      </c>
      <c r="L30" s="11">
        <f t="shared" si="21"/>
        <v>0.28653295128939826</v>
      </c>
      <c r="M30" s="11">
        <f t="shared" si="22"/>
        <v>0.303951367781155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-0.27087696184812571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0.23673211504705743</v>
      </c>
      <c r="Q30" s="11">
        <f>2*'OddsRatio_working_3-way'!K30*'OddsRatio_working_3-way'!L30*'OddsRatio_working_3-way'!M30</f>
        <v>7.9174620417076055E-2</v>
      </c>
      <c r="R30" s="11">
        <f t="shared" si="23"/>
        <v>0</v>
      </c>
      <c r="S30" s="11">
        <f t="shared" si="24"/>
        <v>-0.87394702536492386</v>
      </c>
      <c r="T30" s="11">
        <f t="shared" si="25"/>
        <v>-0.29228997503843607</v>
      </c>
      <c r="U30" s="11">
        <f>'OddsRatio_working_3-way'!S30-'OddsRatio_working_3-way'!R30^2/3</f>
        <v>-0.87394702536492386</v>
      </c>
      <c r="V30" s="11">
        <f>'OddsRatio_working_3-way'!S30*'OddsRatio_working_3-way'!R30/3-2*'OddsRatio_working_3-way'!R30^3/27-'OddsRatio_working_3-way'!T30</f>
        <v>0.29228997503843607</v>
      </c>
      <c r="W30" s="11">
        <f>'OddsRatio_working_3-way'!V30^2+4*'OddsRatio_working_3-way'!U30^3/27</f>
        <v>-1.3456382818100202E-2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0.15723375299698678</v>
      </c>
      <c r="Y30" s="11">
        <f>IF('OddsRatio_working_3-way'!W30&gt;=0,IF('OddsRatio_working_3-way'!V30+SQRT('OddsRatio_working_3-way'!W30)&gt;0,0,PI()),ACOS('OddsRatio_working_3-way'!V30/(2*'OddsRatio_working_3-way'!X30)))</f>
        <v>0.37780675204689262</v>
      </c>
      <c r="Z30" s="11">
        <f>'OddsRatio_working_3-way'!X30^(1/3)*COS('OddsRatio_working_3-way'!Y30/3)</f>
        <v>0.53546227565090265</v>
      </c>
      <c r="AA30" s="11">
        <f>'OddsRatio_working_3-way'!X30^(1/3)*COS(('OddsRatio_working_3-way'!Y30+2*PI())/3)</f>
        <v>-0.32644118685709944</v>
      </c>
      <c r="AB30" s="11">
        <f>'OddsRatio_working_3-way'!X30^(1/3)*COS(('OddsRatio_working_3-way'!Y30+4*PI())/3)</f>
        <v>-0.20902108879380352</v>
      </c>
      <c r="AC30" s="11">
        <f>'OddsRatio_working_3-way'!X30^(1/3)*SIN('OddsRatio_working_3-way'!Y30/3)</f>
        <v>6.7792525225116362E-2</v>
      </c>
      <c r="AD30" s="11">
        <f>'OddsRatio_working_3-way'!X30^(1/3)*SIN(('OddsRatio_working_3-way'!Y30+2*PI())/3)</f>
        <v>0.4298276708693492</v>
      </c>
      <c r="AE30" s="11">
        <f>'OddsRatio_working_3-way'!X30^(1/3)*SIN(('OddsRatio_working_3-way'!Y30+4*PI())/3)</f>
        <v>-0.49762019609446539</v>
      </c>
      <c r="AF30" s="11">
        <f>-'OddsRatio_working_3-way'!U30/(3*'OddsRatio_working_3-way'!X30^(1/3))*COS(('OddsRatio_working_3-way'!Y30)/3)</f>
        <v>0.53546227565090265</v>
      </c>
      <c r="AG30" s="11">
        <f>-'OddsRatio_working_3-way'!U30/(3*'OddsRatio_working_3-way'!X30^(1/3))*COS(('OddsRatio_working_3-way'!Y30+2*PI())/3)</f>
        <v>-0.32644118685709944</v>
      </c>
      <c r="AH30" s="11">
        <f>-'OddsRatio_working_3-way'!U30/(3*'OddsRatio_working_3-way'!X30^(1/3))*COS(('OddsRatio_working_3-way'!Y30+4*PI())/3)</f>
        <v>-0.20902108879380352</v>
      </c>
      <c r="AI30" s="11">
        <f>'OddsRatio_working_3-way'!U30/(3*'OddsRatio_working_3-way'!X30^(1/3))*SIN(('OddsRatio_working_3-way'!Y30)/3)</f>
        <v>-6.7792525225116362E-2</v>
      </c>
      <c r="AJ30" s="11">
        <f>'OddsRatio_working_3-way'!U30/(3*'OddsRatio_working_3-way'!X30^(1/3))*SIN(('OddsRatio_working_3-way'!Y30+2*PI())/3)</f>
        <v>-0.4298276708693492</v>
      </c>
      <c r="AK30" s="11">
        <f>'OddsRatio_working_3-way'!U30/(3*'OddsRatio_working_3-way'!X30^(1/3))*SIN(('OddsRatio_working_3-way'!Y30+4*PI())/3)</f>
        <v>0.49762019609446539</v>
      </c>
      <c r="AL30" s="11">
        <f>'OddsRatio_working_3-way'!Z30+'OddsRatio_working_3-way'!AF30</f>
        <v>1.0709245513018053</v>
      </c>
      <c r="AM30" s="11">
        <f>'OddsRatio_working_3-way'!AA30+'OddsRatio_working_3-way'!AG30</f>
        <v>-0.65288237371419888</v>
      </c>
      <c r="AN30" s="11">
        <f>'OddsRatio_working_3-way'!AB30+'OddsRatio_working_3-way'!AH30</f>
        <v>-0.41804217758760703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1.0709245513018053</v>
      </c>
      <c r="AS30" s="11">
        <f>IF(('OddsRatio_working_3-way'!X30=0),IF(Q30&gt;0,-Q30^(1/3),(-Q30)^(1/3)),'OddsRatio_working_3-way'!AM30-'OddsRatio_working_3-way'!R30/3)</f>
        <v>-0.65288237371419888</v>
      </c>
      <c r="AT30" s="11">
        <f>IF(('OddsRatio_working_3-way'!X30=0),IF(Q30&gt;0,-Q30^(1/3),(-Q30)^(1/3)),'OddsRatio_working_3-way'!AN30-'OddsRatio_working_3-way'!R30/3)</f>
        <v>-0.41804217758760703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2.1800000000000002</v>
      </c>
      <c r="B31" s="4">
        <f>IF('True_Odds_Calculator_3-way'!B32="","",'True_Odds_Calculator_3-way'!B32)</f>
        <v>3.34</v>
      </c>
      <c r="C31" s="4">
        <f>IF('True_Odds_Calculator_3-way'!C32="","",'True_Odds_Calculator_3-way'!C32)</f>
        <v>3.49</v>
      </c>
      <c r="D31" s="9">
        <f t="shared" si="13"/>
        <v>0.4418640509710352</v>
      </c>
      <c r="E31" s="9">
        <f t="shared" si="14"/>
        <v>0.28531729420738589</v>
      </c>
      <c r="F31" s="9">
        <f t="shared" si="15"/>
        <v>0.27281865482157897</v>
      </c>
      <c r="G31" s="9">
        <f t="shared" si="16"/>
        <v>1.0704572275890003</v>
      </c>
      <c r="H31" s="9">
        <f t="shared" si="17"/>
        <v>2.26313952855502</v>
      </c>
      <c r="I31" s="9">
        <f t="shared" si="18"/>
        <v>3.5048699125582603</v>
      </c>
      <c r="J31" s="9">
        <f t="shared" si="19"/>
        <v>3.6654384966966109</v>
      </c>
      <c r="K31" s="11">
        <f t="shared" si="20"/>
        <v>0.4587155963302752</v>
      </c>
      <c r="L31" s="11">
        <f t="shared" si="21"/>
        <v>0.29940119760479045</v>
      </c>
      <c r="M31" s="11">
        <f t="shared" si="22"/>
        <v>0.28653295128939826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-0.27056326084982041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0.2365081356437515</v>
      </c>
      <c r="Q31" s="11">
        <f>2*'OddsRatio_working_3-way'!K31*'OddsRatio_working_3-way'!L31*'OddsRatio_working_3-way'!M31</f>
        <v>7.8704870430532953E-2</v>
      </c>
      <c r="R31" s="11">
        <f t="shared" si="23"/>
        <v>0</v>
      </c>
      <c r="S31" s="11">
        <f t="shared" si="24"/>
        <v>-0.87413248532301047</v>
      </c>
      <c r="T31" s="11">
        <f t="shared" si="25"/>
        <v>-0.29089267398436292</v>
      </c>
      <c r="U31" s="11">
        <f>'OddsRatio_working_3-way'!S31-'OddsRatio_working_3-way'!R31^2/3</f>
        <v>-0.87413248532301047</v>
      </c>
      <c r="V31" s="11">
        <f>'OddsRatio_working_3-way'!S31*'OddsRatio_working_3-way'!R31/3-2*'OddsRatio_working_3-way'!R31^3/27-'OddsRatio_working_3-way'!T31</f>
        <v>0.29089267398436292</v>
      </c>
      <c r="W31" s="11">
        <f>'OddsRatio_working_3-way'!V31^2+4*'OddsRatio_working_3-way'!U31^3/27</f>
        <v>-1.4334234014881278E-2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0.15728380542243861</v>
      </c>
      <c r="Y31" s="11">
        <f>IF('OddsRatio_working_3-way'!W31&gt;=0,IF('OddsRatio_working_3-way'!V31+SQRT('OddsRatio_working_3-way'!W31)&gt;0,0,PI()),ACOS('OddsRatio_working_3-way'!V31/(2*'OddsRatio_working_3-way'!X31)))</f>
        <v>0.39044926527585133</v>
      </c>
      <c r="Z31" s="11">
        <f>'OddsRatio_working_3-way'!X31^(1/3)*COS('OddsRatio_working_3-way'!Y31/3)</f>
        <v>0.53522861379450026</v>
      </c>
      <c r="AA31" s="11">
        <f>'OddsRatio_working_3-way'!X31^(1/3)*COS(('OddsRatio_working_3-way'!Y31+2*PI())/3)</f>
        <v>-0.32828447718270337</v>
      </c>
      <c r="AB31" s="11">
        <f>'OddsRatio_working_3-way'!X31^(1/3)*COS(('OddsRatio_working_3-way'!Y31+4*PI())/3)</f>
        <v>-0.20694413661179681</v>
      </c>
      <c r="AC31" s="11">
        <f>'OddsRatio_working_3-way'!X31^(1/3)*SIN('OddsRatio_working_3-way'!Y31/3)</f>
        <v>7.0055878292173759E-2</v>
      </c>
      <c r="AD31" s="11">
        <f>'OddsRatio_working_3-way'!X31^(1/3)*SIN(('OddsRatio_working_3-way'!Y31+2*PI())/3)</f>
        <v>0.42849363723228062</v>
      </c>
      <c r="AE31" s="11">
        <f>'OddsRatio_working_3-way'!X31^(1/3)*SIN(('OddsRatio_working_3-way'!Y31+4*PI())/3)</f>
        <v>-0.49854951552445437</v>
      </c>
      <c r="AF31" s="11">
        <f>-'OddsRatio_working_3-way'!U31/(3*'OddsRatio_working_3-way'!X31^(1/3))*COS(('OddsRatio_working_3-way'!Y31)/3)</f>
        <v>0.53522861379450015</v>
      </c>
      <c r="AG31" s="11">
        <f>-'OddsRatio_working_3-way'!U31/(3*'OddsRatio_working_3-way'!X31^(1/3))*COS(('OddsRatio_working_3-way'!Y31+2*PI())/3)</f>
        <v>-0.32828447718270332</v>
      </c>
      <c r="AH31" s="11">
        <f>-'OddsRatio_working_3-way'!U31/(3*'OddsRatio_working_3-way'!X31^(1/3))*COS(('OddsRatio_working_3-way'!Y31+4*PI())/3)</f>
        <v>-0.20694413661179675</v>
      </c>
      <c r="AI31" s="11">
        <f>'OddsRatio_working_3-way'!U31/(3*'OddsRatio_working_3-way'!X31^(1/3))*SIN(('OddsRatio_working_3-way'!Y31)/3)</f>
        <v>-7.0055878292173746E-2</v>
      </c>
      <c r="AJ31" s="11">
        <f>'OddsRatio_working_3-way'!U31/(3*'OddsRatio_working_3-way'!X31^(1/3))*SIN(('OddsRatio_working_3-way'!Y31+2*PI())/3)</f>
        <v>-0.42849363723228057</v>
      </c>
      <c r="AK31" s="11">
        <f>'OddsRatio_working_3-way'!U31/(3*'OddsRatio_working_3-way'!X31^(1/3))*SIN(('OddsRatio_working_3-way'!Y31+4*PI())/3)</f>
        <v>0.49854951552445426</v>
      </c>
      <c r="AL31" s="11">
        <f>'OddsRatio_working_3-way'!Z31+'OddsRatio_working_3-way'!AF31</f>
        <v>1.0704572275890003</v>
      </c>
      <c r="AM31" s="11">
        <f>'OddsRatio_working_3-way'!AA31+'OddsRatio_working_3-way'!AG31</f>
        <v>-0.65656895436540674</v>
      </c>
      <c r="AN31" s="11">
        <f>'OddsRatio_working_3-way'!AB31+'OddsRatio_working_3-way'!AH31</f>
        <v>-0.41388827322359356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1.0704572275890003</v>
      </c>
      <c r="AS31" s="11">
        <f>IF(('OddsRatio_working_3-way'!X31=0),IF(Q31&gt;0,-Q31^(1/3),(-Q31)^(1/3)),'OddsRatio_working_3-way'!AM31-'OddsRatio_working_3-way'!R31/3)</f>
        <v>-0.65656895436540674</v>
      </c>
      <c r="AT31" s="11">
        <f>IF(('OddsRatio_working_3-way'!X31=0),IF(Q31&gt;0,-Q31^(1/3),(-Q31)^(1/3)),'OddsRatio_working_3-way'!AN31-'OddsRatio_working_3-way'!R31/3)</f>
        <v>-0.41388827322359356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2.2799999999999998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3.22</v>
      </c>
      <c r="D32" s="9">
        <f t="shared" si="13"/>
        <v>0.42255557970283258</v>
      </c>
      <c r="E32" s="9">
        <f t="shared" si="14"/>
        <v>0.28071860937686371</v>
      </c>
      <c r="F32" s="9">
        <f t="shared" si="15"/>
        <v>0.29672581092030376</v>
      </c>
      <c r="G32" s="9">
        <f t="shared" si="16"/>
        <v>1.0676192080445932</v>
      </c>
      <c r="H32" s="9">
        <f t="shared" si="17"/>
        <v>2.3665525862970793</v>
      </c>
      <c r="I32" s="9">
        <f t="shared" si="18"/>
        <v>3.5622860993070238</v>
      </c>
      <c r="J32" s="9">
        <f t="shared" si="19"/>
        <v>3.3701146418589971</v>
      </c>
      <c r="K32" s="11">
        <f t="shared" si="20"/>
        <v>0.43859649122807021</v>
      </c>
      <c r="L32" s="11">
        <f t="shared" si="21"/>
        <v>0.29411764705882354</v>
      </c>
      <c r="M32" s="11">
        <f t="shared" si="22"/>
        <v>0.3105590062111801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-0.27321500682652922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0.23636456871077949</v>
      </c>
      <c r="Q32" s="11">
        <f>2*'OddsRatio_working_3-way'!K32*'OddsRatio_working_3-way'!L32*'OddsRatio_working_3-way'!M32</f>
        <v>8.012358261382356E-2</v>
      </c>
      <c r="R32" s="11">
        <f t="shared" si="23"/>
        <v>0</v>
      </c>
      <c r="S32" s="11">
        <f t="shared" si="24"/>
        <v>-0.86512293543543539</v>
      </c>
      <c r="T32" s="11">
        <f t="shared" si="25"/>
        <v>-0.29326201201201202</v>
      </c>
      <c r="U32" s="11">
        <f>'OddsRatio_working_3-way'!S32-'OddsRatio_working_3-way'!R32^2/3</f>
        <v>-0.86512293543543539</v>
      </c>
      <c r="V32" s="11">
        <f>'OddsRatio_working_3-way'!S32*'OddsRatio_working_3-way'!R32/3-2*'OddsRatio_working_3-way'!R32^3/27-'OddsRatio_working_3-way'!T32</f>
        <v>0.29326201201201202</v>
      </c>
      <c r="W32" s="11">
        <f>'OddsRatio_working_3-way'!V32^2+4*'OddsRatio_working_3-way'!U32^3/27</f>
        <v>-9.9219277653248283E-3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0.15485843168411781</v>
      </c>
      <c r="Y32" s="11">
        <f>IF('OddsRatio_working_3-way'!W32&gt;=0,IF('OddsRatio_working_3-way'!V32+SQRT('OddsRatio_working_3-way'!W32)&gt;0,0,PI()),ACOS('OddsRatio_working_3-way'!V32/(2*'OddsRatio_working_3-way'!X32)))</f>
        <v>0.32743217458923324</v>
      </c>
      <c r="Z32" s="11">
        <f>'OddsRatio_working_3-way'!X32^(1/3)*COS('OddsRatio_working_3-way'!Y32/3)</f>
        <v>0.53380960402229671</v>
      </c>
      <c r="AA32" s="11">
        <f>'OddsRatio_working_3-way'!X32^(1/3)*COS(('OddsRatio_working_3-way'!Y32+2*PI())/3)</f>
        <v>-0.31756261334393293</v>
      </c>
      <c r="AB32" s="11">
        <f>'OddsRatio_working_3-way'!X32^(1/3)*COS(('OddsRatio_working_3-way'!Y32+4*PI())/3)</f>
        <v>-0.2162469906783637</v>
      </c>
      <c r="AC32" s="11">
        <f>'OddsRatio_working_3-way'!X32^(1/3)*SIN('OddsRatio_working_3-way'!Y32/3)</f>
        <v>5.8494602019080869E-2</v>
      </c>
      <c r="AD32" s="11">
        <f>'OddsRatio_working_3-way'!X32^(1/3)*SIN(('OddsRatio_working_3-way'!Y32+2*PI())/3)</f>
        <v>0.43304537685788042</v>
      </c>
      <c r="AE32" s="11">
        <f>'OddsRatio_working_3-way'!X32^(1/3)*SIN(('OddsRatio_working_3-way'!Y32+4*PI())/3)</f>
        <v>-0.49153997887696138</v>
      </c>
      <c r="AF32" s="11">
        <f>-'OddsRatio_working_3-way'!U32/(3*'OddsRatio_working_3-way'!X32^(1/3))*COS(('OddsRatio_working_3-way'!Y32)/3)</f>
        <v>0.53380960402229649</v>
      </c>
      <c r="AG32" s="11">
        <f>-'OddsRatio_working_3-way'!U32/(3*'OddsRatio_working_3-way'!X32^(1/3))*COS(('OddsRatio_working_3-way'!Y32+2*PI())/3)</f>
        <v>-0.31756261334393282</v>
      </c>
      <c r="AH32" s="11">
        <f>-'OddsRatio_working_3-way'!U32/(3*'OddsRatio_working_3-way'!X32^(1/3))*COS(('OddsRatio_working_3-way'!Y32+4*PI())/3)</f>
        <v>-0.21624699067836362</v>
      </c>
      <c r="AI32" s="11">
        <f>'OddsRatio_working_3-way'!U32/(3*'OddsRatio_working_3-way'!X32^(1/3))*SIN(('OddsRatio_working_3-way'!Y32)/3)</f>
        <v>-5.8494602019080848E-2</v>
      </c>
      <c r="AJ32" s="11">
        <f>'OddsRatio_working_3-way'!U32/(3*'OddsRatio_working_3-way'!X32^(1/3))*SIN(('OddsRatio_working_3-way'!Y32+2*PI())/3)</f>
        <v>-0.43304537685788025</v>
      </c>
      <c r="AK32" s="11">
        <f>'OddsRatio_working_3-way'!U32/(3*'OddsRatio_working_3-way'!X32^(1/3))*SIN(('OddsRatio_working_3-way'!Y32+4*PI())/3)</f>
        <v>0.49153997887696116</v>
      </c>
      <c r="AL32" s="11">
        <f>'OddsRatio_working_3-way'!Z32+'OddsRatio_working_3-way'!AF32</f>
        <v>1.0676192080445932</v>
      </c>
      <c r="AM32" s="11">
        <f>'OddsRatio_working_3-way'!AA32+'OddsRatio_working_3-way'!AG32</f>
        <v>-0.63512522668786575</v>
      </c>
      <c r="AN32" s="11">
        <f>'OddsRatio_working_3-way'!AB32+'OddsRatio_working_3-way'!AH32</f>
        <v>-0.43249398135672734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1.0676192080445932</v>
      </c>
      <c r="AS32" s="11">
        <f>IF(('OddsRatio_working_3-way'!X32=0),IF(Q32&gt;0,-Q32^(1/3),(-Q32)^(1/3)),'OddsRatio_working_3-way'!AM32-'OddsRatio_working_3-way'!R32/3)</f>
        <v>-0.63512522668786575</v>
      </c>
      <c r="AT32" s="11">
        <f>IF(('OddsRatio_working_3-way'!X32=0),IF(Q32&gt;0,-Q32^(1/3),(-Q32)^(1/3)),'OddsRatio_working_3-way'!AN32-'OddsRatio_working_3-way'!R32/3)</f>
        <v>-0.43249398135672734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1.76</v>
      </c>
      <c r="B33" s="4">
        <f>IF('True_Odds_Calculator_3-way'!B34="","",'True_Odds_Calculator_3-way'!B34)</f>
        <v>3.76</v>
      </c>
      <c r="C33" s="4">
        <f>IF('True_Odds_Calculator_3-way'!C34="","",'True_Odds_Calculator_3-way'!C34)</f>
        <v>4.6900000000000004</v>
      </c>
      <c r="D33" s="9">
        <f t="shared" si="13"/>
        <v>0.54879002331508098</v>
      </c>
      <c r="E33" s="9">
        <f t="shared" si="14"/>
        <v>0.25088751904957057</v>
      </c>
      <c r="F33" s="9">
        <f t="shared" si="15"/>
        <v>0.2003224576353487</v>
      </c>
      <c r="G33" s="9">
        <f t="shared" si="16"/>
        <v>1.0818296844336961</v>
      </c>
      <c r="H33" s="9">
        <f t="shared" si="17"/>
        <v>1.8221905601696087</v>
      </c>
      <c r="I33" s="9">
        <f t="shared" si="18"/>
        <v>3.9858499290370006</v>
      </c>
      <c r="J33" s="9">
        <f t="shared" si="19"/>
        <v>4.9919515355603394</v>
      </c>
      <c r="K33" s="11">
        <f t="shared" si="20"/>
        <v>0.56818181818181823</v>
      </c>
      <c r="L33" s="11">
        <f t="shared" si="21"/>
        <v>0.26595744680851063</v>
      </c>
      <c r="M33" s="11">
        <f t="shared" si="22"/>
        <v>0.21321961620469082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-0.24938807619817471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0.23230679292127371</v>
      </c>
      <c r="Q33" s="11">
        <f>2*'OddsRatio_working_3-way'!K33*'OddsRatio_working_3-way'!L33*'OddsRatio_working_3-way'!M33</f>
        <v>6.444016447192058E-2</v>
      </c>
      <c r="R33" s="11">
        <f t="shared" si="23"/>
        <v>0</v>
      </c>
      <c r="S33" s="11">
        <f t="shared" si="24"/>
        <v>-0.93150721743678122</v>
      </c>
      <c r="T33" s="11">
        <f t="shared" si="25"/>
        <v>-0.25839312550257454</v>
      </c>
      <c r="U33" s="11">
        <f>'OddsRatio_working_3-way'!S33-'OddsRatio_working_3-way'!R33^2/3</f>
        <v>-0.93150721743678122</v>
      </c>
      <c r="V33" s="11">
        <f>'OddsRatio_working_3-way'!S33*'OddsRatio_working_3-way'!R33/3-2*'OddsRatio_working_3-way'!R33^3/27-'OddsRatio_working_3-way'!T33</f>
        <v>0.25839312550257454</v>
      </c>
      <c r="W33" s="11">
        <f>'OddsRatio_working_3-way'!V33^2+4*'OddsRatio_working_3-way'!U33^3/27</f>
        <v>-5.2977306554114395E-2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0.17302045678264727</v>
      </c>
      <c r="Y33" s="11">
        <f>IF('OddsRatio_working_3-way'!W33&gt;=0,IF('OddsRatio_working_3-way'!V33+SQRT('OddsRatio_working_3-way'!W33)&gt;0,0,PI()),ACOS('OddsRatio_working_3-way'!V33/(2*'OddsRatio_working_3-way'!X33)))</f>
        <v>0.727690357310813</v>
      </c>
      <c r="Z33" s="11">
        <f>'OddsRatio_working_3-way'!X33^(1/3)*COS('OddsRatio_working_3-way'!Y33/3)</f>
        <v>0.54091484221684805</v>
      </c>
      <c r="AA33" s="11">
        <f>'OddsRatio_working_3-way'!X33^(1/3)*COS(('OddsRatio_working_3-way'!Y33+2*PI())/3)</f>
        <v>-0.38636753482304798</v>
      </c>
      <c r="AB33" s="11">
        <f>'OddsRatio_working_3-way'!X33^(1/3)*COS(('OddsRatio_working_3-way'!Y33+4*PI())/3)</f>
        <v>-0.15454730739380002</v>
      </c>
      <c r="AC33" s="11">
        <f>'OddsRatio_working_3-way'!X33^(1/3)*SIN('OddsRatio_working_3-way'!Y33/3)</f>
        <v>0.13384147070987656</v>
      </c>
      <c r="AD33" s="11">
        <f>'OddsRatio_working_3-way'!X33^(1/3)*SIN(('OddsRatio_working_3-way'!Y33+2*PI())/3)</f>
        <v>0.40152525928890354</v>
      </c>
      <c r="AE33" s="11">
        <f>'OddsRatio_working_3-way'!X33^(1/3)*SIN(('OddsRatio_working_3-way'!Y33+4*PI())/3)</f>
        <v>-0.5353667299987801</v>
      </c>
      <c r="AF33" s="11">
        <f>-'OddsRatio_working_3-way'!U33/(3*'OddsRatio_working_3-way'!X33^(1/3))*COS(('OddsRatio_working_3-way'!Y33)/3)</f>
        <v>0.54091484221684805</v>
      </c>
      <c r="AG33" s="11">
        <f>-'OddsRatio_working_3-way'!U33/(3*'OddsRatio_working_3-way'!X33^(1/3))*COS(('OddsRatio_working_3-way'!Y33+2*PI())/3)</f>
        <v>-0.38636753482304798</v>
      </c>
      <c r="AH33" s="11">
        <f>-'OddsRatio_working_3-way'!U33/(3*'OddsRatio_working_3-way'!X33^(1/3))*COS(('OddsRatio_working_3-way'!Y33+4*PI())/3)</f>
        <v>-0.15454730739380002</v>
      </c>
      <c r="AI33" s="11">
        <f>'OddsRatio_working_3-way'!U33/(3*'OddsRatio_working_3-way'!X33^(1/3))*SIN(('OddsRatio_working_3-way'!Y33)/3)</f>
        <v>-0.13384147070987656</v>
      </c>
      <c r="AJ33" s="11">
        <f>'OddsRatio_working_3-way'!U33/(3*'OddsRatio_working_3-way'!X33^(1/3))*SIN(('OddsRatio_working_3-way'!Y33+2*PI())/3)</f>
        <v>-0.40152525928890354</v>
      </c>
      <c r="AK33" s="11">
        <f>'OddsRatio_working_3-way'!U33/(3*'OddsRatio_working_3-way'!X33^(1/3))*SIN(('OddsRatio_working_3-way'!Y33+4*PI())/3)</f>
        <v>0.5353667299987801</v>
      </c>
      <c r="AL33" s="11">
        <f>'OddsRatio_working_3-way'!Z33+'OddsRatio_working_3-way'!AF33</f>
        <v>1.0818296844336961</v>
      </c>
      <c r="AM33" s="11">
        <f>'OddsRatio_working_3-way'!AA33+'OddsRatio_working_3-way'!AG33</f>
        <v>-0.77273506964609595</v>
      </c>
      <c r="AN33" s="11">
        <f>'OddsRatio_working_3-way'!AB33+'OddsRatio_working_3-way'!AH33</f>
        <v>-0.30909461478760003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1.0818296844336961</v>
      </c>
      <c r="AS33" s="11">
        <f>IF(('OddsRatio_working_3-way'!X33=0),IF(Q33&gt;0,-Q33^(1/3),(-Q33)^(1/3)),'OddsRatio_working_3-way'!AM33-'OddsRatio_working_3-way'!R33/3)</f>
        <v>-0.77273506964609595</v>
      </c>
      <c r="AT33" s="11">
        <f>IF(('OddsRatio_working_3-way'!X33=0),IF(Q33&gt;0,-Q33^(1/3),(-Q33)^(1/3)),'OddsRatio_working_3-way'!AN33-'OddsRatio_working_3-way'!R33/3)</f>
        <v>-0.30909461478760003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2.2799999999999998</v>
      </c>
      <c r="B34" s="4">
        <f>IF('True_Odds_Calculator_3-way'!B35="","",'True_Odds_Calculator_3-way'!B35)</f>
        <v>3.16</v>
      </c>
      <c r="C34" s="4">
        <f>IF('True_Odds_Calculator_3-way'!C35="","",'True_Odds_Calculator_3-way'!C35)</f>
        <v>3.45</v>
      </c>
      <c r="D34" s="9">
        <f t="shared" si="13"/>
        <v>0.42195769592622567</v>
      </c>
      <c r="E34" s="9">
        <f t="shared" si="14"/>
        <v>0.30195825297939405</v>
      </c>
      <c r="F34" s="9">
        <f t="shared" si="15"/>
        <v>0.27608405109438028</v>
      </c>
      <c r="G34" s="9">
        <f t="shared" si="16"/>
        <v>1.0702389230426368</v>
      </c>
      <c r="H34" s="9">
        <f t="shared" si="17"/>
        <v>2.3699058214945752</v>
      </c>
      <c r="I34" s="9">
        <f t="shared" si="18"/>
        <v>3.3117160737720956</v>
      </c>
      <c r="J34" s="9">
        <f t="shared" si="19"/>
        <v>3.6220853614544599</v>
      </c>
      <c r="K34" s="11">
        <f t="shared" si="20"/>
        <v>0.43859649122807021</v>
      </c>
      <c r="L34" s="11">
        <f t="shared" si="21"/>
        <v>0.31645569620253161</v>
      </c>
      <c r="M34" s="11">
        <f t="shared" si="22"/>
        <v>0.28985507246376813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-0.27251397618978657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0.23695957928208894</v>
      </c>
      <c r="Q34" s="11">
        <f>2*'OddsRatio_working_3-way'!K34*'OddsRatio_working_3-way'!L34*'OddsRatio_working_3-way'!M34</f>
        <v>8.0461656802067544E-2</v>
      </c>
      <c r="R34" s="11">
        <f t="shared" si="23"/>
        <v>0</v>
      </c>
      <c r="S34" s="11">
        <f t="shared" si="24"/>
        <v>-0.86953184051398336</v>
      </c>
      <c r="T34" s="11">
        <f t="shared" si="25"/>
        <v>-0.29525699168556307</v>
      </c>
      <c r="U34" s="11">
        <f>'OddsRatio_working_3-way'!S34-'OddsRatio_working_3-way'!R34^2/3</f>
        <v>-0.86953184051398336</v>
      </c>
      <c r="V34" s="11">
        <f>'OddsRatio_working_3-way'!S34*'OddsRatio_working_3-way'!R34/3-2*'OddsRatio_working_3-way'!R34^3/27-'OddsRatio_working_3-way'!T34</f>
        <v>0.29525699168556307</v>
      </c>
      <c r="W34" s="11">
        <f>'OddsRatio_working_3-way'!V34^2+4*'OddsRatio_working_3-way'!U34^3/27</f>
        <v>-1.0221904741505167E-2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0.15604374056711937</v>
      </c>
      <c r="Y34" s="11">
        <f>IF('OddsRatio_working_3-way'!W34&gt;=0,IF('OddsRatio_working_3-way'!V34+SQRT('OddsRatio_working_3-way'!W34)&gt;0,0,PI()),ACOS('OddsRatio_working_3-way'!V34/(2*'OddsRatio_working_3-way'!X34)))</f>
        <v>0.32991079954154356</v>
      </c>
      <c r="Z34" s="11">
        <f>'OddsRatio_working_3-way'!X34^(1/3)*COS('OddsRatio_working_3-way'!Y34/3)</f>
        <v>0.53511946152131828</v>
      </c>
      <c r="AA34" s="11">
        <f>'OddsRatio_working_3-way'!X34^(1/3)*COS(('OddsRatio_working_3-way'!Y34+2*PI())/3)</f>
        <v>-0.31872936584189193</v>
      </c>
      <c r="AB34" s="11">
        <f>'OddsRatio_working_3-way'!X34^(1/3)*COS(('OddsRatio_working_3-way'!Y34+4*PI())/3)</f>
        <v>-0.21639009567942658</v>
      </c>
      <c r="AC34" s="11">
        <f>'OddsRatio_working_3-way'!X34^(1/3)*SIN('OddsRatio_working_3-way'!Y34/3)</f>
        <v>5.90856051769693E-2</v>
      </c>
      <c r="AD34" s="11">
        <f>'OddsRatio_working_3-way'!X34^(1/3)*SIN(('OddsRatio_working_3-way'!Y34+2*PI())/3)</f>
        <v>0.4338842451484265</v>
      </c>
      <c r="AE34" s="11">
        <f>'OddsRatio_working_3-way'!X34^(1/3)*SIN(('OddsRatio_working_3-way'!Y34+4*PI())/3)</f>
        <v>-0.4929698503253957</v>
      </c>
      <c r="AF34" s="11">
        <f>-'OddsRatio_working_3-way'!U34/(3*'OddsRatio_working_3-way'!X34^(1/3))*COS(('OddsRatio_working_3-way'!Y34)/3)</f>
        <v>0.5351194615213184</v>
      </c>
      <c r="AG34" s="11">
        <f>-'OddsRatio_working_3-way'!U34/(3*'OddsRatio_working_3-way'!X34^(1/3))*COS(('OddsRatio_working_3-way'!Y34+2*PI())/3)</f>
        <v>-0.31872936584189199</v>
      </c>
      <c r="AH34" s="11">
        <f>-'OddsRatio_working_3-way'!U34/(3*'OddsRatio_working_3-way'!X34^(1/3))*COS(('OddsRatio_working_3-way'!Y34+4*PI())/3)</f>
        <v>-0.21639009567942663</v>
      </c>
      <c r="AI34" s="11">
        <f>'OddsRatio_working_3-way'!U34/(3*'OddsRatio_working_3-way'!X34^(1/3))*SIN(('OddsRatio_working_3-way'!Y34)/3)</f>
        <v>-5.9085605176969307E-2</v>
      </c>
      <c r="AJ34" s="11">
        <f>'OddsRatio_working_3-way'!U34/(3*'OddsRatio_working_3-way'!X34^(1/3))*SIN(('OddsRatio_working_3-way'!Y34+2*PI())/3)</f>
        <v>-0.43388424514842655</v>
      </c>
      <c r="AK34" s="11">
        <f>'OddsRatio_working_3-way'!U34/(3*'OddsRatio_working_3-way'!X34^(1/3))*SIN(('OddsRatio_working_3-way'!Y34+4*PI())/3)</f>
        <v>0.49296985032539581</v>
      </c>
      <c r="AL34" s="11">
        <f>'OddsRatio_working_3-way'!Z34+'OddsRatio_working_3-way'!AF34</f>
        <v>1.0702389230426368</v>
      </c>
      <c r="AM34" s="11">
        <f>'OddsRatio_working_3-way'!AA34+'OddsRatio_working_3-way'!AG34</f>
        <v>-0.63745873168378386</v>
      </c>
      <c r="AN34" s="11">
        <f>'OddsRatio_working_3-way'!AB34+'OddsRatio_working_3-way'!AH34</f>
        <v>-0.43278019135885321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1.0702389230426368</v>
      </c>
      <c r="AS34" s="11">
        <f>IF(('OddsRatio_working_3-way'!X34=0),IF(Q34&gt;0,-Q34^(1/3),(-Q34)^(1/3)),'OddsRatio_working_3-way'!AM34-'OddsRatio_working_3-way'!R34/3)</f>
        <v>-0.63745873168378386</v>
      </c>
      <c r="AT34" s="11">
        <f>IF(('OddsRatio_working_3-way'!X34=0),IF(Q34&gt;0,-Q34^(1/3),(-Q34)^(1/3)),'OddsRatio_working_3-way'!AN34-'OddsRatio_working_3-way'!R34/3)</f>
        <v>-0.43278019135885321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2.64</v>
      </c>
      <c r="B35" s="4">
        <f>IF('True_Odds_Calculator_3-way'!B36="","",'True_Odds_Calculator_3-way'!B36)</f>
        <v>3.26</v>
      </c>
      <c r="C35" s="4">
        <f>IF('True_Odds_Calculator_3-way'!C36="","",'True_Odds_Calculator_3-way'!C36)</f>
        <v>2.79</v>
      </c>
      <c r="D35" s="9">
        <f t="shared" si="13"/>
        <v>0.36350025770097694</v>
      </c>
      <c r="E35" s="9">
        <f t="shared" si="14"/>
        <v>0.29299699180837852</v>
      </c>
      <c r="F35" s="9">
        <f t="shared" si="15"/>
        <v>0.3435027504906446</v>
      </c>
      <c r="G35" s="9">
        <f t="shared" si="16"/>
        <v>1.0677010283774986</v>
      </c>
      <c r="H35" s="9">
        <f t="shared" si="17"/>
        <v>2.7510296865390984</v>
      </c>
      <c r="I35" s="9">
        <f t="shared" si="18"/>
        <v>3.4130043241331465</v>
      </c>
      <c r="J35" s="9">
        <f t="shared" si="19"/>
        <v>2.9111848407957224</v>
      </c>
      <c r="K35" s="11">
        <f t="shared" si="20"/>
        <v>0.37878787878787878</v>
      </c>
      <c r="L35" s="11">
        <f t="shared" si="21"/>
        <v>0.30674846625766872</v>
      </c>
      <c r="M35" s="11">
        <f t="shared" si="22"/>
        <v>0.35842293906810035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-0.2762991748742788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0.23696627199496778</v>
      </c>
      <c r="Q35" s="11">
        <f>2*'OddsRatio_working_3-way'!K35*'OddsRatio_working_3-way'!L35*'OddsRatio_working_3-way'!M35</f>
        <v>8.3292186992958817E-2</v>
      </c>
      <c r="R35" s="11">
        <f t="shared" si="23"/>
        <v>0</v>
      </c>
      <c r="S35" s="11">
        <f t="shared" si="24"/>
        <v>-0.85764379174419103</v>
      </c>
      <c r="T35" s="11">
        <f t="shared" si="25"/>
        <v>-0.30145651730903028</v>
      </c>
      <c r="U35" s="11">
        <f>'OddsRatio_working_3-way'!S35-'OddsRatio_working_3-way'!R35^2/3</f>
        <v>-0.85764379174419103</v>
      </c>
      <c r="V35" s="11">
        <f>'OddsRatio_working_3-way'!S35*'OddsRatio_working_3-way'!R35/3-2*'OddsRatio_working_3-way'!R35^3/27-'OddsRatio_working_3-way'!T35</f>
        <v>0.30145651730903028</v>
      </c>
      <c r="W35" s="11">
        <f>'OddsRatio_working_3-way'!V35^2+4*'OddsRatio_working_3-way'!U35^3/27</f>
        <v>-2.5820949084671002E-3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0.15285460962672731</v>
      </c>
      <c r="Y35" s="11">
        <f>IF('OddsRatio_working_3-way'!W35&gt;=0,IF('OddsRatio_working_3-way'!V35+SQRT('OddsRatio_working_3-way'!W35)&gt;0,0,PI()),ACOS('OddsRatio_working_3-way'!V35/(2*'OddsRatio_working_3-way'!X35)))</f>
        <v>0.16699287637538185</v>
      </c>
      <c r="Z35" s="11">
        <f>'OddsRatio_working_3-way'!X35^(1/3)*COS('OddsRatio_working_3-way'!Y35/3)</f>
        <v>0.5338505141887494</v>
      </c>
      <c r="AA35" s="11">
        <f>'OddsRatio_working_3-way'!X35^(1/3)*COS(('OddsRatio_working_3-way'!Y35+2*PI())/3)</f>
        <v>-0.29268703714455208</v>
      </c>
      <c r="AB35" s="11">
        <f>'OddsRatio_working_3-way'!X35^(1/3)*COS(('OddsRatio_working_3-way'!Y35+4*PI())/3)</f>
        <v>-0.24116347704419727</v>
      </c>
      <c r="AC35" s="11">
        <f>'OddsRatio_working_3-way'!X35^(1/3)*SIN('OddsRatio_working_3-way'!Y35/3)</f>
        <v>2.9747141293547715E-2</v>
      </c>
      <c r="AD35" s="11">
        <f>'OddsRatio_working_3-way'!X35^(1/3)*SIN(('OddsRatio_working_3-way'!Y35+2*PI())/3)</f>
        <v>0.44745453646406808</v>
      </c>
      <c r="AE35" s="11">
        <f>'OddsRatio_working_3-way'!X35^(1/3)*SIN(('OddsRatio_working_3-way'!Y35+4*PI())/3)</f>
        <v>-0.47720167775761574</v>
      </c>
      <c r="AF35" s="11">
        <f>-'OddsRatio_working_3-way'!U35/(3*'OddsRatio_working_3-way'!X35^(1/3))*COS(('OddsRatio_working_3-way'!Y35)/3)</f>
        <v>0.53385051418874929</v>
      </c>
      <c r="AG35" s="11">
        <f>-'OddsRatio_working_3-way'!U35/(3*'OddsRatio_working_3-way'!X35^(1/3))*COS(('OddsRatio_working_3-way'!Y35+2*PI())/3)</f>
        <v>-0.29268703714455202</v>
      </c>
      <c r="AH35" s="11">
        <f>-'OddsRatio_working_3-way'!U35/(3*'OddsRatio_working_3-way'!X35^(1/3))*COS(('OddsRatio_working_3-way'!Y35+4*PI())/3)</f>
        <v>-0.24116347704419722</v>
      </c>
      <c r="AI35" s="11">
        <f>'OddsRatio_working_3-way'!U35/(3*'OddsRatio_working_3-way'!X35^(1/3))*SIN(('OddsRatio_working_3-way'!Y35)/3)</f>
        <v>-2.9747141293547708E-2</v>
      </c>
      <c r="AJ35" s="11">
        <f>'OddsRatio_working_3-way'!U35/(3*'OddsRatio_working_3-way'!X35^(1/3))*SIN(('OddsRatio_working_3-way'!Y35+2*PI())/3)</f>
        <v>-0.44745453646406796</v>
      </c>
      <c r="AK35" s="11">
        <f>'OddsRatio_working_3-way'!U35/(3*'OddsRatio_working_3-way'!X35^(1/3))*SIN(('OddsRatio_working_3-way'!Y35+4*PI())/3)</f>
        <v>0.47720167775761563</v>
      </c>
      <c r="AL35" s="11">
        <f>'OddsRatio_working_3-way'!Z35+'OddsRatio_working_3-way'!AF35</f>
        <v>1.0677010283774986</v>
      </c>
      <c r="AM35" s="11">
        <f>'OddsRatio_working_3-way'!AA35+'OddsRatio_working_3-way'!AG35</f>
        <v>-0.58537407428910404</v>
      </c>
      <c r="AN35" s="11">
        <f>'OddsRatio_working_3-way'!AB35+'OddsRatio_working_3-way'!AH35</f>
        <v>-0.48232695408839449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1.0677010283774986</v>
      </c>
      <c r="AS35" s="11">
        <f>IF(('OddsRatio_working_3-way'!X35=0),IF(Q35&gt;0,-Q35^(1/3),(-Q35)^(1/3)),'OddsRatio_working_3-way'!AM35-'OddsRatio_working_3-way'!R35/3)</f>
        <v>-0.58537407428910404</v>
      </c>
      <c r="AT35" s="11">
        <f>IF(('OddsRatio_working_3-way'!X35=0),IF(Q35&gt;0,-Q35^(1/3),(-Q35)^(1/3)),'OddsRatio_working_3-way'!AN35-'OddsRatio_working_3-way'!R35/3)</f>
        <v>-0.48232695408839449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2.95</v>
      </c>
      <c r="B36" s="4">
        <f>IF('True_Odds_Calculator_3-way'!B37="","",'True_Odds_Calculator_3-way'!B37)</f>
        <v>3.42</v>
      </c>
      <c r="C36" s="4">
        <f>IF('True_Odds_Calculator_3-way'!C37="","",'True_Odds_Calculator_3-way'!C37)</f>
        <v>2.4300000000000002</v>
      </c>
      <c r="D36" s="9">
        <f t="shared" si="13"/>
        <v>0.32471246070260379</v>
      </c>
      <c r="E36" s="9">
        <f t="shared" si="14"/>
        <v>0.27925970150845603</v>
      </c>
      <c r="F36" s="9">
        <f t="shared" si="15"/>
        <v>0.39602783778894024</v>
      </c>
      <c r="G36" s="9">
        <f t="shared" si="16"/>
        <v>1.0664860272207473</v>
      </c>
      <c r="H36" s="9">
        <f t="shared" si="17"/>
        <v>3.0796477530804571</v>
      </c>
      <c r="I36" s="9">
        <f t="shared" si="18"/>
        <v>3.5808961858742081</v>
      </c>
      <c r="J36" s="9">
        <f t="shared" si="19"/>
        <v>2.5250750189256688</v>
      </c>
      <c r="K36" s="11">
        <f t="shared" si="20"/>
        <v>0.33898305084745761</v>
      </c>
      <c r="L36" s="11">
        <f t="shared" si="21"/>
        <v>0.29239766081871343</v>
      </c>
      <c r="M36" s="11">
        <f t="shared" si="22"/>
        <v>0.41152263374485593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-0.27525271992843936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0.23657758704729556</v>
      </c>
      <c r="Q36" s="11">
        <f>2*'OddsRatio_working_3-way'!K36*'OddsRatio_working_3-way'!L36*'OddsRatio_working_3-way'!M36</f>
        <v>8.1578478292170853E-2</v>
      </c>
      <c r="R36" s="11">
        <f t="shared" si="23"/>
        <v>0</v>
      </c>
      <c r="S36" s="11">
        <f t="shared" si="24"/>
        <v>-0.85949227716551313</v>
      </c>
      <c r="T36" s="11">
        <f t="shared" si="25"/>
        <v>-0.2963766472984527</v>
      </c>
      <c r="U36" s="11">
        <f>'OddsRatio_working_3-way'!S36-'OddsRatio_working_3-way'!R36^2/3</f>
        <v>-0.85949227716551313</v>
      </c>
      <c r="V36" s="11">
        <f>'OddsRatio_working_3-way'!S36*'OddsRatio_working_3-way'!R36/3-2*'OddsRatio_working_3-way'!R36^3/27-'OddsRatio_working_3-way'!T36</f>
        <v>0.2963766472984527</v>
      </c>
      <c r="W36" s="11">
        <f>'OddsRatio_working_3-way'!V36^2+4*'OddsRatio_working_3-way'!U36^3/27</f>
        <v>-6.2246058283875749E-3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0.15334904865392793</v>
      </c>
      <c r="Y36" s="11">
        <f>IF('OddsRatio_working_3-way'!W36&gt;=0,IF('OddsRatio_working_3-way'!V36+SQRT('OddsRatio_working_3-way'!W36)&gt;0,0,PI()),ACOS('OddsRatio_working_3-way'!V36/(2*'OddsRatio_working_3-way'!X36)))</f>
        <v>0.26016888626351808</v>
      </c>
      <c r="Z36" s="11">
        <f>'OddsRatio_working_3-way'!X36^(1/3)*COS('OddsRatio_working_3-way'!Y36/3)</f>
        <v>0.53324301361037374</v>
      </c>
      <c r="AA36" s="11">
        <f>'OddsRatio_working_3-way'!X36^(1/3)*COS(('OddsRatio_working_3-way'!Y36+2*PI())/3)</f>
        <v>-0.30677104750210388</v>
      </c>
      <c r="AB36" s="11">
        <f>'OddsRatio_working_3-way'!X36^(1/3)*COS(('OddsRatio_working_3-way'!Y36+4*PI())/3)</f>
        <v>-0.22647196610827</v>
      </c>
      <c r="AC36" s="11">
        <f>'OddsRatio_working_3-way'!X36^(1/3)*SIN('OddsRatio_working_3-way'!Y36/3)</f>
        <v>4.6360696258409745E-2</v>
      </c>
      <c r="AD36" s="11">
        <f>'OddsRatio_working_3-way'!X36^(1/3)*SIN(('OddsRatio_working_3-way'!Y36+2*PI())/3)</f>
        <v>0.43862164804794995</v>
      </c>
      <c r="AE36" s="11">
        <f>'OddsRatio_working_3-way'!X36^(1/3)*SIN(('OddsRatio_working_3-way'!Y36+4*PI())/3)</f>
        <v>-0.48498234430635973</v>
      </c>
      <c r="AF36" s="11">
        <f>-'OddsRatio_working_3-way'!U36/(3*'OddsRatio_working_3-way'!X36^(1/3))*COS(('OddsRatio_working_3-way'!Y36)/3)</f>
        <v>0.53324301361037363</v>
      </c>
      <c r="AG36" s="11">
        <f>-'OddsRatio_working_3-way'!U36/(3*'OddsRatio_working_3-way'!X36^(1/3))*COS(('OddsRatio_working_3-way'!Y36+2*PI())/3)</f>
        <v>-0.30677104750210382</v>
      </c>
      <c r="AH36" s="11">
        <f>-'OddsRatio_working_3-way'!U36/(3*'OddsRatio_working_3-way'!X36^(1/3))*COS(('OddsRatio_working_3-way'!Y36+4*PI())/3)</f>
        <v>-0.22647196610826995</v>
      </c>
      <c r="AI36" s="11">
        <f>'OddsRatio_working_3-way'!U36/(3*'OddsRatio_working_3-way'!X36^(1/3))*SIN(('OddsRatio_working_3-way'!Y36)/3)</f>
        <v>-4.6360696258409738E-2</v>
      </c>
      <c r="AJ36" s="11">
        <f>'OddsRatio_working_3-way'!U36/(3*'OddsRatio_working_3-way'!X36^(1/3))*SIN(('OddsRatio_working_3-way'!Y36+2*PI())/3)</f>
        <v>-0.4386216480479499</v>
      </c>
      <c r="AK36" s="11">
        <f>'OddsRatio_working_3-way'!U36/(3*'OddsRatio_working_3-way'!X36^(1/3))*SIN(('OddsRatio_working_3-way'!Y36+4*PI())/3)</f>
        <v>0.48498234430635961</v>
      </c>
      <c r="AL36" s="11">
        <f>'OddsRatio_working_3-way'!Z36+'OddsRatio_working_3-way'!AF36</f>
        <v>1.0664860272207473</v>
      </c>
      <c r="AM36" s="11">
        <f>'OddsRatio_working_3-way'!AA36+'OddsRatio_working_3-way'!AG36</f>
        <v>-0.61354209500420764</v>
      </c>
      <c r="AN36" s="11">
        <f>'OddsRatio_working_3-way'!AB36+'OddsRatio_working_3-way'!AH36</f>
        <v>-0.45294393221653995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1.0664860272207473</v>
      </c>
      <c r="AS36" s="11">
        <f>IF(('OddsRatio_working_3-way'!X36=0),IF(Q36&gt;0,-Q36^(1/3),(-Q36)^(1/3)),'OddsRatio_working_3-way'!AM36-'OddsRatio_working_3-way'!R36/3)</f>
        <v>-0.61354209500420764</v>
      </c>
      <c r="AT36" s="11">
        <f>IF(('OddsRatio_working_3-way'!X36=0),IF(Q36&gt;0,-Q36^(1/3),(-Q36)^(1/3)),'OddsRatio_working_3-way'!AN36-'OddsRatio_working_3-way'!R36/3)</f>
        <v>-0.45294393221653995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1.79</v>
      </c>
      <c r="B37" s="4">
        <f>IF('True_Odds_Calculator_3-way'!B38="","",'True_Odds_Calculator_3-way'!B38)</f>
        <v>3.69</v>
      </c>
      <c r="C37" s="4">
        <f>IF('True_Odds_Calculator_3-way'!C38="","",'True_Odds_Calculator_3-way'!C38)</f>
        <v>4.5999999999999996</v>
      </c>
      <c r="D37" s="9">
        <f t="shared" si="13"/>
        <v>0.53950035869103186</v>
      </c>
      <c r="E37" s="9">
        <f t="shared" si="14"/>
        <v>0.25598694124408145</v>
      </c>
      <c r="F37" s="9">
        <f t="shared" si="15"/>
        <v>0.20451270006488656</v>
      </c>
      <c r="G37" s="9">
        <f t="shared" si="16"/>
        <v>1.0804644129988641</v>
      </c>
      <c r="H37" s="9">
        <f t="shared" si="17"/>
        <v>1.8535668862691028</v>
      </c>
      <c r="I37" s="9">
        <f t="shared" si="18"/>
        <v>3.9064492709669443</v>
      </c>
      <c r="J37" s="9">
        <f t="shared" si="19"/>
        <v>4.8896718867959104</v>
      </c>
      <c r="K37" s="11">
        <f t="shared" si="20"/>
        <v>0.55865921787709494</v>
      </c>
      <c r="L37" s="11">
        <f t="shared" si="21"/>
        <v>0.2710027100271003</v>
      </c>
      <c r="M37" s="11">
        <f t="shared" si="22"/>
        <v>0.21739130434782611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-0.25179357453035289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0.23302151894484702</v>
      </c>
      <c r="Q37" s="11">
        <f>2*'OddsRatio_working_3-way'!K37*'OddsRatio_working_3-way'!L37*'OddsRatio_working_3-way'!M37</f>
        <v>6.5825287837527405E-2</v>
      </c>
      <c r="R37" s="11">
        <f t="shared" si="23"/>
        <v>0</v>
      </c>
      <c r="S37" s="11">
        <f t="shared" si="24"/>
        <v>-0.92544664564804868</v>
      </c>
      <c r="T37" s="11">
        <f t="shared" si="25"/>
        <v>-0.26142560611526799</v>
      </c>
      <c r="U37" s="11">
        <f>'OddsRatio_working_3-way'!S37-'OddsRatio_working_3-way'!R37^2/3</f>
        <v>-0.92544664564804868</v>
      </c>
      <c r="V37" s="11">
        <f>'OddsRatio_working_3-way'!S37*'OddsRatio_working_3-way'!R37/3-2*'OddsRatio_working_3-way'!R37^3/27-'OddsRatio_working_3-way'!T37</f>
        <v>0.26142560611526799</v>
      </c>
      <c r="W37" s="11">
        <f>'OddsRatio_working_3-way'!V37^2+4*'OddsRatio_working_3-way'!U37^3/27</f>
        <v>-4.9078898723289466E-2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0.17133464787954064</v>
      </c>
      <c r="Y37" s="11">
        <f>IF('OddsRatio_working_3-way'!W37&gt;=0,IF('OddsRatio_working_3-way'!V37+SQRT('OddsRatio_working_3-way'!W37)&gt;0,0,PI()),ACOS('OddsRatio_working_3-way'!V37/(2*'OddsRatio_working_3-way'!X37)))</f>
        <v>0.70299498191953402</v>
      </c>
      <c r="Z37" s="11">
        <f>'OddsRatio_working_3-way'!X37^(1/3)*COS('OddsRatio_working_3-way'!Y37/3)</f>
        <v>0.54023220649943215</v>
      </c>
      <c r="AA37" s="11">
        <f>'OddsRatio_working_3-way'!X37^(1/3)*COS(('OddsRatio_working_3-way'!Y37+2*PI())/3)</f>
        <v>-0.38180107854889572</v>
      </c>
      <c r="AB37" s="11">
        <f>'OddsRatio_working_3-way'!X37^(1/3)*COS(('OddsRatio_working_3-way'!Y37+4*PI())/3)</f>
        <v>-0.15843112795053657</v>
      </c>
      <c r="AC37" s="11">
        <f>'OddsRatio_working_3-way'!X37^(1/3)*SIN('OddsRatio_working_3-way'!Y37/3)</f>
        <v>0.12896270110683603</v>
      </c>
      <c r="AD37" s="11">
        <f>'OddsRatio_working_3-way'!X37^(1/3)*SIN(('OddsRatio_working_3-way'!Y37+2*PI())/3)</f>
        <v>0.40337346421761094</v>
      </c>
      <c r="AE37" s="11">
        <f>'OddsRatio_working_3-way'!X37^(1/3)*SIN(('OddsRatio_working_3-way'!Y37+4*PI())/3)</f>
        <v>-0.53233616532444705</v>
      </c>
      <c r="AF37" s="11">
        <f>-'OddsRatio_working_3-way'!U37/(3*'OddsRatio_working_3-way'!X37^(1/3))*COS(('OddsRatio_working_3-way'!Y37)/3)</f>
        <v>0.54023220649943204</v>
      </c>
      <c r="AG37" s="11">
        <f>-'OddsRatio_working_3-way'!U37/(3*'OddsRatio_working_3-way'!X37^(1/3))*COS(('OddsRatio_working_3-way'!Y37+2*PI())/3)</f>
        <v>-0.38180107854889567</v>
      </c>
      <c r="AH37" s="11">
        <f>-'OddsRatio_working_3-way'!U37/(3*'OddsRatio_working_3-way'!X37^(1/3))*COS(('OddsRatio_working_3-way'!Y37+4*PI())/3)</f>
        <v>-0.15843112795053652</v>
      </c>
      <c r="AI37" s="11">
        <f>'OddsRatio_working_3-way'!U37/(3*'OddsRatio_working_3-way'!X37^(1/3))*SIN(('OddsRatio_working_3-way'!Y37)/3)</f>
        <v>-0.128962701106836</v>
      </c>
      <c r="AJ37" s="11">
        <f>'OddsRatio_working_3-way'!U37/(3*'OddsRatio_working_3-way'!X37^(1/3))*SIN(('OddsRatio_working_3-way'!Y37+2*PI())/3)</f>
        <v>-0.40337346421761083</v>
      </c>
      <c r="AK37" s="11">
        <f>'OddsRatio_working_3-way'!U37/(3*'OddsRatio_working_3-way'!X37^(1/3))*SIN(('OddsRatio_working_3-way'!Y37+4*PI())/3)</f>
        <v>0.53233616532444694</v>
      </c>
      <c r="AL37" s="11">
        <f>'OddsRatio_working_3-way'!Z37+'OddsRatio_working_3-way'!AF37</f>
        <v>1.0804644129988641</v>
      </c>
      <c r="AM37" s="11">
        <f>'OddsRatio_working_3-way'!AA37+'OddsRatio_working_3-way'!AG37</f>
        <v>-0.76360215709779133</v>
      </c>
      <c r="AN37" s="11">
        <f>'OddsRatio_working_3-way'!AB37+'OddsRatio_working_3-way'!AH37</f>
        <v>-0.31686225590107309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1.0804644129988641</v>
      </c>
      <c r="AS37" s="11">
        <f>IF(('OddsRatio_working_3-way'!X37=0),IF(Q37&gt;0,-Q37^(1/3),(-Q37)^(1/3)),'OddsRatio_working_3-way'!AM37-'OddsRatio_working_3-way'!R37/3)</f>
        <v>-0.76360215709779133</v>
      </c>
      <c r="AT37" s="11">
        <f>IF(('OddsRatio_working_3-way'!X37=0),IF(Q37&gt;0,-Q37^(1/3),(-Q37)^(1/3)),'OddsRatio_working_3-way'!AN37-'OddsRatio_working_3-way'!R37/3)</f>
        <v>-0.31686225590107309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2.31</v>
      </c>
      <c r="B38" s="4">
        <f>IF('True_Odds_Calculator_3-way'!B39="","",'True_Odds_Calculator_3-way'!B39)</f>
        <v>3.19</v>
      </c>
      <c r="C38" s="4">
        <f>IF('True_Odds_Calculator_3-way'!C39="","",'True_Odds_Calculator_3-way'!C39)</f>
        <v>3.36</v>
      </c>
      <c r="D38" s="9">
        <f t="shared" si="13"/>
        <v>0.41668692210038788</v>
      </c>
      <c r="E38" s="9">
        <f t="shared" si="14"/>
        <v>0.29937762575447457</v>
      </c>
      <c r="F38" s="9">
        <f t="shared" si="15"/>
        <v>0.28393545214513738</v>
      </c>
      <c r="G38" s="9">
        <f t="shared" si="16"/>
        <v>1.0686132323459825</v>
      </c>
      <c r="H38" s="9">
        <f t="shared" si="17"/>
        <v>2.3998833343732366</v>
      </c>
      <c r="I38" s="9">
        <f t="shared" si="18"/>
        <v>3.3402629788377021</v>
      </c>
      <c r="J38" s="9">
        <f t="shared" si="19"/>
        <v>3.5219272283365188</v>
      </c>
      <c r="K38" s="11">
        <f t="shared" si="20"/>
        <v>0.4329004329004329</v>
      </c>
      <c r="L38" s="11">
        <f t="shared" si="21"/>
        <v>0.31347962382445144</v>
      </c>
      <c r="M38" s="11">
        <f t="shared" si="22"/>
        <v>0.29761904761904762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-0.27345475095139216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0.2366767928792112</v>
      </c>
      <c r="Q38" s="11">
        <f>2*'OddsRatio_working_3-way'!K38*'OddsRatio_working_3-way'!L38*'OddsRatio_working_3-way'!M38</f>
        <v>8.077706241611303E-2</v>
      </c>
      <c r="R38" s="11">
        <f t="shared" si="23"/>
        <v>0</v>
      </c>
      <c r="S38" s="11">
        <f t="shared" si="24"/>
        <v>-0.86550623843899344</v>
      </c>
      <c r="T38" s="11">
        <f t="shared" si="25"/>
        <v>-0.29539462062764282</v>
      </c>
      <c r="U38" s="11">
        <f>'OddsRatio_working_3-way'!S38-'OddsRatio_working_3-way'!R38^2/3</f>
        <v>-0.86550623843899344</v>
      </c>
      <c r="V38" s="11">
        <f>'OddsRatio_working_3-way'!S38*'OddsRatio_working_3-way'!R38/3-2*'OddsRatio_working_3-way'!R38^3/27-'OddsRatio_working_3-way'!T38</f>
        <v>0.29539462062764282</v>
      </c>
      <c r="W38" s="11">
        <f>'OddsRatio_working_3-way'!V38^2+4*'OddsRatio_working_3-way'!U38^3/27</f>
        <v>-8.794111576477151E-3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0.15496136088734039</v>
      </c>
      <c r="Y38" s="11">
        <f>IF('OddsRatio_working_3-way'!W38&gt;=0,IF('OddsRatio_working_3-way'!V38+SQRT('OddsRatio_working_3-way'!W38)&gt;0,0,PI()),ACOS('OddsRatio_working_3-way'!V38/(2*'OddsRatio_working_3-way'!X38)))</f>
        <v>0.3074001010220937</v>
      </c>
      <c r="Z38" s="11">
        <f>'OddsRatio_working_3-way'!X38^(1/3)*COS('OddsRatio_working_3-way'!Y38/3)</f>
        <v>0.53430661617299124</v>
      </c>
      <c r="AA38" s="11">
        <f>'OddsRatio_working_3-way'!X38^(1/3)*COS(('OddsRatio_working_3-way'!Y38+2*PI())/3)</f>
        <v>-0.31473365639411349</v>
      </c>
      <c r="AB38" s="11">
        <f>'OddsRatio_working_3-way'!X38^(1/3)*COS(('OddsRatio_working_3-way'!Y38+4*PI())/3)</f>
        <v>-0.21957295977887786</v>
      </c>
      <c r="AC38" s="11">
        <f>'OddsRatio_working_3-way'!X38^(1/3)*SIN('OddsRatio_working_3-way'!Y38/3)</f>
        <v>5.4941053807078699E-2</v>
      </c>
      <c r="AD38" s="11">
        <f>'OddsRatio_working_3-way'!X38^(1/3)*SIN(('OddsRatio_working_3-way'!Y38+2*PI())/3)</f>
        <v>0.4352525761123725</v>
      </c>
      <c r="AE38" s="11">
        <f>'OddsRatio_working_3-way'!X38^(1/3)*SIN(('OddsRatio_working_3-way'!Y38+4*PI())/3)</f>
        <v>-0.49019362991945109</v>
      </c>
      <c r="AF38" s="11">
        <f>-'OddsRatio_working_3-way'!U38/(3*'OddsRatio_working_3-way'!X38^(1/3))*COS(('OddsRatio_working_3-way'!Y38)/3)</f>
        <v>0.53430661617299124</v>
      </c>
      <c r="AG38" s="11">
        <f>-'OddsRatio_working_3-way'!U38/(3*'OddsRatio_working_3-way'!X38^(1/3))*COS(('OddsRatio_working_3-way'!Y38+2*PI())/3)</f>
        <v>-0.31473365639411349</v>
      </c>
      <c r="AH38" s="11">
        <f>-'OddsRatio_working_3-way'!U38/(3*'OddsRatio_working_3-way'!X38^(1/3))*COS(('OddsRatio_working_3-way'!Y38+4*PI())/3)</f>
        <v>-0.21957295977887786</v>
      </c>
      <c r="AI38" s="11">
        <f>'OddsRatio_working_3-way'!U38/(3*'OddsRatio_working_3-way'!X38^(1/3))*SIN(('OddsRatio_working_3-way'!Y38)/3)</f>
        <v>-5.4941053807078699E-2</v>
      </c>
      <c r="AJ38" s="11">
        <f>'OddsRatio_working_3-way'!U38/(3*'OddsRatio_working_3-way'!X38^(1/3))*SIN(('OddsRatio_working_3-way'!Y38+2*PI())/3)</f>
        <v>-0.4352525761123725</v>
      </c>
      <c r="AK38" s="11">
        <f>'OddsRatio_working_3-way'!U38/(3*'OddsRatio_working_3-way'!X38^(1/3))*SIN(('OddsRatio_working_3-way'!Y38+4*PI())/3)</f>
        <v>0.49019362991945109</v>
      </c>
      <c r="AL38" s="11">
        <f>'OddsRatio_working_3-way'!Z38+'OddsRatio_working_3-way'!AF38</f>
        <v>1.0686132323459825</v>
      </c>
      <c r="AM38" s="11">
        <f>'OddsRatio_working_3-way'!AA38+'OddsRatio_working_3-way'!AG38</f>
        <v>-0.62946731278822698</v>
      </c>
      <c r="AN38" s="11">
        <f>'OddsRatio_working_3-way'!AB38+'OddsRatio_working_3-way'!AH38</f>
        <v>-0.43914591955775573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1.0686132323459825</v>
      </c>
      <c r="AS38" s="11">
        <f>IF(('OddsRatio_working_3-way'!X38=0),IF(Q38&gt;0,-Q38^(1/3),(-Q38)^(1/3)),'OddsRatio_working_3-way'!AM38-'OddsRatio_working_3-way'!R38/3)</f>
        <v>-0.62946731278822698</v>
      </c>
      <c r="AT38" s="11">
        <f>IF(('OddsRatio_working_3-way'!X38=0),IF(Q38&gt;0,-Q38^(1/3),(-Q38)^(1/3)),'OddsRatio_working_3-way'!AN38-'OddsRatio_working_3-way'!R38/3)</f>
        <v>-0.43914591955775573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1.81</v>
      </c>
      <c r="B39" s="4">
        <f>IF('True_Odds_Calculator_3-way'!B40="","",'True_Odds_Calculator_3-way'!B40)</f>
        <v>3.48</v>
      </c>
      <c r="C39" s="4">
        <f>IF('True_Odds_Calculator_3-way'!C40="","",'True_Odds_Calculator_3-way'!C40)</f>
        <v>4.83</v>
      </c>
      <c r="D39" s="9">
        <f t="shared" si="13"/>
        <v>0.53341643292608287</v>
      </c>
      <c r="E39" s="9">
        <f t="shared" si="14"/>
        <v>0.27187817172121903</v>
      </c>
      <c r="F39" s="9">
        <f t="shared" si="15"/>
        <v>0.19470539535269818</v>
      </c>
      <c r="G39" s="9">
        <f t="shared" si="16"/>
        <v>1.0798862944531862</v>
      </c>
      <c r="H39" s="9">
        <f t="shared" si="17"/>
        <v>1.8747078985070806</v>
      </c>
      <c r="I39" s="9">
        <f t="shared" si="18"/>
        <v>3.6781180102439017</v>
      </c>
      <c r="J39" s="9">
        <f t="shared" si="19"/>
        <v>5.1359645077557028</v>
      </c>
      <c r="K39" s="11">
        <f t="shared" si="20"/>
        <v>0.5524861878453039</v>
      </c>
      <c r="L39" s="11">
        <f t="shared" si="21"/>
        <v>0.28735632183908044</v>
      </c>
      <c r="M39" s="11">
        <f t="shared" si="22"/>
        <v>0.20703933747412007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-0.25288934064932811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0.23403189223593937</v>
      </c>
      <c r="Q39" s="11">
        <f>2*'OddsRatio_working_3-way'!K39*'OddsRatio_working_3-way'!L39*'OddsRatio_working_3-way'!M39</f>
        <v>6.5739295571893078E-2</v>
      </c>
      <c r="R39" s="11">
        <f t="shared" si="23"/>
        <v>0</v>
      </c>
      <c r="S39" s="11">
        <f t="shared" si="24"/>
        <v>-0.92543201558053156</v>
      </c>
      <c r="T39" s="11">
        <f t="shared" si="25"/>
        <v>-0.25995281336531784</v>
      </c>
      <c r="U39" s="11">
        <f>'OddsRatio_working_3-way'!S39-'OddsRatio_working_3-way'!R39^2/3</f>
        <v>-0.92543201558053156</v>
      </c>
      <c r="V39" s="11">
        <f>'OddsRatio_working_3-way'!S39*'OddsRatio_working_3-way'!R39/3-2*'OddsRatio_working_3-way'!R39^3/27-'OddsRatio_working_3-way'!T39</f>
        <v>0.25995281336531784</v>
      </c>
      <c r="W39" s="11">
        <f>'OddsRatio_working_3-way'!V39^2+4*'OddsRatio_working_3-way'!U39^3/27</f>
        <v>-4.98412123038805E-2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0.17133058503987567</v>
      </c>
      <c r="Y39" s="11">
        <f>IF('OddsRatio_working_3-way'!W39&gt;=0,IF('OddsRatio_working_3-way'!V39+SQRT('OddsRatio_working_3-way'!W39)&gt;0,0,PI()),ACOS('OddsRatio_working_3-way'!V39/(2*'OddsRatio_working_3-way'!X39)))</f>
        <v>0.70958959414323641</v>
      </c>
      <c r="Z39" s="11">
        <f>'OddsRatio_working_3-way'!X39^(1/3)*COS('OddsRatio_working_3-way'!Y39/3)</f>
        <v>0.53994314722659309</v>
      </c>
      <c r="AA39" s="11">
        <f>'OddsRatio_working_3-way'!X39^(1/3)*COS(('OddsRatio_working_3-way'!Y39+2*PI())/3)</f>
        <v>-0.38268382768273701</v>
      </c>
      <c r="AB39" s="11">
        <f>'OddsRatio_working_3-way'!X39^(1/3)*COS(('OddsRatio_working_3-way'!Y39+4*PI())/3)</f>
        <v>-0.1572593195438558</v>
      </c>
      <c r="AC39" s="11">
        <f>'OddsRatio_working_3-way'!X39^(1/3)*SIN('OddsRatio_working_3-way'!Y39/3)</f>
        <v>0.13014890045592201</v>
      </c>
      <c r="AD39" s="11">
        <f>'OddsRatio_working_3-way'!X39^(1/3)*SIN(('OddsRatio_working_3-way'!Y39+2*PI())/3)</f>
        <v>0.40253003186959002</v>
      </c>
      <c r="AE39" s="11">
        <f>'OddsRatio_working_3-way'!X39^(1/3)*SIN(('OddsRatio_working_3-way'!Y39+4*PI())/3)</f>
        <v>-0.532678932325512</v>
      </c>
      <c r="AF39" s="11">
        <f>-'OddsRatio_working_3-way'!U39/(3*'OddsRatio_working_3-way'!X39^(1/3))*COS(('OddsRatio_working_3-way'!Y39)/3)</f>
        <v>0.53994314722659309</v>
      </c>
      <c r="AG39" s="11">
        <f>-'OddsRatio_working_3-way'!U39/(3*'OddsRatio_working_3-way'!X39^(1/3))*COS(('OddsRatio_working_3-way'!Y39+2*PI())/3)</f>
        <v>-0.38268382768273701</v>
      </c>
      <c r="AH39" s="11">
        <f>-'OddsRatio_working_3-way'!U39/(3*'OddsRatio_working_3-way'!X39^(1/3))*COS(('OddsRatio_working_3-way'!Y39+4*PI())/3)</f>
        <v>-0.1572593195438558</v>
      </c>
      <c r="AI39" s="11">
        <f>'OddsRatio_working_3-way'!U39/(3*'OddsRatio_working_3-way'!X39^(1/3))*SIN(('OddsRatio_working_3-way'!Y39)/3)</f>
        <v>-0.13014890045592201</v>
      </c>
      <c r="AJ39" s="11">
        <f>'OddsRatio_working_3-way'!U39/(3*'OddsRatio_working_3-way'!X39^(1/3))*SIN(('OddsRatio_working_3-way'!Y39+2*PI())/3)</f>
        <v>-0.40253003186959002</v>
      </c>
      <c r="AK39" s="11">
        <f>'OddsRatio_working_3-way'!U39/(3*'OddsRatio_working_3-way'!X39^(1/3))*SIN(('OddsRatio_working_3-way'!Y39+4*PI())/3)</f>
        <v>0.532678932325512</v>
      </c>
      <c r="AL39" s="11">
        <f>'OddsRatio_working_3-way'!Z39+'OddsRatio_working_3-way'!AF39</f>
        <v>1.0798862944531862</v>
      </c>
      <c r="AM39" s="11">
        <f>'OddsRatio_working_3-way'!AA39+'OddsRatio_working_3-way'!AG39</f>
        <v>-0.76536765536547402</v>
      </c>
      <c r="AN39" s="11">
        <f>'OddsRatio_working_3-way'!AB39+'OddsRatio_working_3-way'!AH39</f>
        <v>-0.3145186390877116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1.0798862944531862</v>
      </c>
      <c r="AS39" s="11">
        <f>IF(('OddsRatio_working_3-way'!X39=0),IF(Q39&gt;0,-Q39^(1/3),(-Q39)^(1/3)),'OddsRatio_working_3-way'!AM39-'OddsRatio_working_3-way'!R39/3)</f>
        <v>-0.76536765536547402</v>
      </c>
      <c r="AT39" s="11">
        <f>IF(('OddsRatio_working_3-way'!X39=0),IF(Q39&gt;0,-Q39^(1/3),(-Q39)^(1/3)),'OddsRatio_working_3-way'!AN39-'OddsRatio_working_3-way'!R39/3)</f>
        <v>-0.3145186390877116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2.16</v>
      </c>
      <c r="B40" s="4">
        <f>IF('True_Odds_Calculator_3-way'!B41="","",'True_Odds_Calculator_3-way'!B41)</f>
        <v>3.08</v>
      </c>
      <c r="C40" s="4">
        <f>IF('True_Odds_Calculator_3-way'!C41="","",'True_Odds_Calculator_3-way'!C41)</f>
        <v>3.89</v>
      </c>
      <c r="D40" s="9">
        <f t="shared" si="13"/>
        <v>0.44597108880729702</v>
      </c>
      <c r="E40" s="9">
        <f t="shared" si="14"/>
        <v>0.309830759214833</v>
      </c>
      <c r="F40" s="9">
        <f t="shared" si="15"/>
        <v>0.24419815197787004</v>
      </c>
      <c r="G40" s="9">
        <f t="shared" si="16"/>
        <v>1.0709463961349108</v>
      </c>
      <c r="H40" s="9">
        <f t="shared" si="17"/>
        <v>2.2422978195164966</v>
      </c>
      <c r="I40" s="9">
        <f t="shared" si="18"/>
        <v>3.2275685039606148</v>
      </c>
      <c r="J40" s="9">
        <f t="shared" si="19"/>
        <v>4.0950350848298926</v>
      </c>
      <c r="K40" s="11">
        <f t="shared" si="20"/>
        <v>0.46296296296296291</v>
      </c>
      <c r="L40" s="11">
        <f t="shared" si="21"/>
        <v>0.32467532467532467</v>
      </c>
      <c r="M40" s="11">
        <f t="shared" si="22"/>
        <v>0.25706940874035988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-0.26944187869637748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0.23686800679088593</v>
      </c>
      <c r="Q40" s="11">
        <f>2*'OddsRatio_working_3-way'!K40*'OddsRatio_working_3-way'!L40*'OddsRatio_working_3-way'!M40</f>
        <v>7.7281568284138957E-2</v>
      </c>
      <c r="R40" s="11">
        <f t="shared" si="23"/>
        <v>0</v>
      </c>
      <c r="S40" s="11">
        <f t="shared" si="24"/>
        <v>-0.87910612833056423</v>
      </c>
      <c r="T40" s="11">
        <f t="shared" si="25"/>
        <v>-0.2868209227832183</v>
      </c>
      <c r="U40" s="11">
        <f>'OddsRatio_working_3-way'!S40-'OddsRatio_working_3-way'!R40^2/3</f>
        <v>-0.87910612833056423</v>
      </c>
      <c r="V40" s="11">
        <f>'OddsRatio_working_3-way'!S40*'OddsRatio_working_3-way'!R40/3-2*'OddsRatio_working_3-way'!R40^3/27-'OddsRatio_working_3-way'!T40</f>
        <v>0.2868209227832183</v>
      </c>
      <c r="W40" s="11">
        <f>'OddsRatio_working_3-way'!V40^2+4*'OddsRatio_working_3-way'!U40^3/27</f>
        <v>-1.8385234698328257E-2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0.15862808424467681</v>
      </c>
      <c r="Y40" s="11">
        <f>IF('OddsRatio_working_3-way'!W40&gt;=0,IF('OddsRatio_working_3-way'!V40+SQRT('OddsRatio_working_3-way'!W40)&gt;0,0,PI()),ACOS('OddsRatio_working_3-way'!V40/(2*'OddsRatio_working_3-way'!X40)))</f>
        <v>0.44160401891922185</v>
      </c>
      <c r="Z40" s="11">
        <f>'OddsRatio_working_3-way'!X40^(1/3)*COS('OddsRatio_working_3-way'!Y40/3)</f>
        <v>0.53547319806745541</v>
      </c>
      <c r="AA40" s="11">
        <f>'OddsRatio_working_3-way'!X40^(1/3)*COS(('OddsRatio_working_3-way'!Y40+2*PI())/3)</f>
        <v>-0.33649612707311877</v>
      </c>
      <c r="AB40" s="11">
        <f>'OddsRatio_working_3-way'!X40^(1/3)*COS(('OddsRatio_working_3-way'!Y40+4*PI())/3)</f>
        <v>-0.19897707099433659</v>
      </c>
      <c r="AC40" s="11">
        <f>'OddsRatio_working_3-way'!X40^(1/3)*SIN('OddsRatio_working_3-way'!Y40/3)</f>
        <v>7.9396664045788115E-2</v>
      </c>
      <c r="AD40" s="11">
        <f>'OddsRatio_working_3-way'!X40^(1/3)*SIN(('OddsRatio_working_3-way'!Y40+2*PI())/3)</f>
        <v>0.42403506054921875</v>
      </c>
      <c r="AE40" s="11">
        <f>'OddsRatio_working_3-way'!X40^(1/3)*SIN(('OddsRatio_working_3-way'!Y40+4*PI())/3)</f>
        <v>-0.50343172459500685</v>
      </c>
      <c r="AF40" s="11">
        <f>-'OddsRatio_working_3-way'!U40/(3*'OddsRatio_working_3-way'!X40^(1/3))*COS(('OddsRatio_working_3-way'!Y40)/3)</f>
        <v>0.5354731980674553</v>
      </c>
      <c r="AG40" s="11">
        <f>-'OddsRatio_working_3-way'!U40/(3*'OddsRatio_working_3-way'!X40^(1/3))*COS(('OddsRatio_working_3-way'!Y40+2*PI())/3)</f>
        <v>-0.33649612707311871</v>
      </c>
      <c r="AH40" s="11">
        <f>-'OddsRatio_working_3-way'!U40/(3*'OddsRatio_working_3-way'!X40^(1/3))*COS(('OddsRatio_working_3-way'!Y40+4*PI())/3)</f>
        <v>-0.19897707099433654</v>
      </c>
      <c r="AI40" s="11">
        <f>'OddsRatio_working_3-way'!U40/(3*'OddsRatio_working_3-way'!X40^(1/3))*SIN(('OddsRatio_working_3-way'!Y40)/3)</f>
        <v>-7.9396664045788101E-2</v>
      </c>
      <c r="AJ40" s="11">
        <f>'OddsRatio_working_3-way'!U40/(3*'OddsRatio_working_3-way'!X40^(1/3))*SIN(('OddsRatio_working_3-way'!Y40+2*PI())/3)</f>
        <v>-0.42403506054921863</v>
      </c>
      <c r="AK40" s="11">
        <f>'OddsRatio_working_3-way'!U40/(3*'OddsRatio_working_3-way'!X40^(1/3))*SIN(('OddsRatio_working_3-way'!Y40+4*PI())/3)</f>
        <v>0.50343172459500674</v>
      </c>
      <c r="AL40" s="11">
        <f>'OddsRatio_working_3-way'!Z40+'OddsRatio_working_3-way'!AF40</f>
        <v>1.0709463961349108</v>
      </c>
      <c r="AM40" s="11">
        <f>'OddsRatio_working_3-way'!AA40+'OddsRatio_working_3-way'!AG40</f>
        <v>-0.67299225414623742</v>
      </c>
      <c r="AN40" s="11">
        <f>'OddsRatio_working_3-way'!AB40+'OddsRatio_working_3-way'!AH40</f>
        <v>-0.39795414198867313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1.0709463961349108</v>
      </c>
      <c r="AS40" s="11">
        <f>IF(('OddsRatio_working_3-way'!X40=0),IF(Q40&gt;0,-Q40^(1/3),(-Q40)^(1/3)),'OddsRatio_working_3-way'!AM40-'OddsRatio_working_3-way'!R40/3)</f>
        <v>-0.67299225414623742</v>
      </c>
      <c r="AT40" s="11">
        <f>IF(('OddsRatio_working_3-way'!X40=0),IF(Q40&gt;0,-Q40^(1/3),(-Q40)^(1/3)),'OddsRatio_working_3-way'!AN40-'OddsRatio_working_3-way'!R40/3)</f>
        <v>-0.39795414198867313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3.13</v>
      </c>
      <c r="B41" s="4">
        <f>IF('True_Odds_Calculator_3-way'!B42="","",'True_Odds_Calculator_3-way'!B42)</f>
        <v>3.57</v>
      </c>
      <c r="C41" s="4">
        <f>IF('True_Odds_Calculator_3-way'!C42="","",'True_Odds_Calculator_3-way'!C42)</f>
        <v>2.25</v>
      </c>
      <c r="D41" s="9">
        <f t="shared" si="13"/>
        <v>0.30514272633104916</v>
      </c>
      <c r="E41" s="9">
        <f t="shared" si="14"/>
        <v>0.26684077698307201</v>
      </c>
      <c r="F41" s="9">
        <f t="shared" si="15"/>
        <v>0.42801649668587871</v>
      </c>
      <c r="G41" s="9">
        <f t="shared" si="16"/>
        <v>1.0690868370597406</v>
      </c>
      <c r="H41" s="9">
        <f t="shared" si="17"/>
        <v>3.2771549629372472</v>
      </c>
      <c r="I41" s="9">
        <f t="shared" si="18"/>
        <v>3.7475531712435335</v>
      </c>
      <c r="J41" s="9">
        <f t="shared" si="19"/>
        <v>2.3363585463246759</v>
      </c>
      <c r="K41" s="11">
        <f t="shared" si="20"/>
        <v>0.31948881789137379</v>
      </c>
      <c r="L41" s="11">
        <f t="shared" si="21"/>
        <v>0.28011204481792717</v>
      </c>
      <c r="M41" s="11">
        <f t="shared" si="22"/>
        <v>0.44444444444444442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-0.27216211298150772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0.23665838362323982</v>
      </c>
      <c r="Q41" s="11">
        <f>2*'OddsRatio_working_3-way'!K41*'OddsRatio_working_3-way'!L41*'OddsRatio_working_3-way'!M41</f>
        <v>7.9549036512013394E-2</v>
      </c>
      <c r="R41" s="11">
        <f t="shared" si="23"/>
        <v>0</v>
      </c>
      <c r="S41" s="11">
        <f t="shared" si="24"/>
        <v>-0.86954933231033438</v>
      </c>
      <c r="T41" s="11">
        <f t="shared" si="25"/>
        <v>-0.29228548985221325</v>
      </c>
      <c r="U41" s="11">
        <f>'OddsRatio_working_3-way'!S41-'OddsRatio_working_3-way'!R41^2/3</f>
        <v>-0.86954933231033438</v>
      </c>
      <c r="V41" s="11">
        <f>'OddsRatio_working_3-way'!S41*'OddsRatio_working_3-way'!R41/3-2*'OddsRatio_working_3-way'!R41^3/27-'OddsRatio_working_3-way'!T41</f>
        <v>0.29228548985221325</v>
      </c>
      <c r="W41" s="11">
        <f>'OddsRatio_working_3-way'!V41^2+4*'OddsRatio_working_3-way'!U41^3/27</f>
        <v>-1.1973666330016425E-2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0.15604844913372631</v>
      </c>
      <c r="Y41" s="11">
        <f>IF('OddsRatio_working_3-way'!W41&gt;=0,IF('OddsRatio_working_3-way'!V41+SQRT('OddsRatio_working_3-way'!W41)&gt;0,0,PI()),ACOS('OddsRatio_working_3-way'!V41/(2*'OddsRatio_working_3-way'!X41)))</f>
        <v>0.35822221945170774</v>
      </c>
      <c r="Z41" s="11">
        <f>'OddsRatio_working_3-way'!X41^(1/3)*COS('OddsRatio_working_3-way'!Y41/3)</f>
        <v>0.53454341852987031</v>
      </c>
      <c r="AA41" s="11">
        <f>'OddsRatio_working_3-way'!X41^(1/3)*COS(('OddsRatio_working_3-way'!Y41+2*PI())/3)</f>
        <v>-0.32281298542405429</v>
      </c>
      <c r="AB41" s="11">
        <f>'OddsRatio_working_3-way'!X41^(1/3)*COS(('OddsRatio_working_3-way'!Y41+4*PI())/3)</f>
        <v>-0.21173043310581588</v>
      </c>
      <c r="AC41" s="11">
        <f>'OddsRatio_working_3-way'!X41^(1/3)*SIN('OddsRatio_working_3-way'!Y41/3)</f>
        <v>6.4133541483205575E-2</v>
      </c>
      <c r="AD41" s="11">
        <f>'OddsRatio_working_3-way'!X41^(1/3)*SIN(('OddsRatio_working_3-way'!Y41+2*PI())/3)</f>
        <v>0.43086140913104232</v>
      </c>
      <c r="AE41" s="11">
        <f>'OddsRatio_working_3-way'!X41^(1/3)*SIN(('OddsRatio_working_3-way'!Y41+4*PI())/3)</f>
        <v>-0.49499495061424792</v>
      </c>
      <c r="AF41" s="11">
        <f>-'OddsRatio_working_3-way'!U41/(3*'OddsRatio_working_3-way'!X41^(1/3))*COS(('OddsRatio_working_3-way'!Y41)/3)</f>
        <v>0.53454341852987031</v>
      </c>
      <c r="AG41" s="11">
        <f>-'OddsRatio_working_3-way'!U41/(3*'OddsRatio_working_3-way'!X41^(1/3))*COS(('OddsRatio_working_3-way'!Y41+2*PI())/3)</f>
        <v>-0.32281298542405429</v>
      </c>
      <c r="AH41" s="11">
        <f>-'OddsRatio_working_3-way'!U41/(3*'OddsRatio_working_3-way'!X41^(1/3))*COS(('OddsRatio_working_3-way'!Y41+4*PI())/3)</f>
        <v>-0.21173043310581588</v>
      </c>
      <c r="AI41" s="11">
        <f>'OddsRatio_working_3-way'!U41/(3*'OddsRatio_working_3-way'!X41^(1/3))*SIN(('OddsRatio_working_3-way'!Y41)/3)</f>
        <v>-6.4133541483205575E-2</v>
      </c>
      <c r="AJ41" s="11">
        <f>'OddsRatio_working_3-way'!U41/(3*'OddsRatio_working_3-way'!X41^(1/3))*SIN(('OddsRatio_working_3-way'!Y41+2*PI())/3)</f>
        <v>-0.43086140913104232</v>
      </c>
      <c r="AK41" s="11">
        <f>'OddsRatio_working_3-way'!U41/(3*'OddsRatio_working_3-way'!X41^(1/3))*SIN(('OddsRatio_working_3-way'!Y41+4*PI())/3)</f>
        <v>0.49499495061424792</v>
      </c>
      <c r="AL41" s="11">
        <f>'OddsRatio_working_3-way'!Z41+'OddsRatio_working_3-way'!AF41</f>
        <v>1.0690868370597406</v>
      </c>
      <c r="AM41" s="11">
        <f>'OddsRatio_working_3-way'!AA41+'OddsRatio_working_3-way'!AG41</f>
        <v>-0.64562597084810858</v>
      </c>
      <c r="AN41" s="11">
        <f>'OddsRatio_working_3-way'!AB41+'OddsRatio_working_3-way'!AH41</f>
        <v>-0.42346086621163176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1.0690868370597406</v>
      </c>
      <c r="AS41" s="11">
        <f>IF(('OddsRatio_working_3-way'!X41=0),IF(Q41&gt;0,-Q41^(1/3),(-Q41)^(1/3)),'OddsRatio_working_3-way'!AM41-'OddsRatio_working_3-way'!R41/3)</f>
        <v>-0.64562597084810858</v>
      </c>
      <c r="AT41" s="11">
        <f>IF(('OddsRatio_working_3-way'!X41=0),IF(Q41&gt;0,-Q41^(1/3),(-Q41)^(1/3)),'OddsRatio_working_3-way'!AN41-'OddsRatio_working_3-way'!R41/3)</f>
        <v>-0.42346086621163176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1.52</v>
      </c>
      <c r="B42" s="4">
        <f>IF('True_Odds_Calculator_3-way'!B43="","",'True_Odds_Calculator_3-way'!B43)</f>
        <v>4.05</v>
      </c>
      <c r="C42" s="4">
        <f>IF('True_Odds_Calculator_3-way'!C43="","",'True_Odds_Calculator_3-way'!C43)</f>
        <v>6.86</v>
      </c>
      <c r="D42" s="9">
        <f t="shared" si="13"/>
        <v>0.63610860627697963</v>
      </c>
      <c r="E42" s="9">
        <f t="shared" si="14"/>
        <v>0.22960300653274859</v>
      </c>
      <c r="F42" s="9">
        <f t="shared" si="15"/>
        <v>0.13428838719027184</v>
      </c>
      <c r="G42" s="9">
        <f t="shared" si="16"/>
        <v>1.1001126770957894</v>
      </c>
      <c r="H42" s="9">
        <f t="shared" si="17"/>
        <v>1.5720585920898102</v>
      </c>
      <c r="I42" s="9">
        <f t="shared" si="18"/>
        <v>4.3553436651421578</v>
      </c>
      <c r="J42" s="9">
        <f t="shared" si="19"/>
        <v>7.4466602877813273</v>
      </c>
      <c r="K42" s="11">
        <f t="shared" si="20"/>
        <v>0.65789473684210531</v>
      </c>
      <c r="L42" s="11">
        <f t="shared" si="21"/>
        <v>0.24691358024691359</v>
      </c>
      <c r="M42" s="11">
        <f t="shared" si="22"/>
        <v>0.14577259475218657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-0.22007873046183102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0.22330012483968803</v>
      </c>
      <c r="Q42" s="11">
        <f>2*'OddsRatio_working_3-way'!K42*'OddsRatio_working_3-way'!L42*'OddsRatio_working_3-way'!M42</f>
        <v>4.7359517463348468E-2</v>
      </c>
      <c r="R42" s="11">
        <f t="shared" si="23"/>
        <v>0</v>
      </c>
      <c r="S42" s="11">
        <f t="shared" si="24"/>
        <v>-1.0146374634708997</v>
      </c>
      <c r="T42" s="11">
        <f t="shared" si="25"/>
        <v>-0.21519352353571572</v>
      </c>
      <c r="U42" s="11">
        <f>'OddsRatio_working_3-way'!S42-'OddsRatio_working_3-way'!R42^2/3</f>
        <v>-1.0146374634708997</v>
      </c>
      <c r="V42" s="11">
        <f>'OddsRatio_working_3-way'!S42*'OddsRatio_working_3-way'!R42/3-2*'OddsRatio_working_3-way'!R42^3/27-'OddsRatio_working_3-way'!T42</f>
        <v>0.21519352353571572</v>
      </c>
      <c r="W42" s="11">
        <f>'OddsRatio_working_3-way'!V42^2+4*'OddsRatio_working_3-way'!U42^3/27</f>
        <v>-0.10844112410649839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0.19669098649799324</v>
      </c>
      <c r="Y42" s="11">
        <f>IF('OddsRatio_working_3-way'!W42&gt;=0,IF('OddsRatio_working_3-way'!V42+SQRT('OddsRatio_working_3-way'!W42)&gt;0,0,PI()),ACOS('OddsRatio_working_3-way'!V42/(2*'OddsRatio_working_3-way'!X42)))</f>
        <v>0.99197871293054307</v>
      </c>
      <c r="Z42" s="11">
        <f>'OddsRatio_working_3-way'!X42^(1/3)*COS('OddsRatio_working_3-way'!Y42/3)</f>
        <v>0.55005633854789471</v>
      </c>
      <c r="AA42" s="11">
        <f>'OddsRatio_working_3-way'!X42^(1/3)*COS(('OddsRatio_working_3-way'!Y42+2*PI())/3)</f>
        <v>-0.43854539829030442</v>
      </c>
      <c r="AB42" s="11">
        <f>'OddsRatio_working_3-way'!X42^(1/3)*COS(('OddsRatio_working_3-way'!Y42+4*PI())/3)</f>
        <v>-0.11151094025759045</v>
      </c>
      <c r="AC42" s="11">
        <f>'OddsRatio_working_3-way'!X42^(1/3)*SIN('OddsRatio_working_3-way'!Y42/3)</f>
        <v>0.1888134323794709</v>
      </c>
      <c r="AD42" s="11">
        <f>'OddsRatio_working_3-way'!X42^(1/3)*SIN(('OddsRatio_working_3-way'!Y42+2*PI())/3)</f>
        <v>0.381956046505395</v>
      </c>
      <c r="AE42" s="11">
        <f>'OddsRatio_working_3-way'!X42^(1/3)*SIN(('OddsRatio_working_3-way'!Y42+4*PI())/3)</f>
        <v>-0.57076947888486584</v>
      </c>
      <c r="AF42" s="11">
        <f>-'OddsRatio_working_3-way'!U42/(3*'OddsRatio_working_3-way'!X42^(1/3))*COS(('OddsRatio_working_3-way'!Y42)/3)</f>
        <v>0.55005633854789471</v>
      </c>
      <c r="AG42" s="11">
        <f>-'OddsRatio_working_3-way'!U42/(3*'OddsRatio_working_3-way'!X42^(1/3))*COS(('OddsRatio_working_3-way'!Y42+2*PI())/3)</f>
        <v>-0.43854539829030442</v>
      </c>
      <c r="AH42" s="11">
        <f>-'OddsRatio_working_3-way'!U42/(3*'OddsRatio_working_3-way'!X42^(1/3))*COS(('OddsRatio_working_3-way'!Y42+4*PI())/3)</f>
        <v>-0.11151094025759045</v>
      </c>
      <c r="AI42" s="11">
        <f>'OddsRatio_working_3-way'!U42/(3*'OddsRatio_working_3-way'!X42^(1/3))*SIN(('OddsRatio_working_3-way'!Y42)/3)</f>
        <v>-0.1888134323794709</v>
      </c>
      <c r="AJ42" s="11">
        <f>'OddsRatio_working_3-way'!U42/(3*'OddsRatio_working_3-way'!X42^(1/3))*SIN(('OddsRatio_working_3-way'!Y42+2*PI())/3)</f>
        <v>-0.381956046505395</v>
      </c>
      <c r="AK42" s="11">
        <f>'OddsRatio_working_3-way'!U42/(3*'OddsRatio_working_3-way'!X42^(1/3))*SIN(('OddsRatio_working_3-way'!Y42+4*PI())/3)</f>
        <v>0.57076947888486584</v>
      </c>
      <c r="AL42" s="11">
        <f>'OddsRatio_working_3-way'!Z42+'OddsRatio_working_3-way'!AF42</f>
        <v>1.1001126770957894</v>
      </c>
      <c r="AM42" s="11">
        <f>'OddsRatio_working_3-way'!AA42+'OddsRatio_working_3-way'!AG42</f>
        <v>-0.87709079658060884</v>
      </c>
      <c r="AN42" s="11">
        <f>'OddsRatio_working_3-way'!AB42+'OddsRatio_working_3-way'!AH42</f>
        <v>-0.2230218805151809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1.1001126770957894</v>
      </c>
      <c r="AS42" s="11">
        <f>IF(('OddsRatio_working_3-way'!X42=0),IF(Q42&gt;0,-Q42^(1/3),(-Q42)^(1/3)),'OddsRatio_working_3-way'!AM42-'OddsRatio_working_3-way'!R42/3)</f>
        <v>-0.87709079658060884</v>
      </c>
      <c r="AT42" s="11">
        <f>IF(('OddsRatio_working_3-way'!X42=0),IF(Q42&gt;0,-Q42^(1/3),(-Q42)^(1/3)),'OddsRatio_working_3-way'!AN42-'OddsRatio_working_3-way'!R42/3)</f>
        <v>-0.2230218805151809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2.4700000000000002</v>
      </c>
      <c r="B43" s="4">
        <f>IF('True_Odds_Calculator_3-way'!B44="","",'True_Odds_Calculator_3-way'!B44)</f>
        <v>3.27</v>
      </c>
      <c r="C43" s="4">
        <f>IF('True_Odds_Calculator_3-way'!C44="","",'True_Odds_Calculator_3-way'!C44)</f>
        <v>3</v>
      </c>
      <c r="D43" s="9">
        <f t="shared" si="13"/>
        <v>0.38910607169596967</v>
      </c>
      <c r="E43" s="9">
        <f t="shared" si="14"/>
        <v>0.2920209850530886</v>
      </c>
      <c r="F43" s="9">
        <f t="shared" si="15"/>
        <v>0.31887294325094173</v>
      </c>
      <c r="G43" s="9">
        <f t="shared" si="16"/>
        <v>1.0680226578725986</v>
      </c>
      <c r="H43" s="9">
        <f t="shared" si="17"/>
        <v>2.5699933070727199</v>
      </c>
      <c r="I43" s="9">
        <f t="shared" si="18"/>
        <v>3.4244114333707998</v>
      </c>
      <c r="J43" s="9">
        <f t="shared" si="19"/>
        <v>3.1360453157451973</v>
      </c>
      <c r="K43" s="11">
        <f t="shared" si="20"/>
        <v>0.40485829959514169</v>
      </c>
      <c r="L43" s="11">
        <f t="shared" si="21"/>
        <v>0.3058103975535168</v>
      </c>
      <c r="M43" s="11">
        <f t="shared" si="22"/>
        <v>0.33333333333333331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-0.27542745360224852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0.23688956571621952</v>
      </c>
      <c r="Q43" s="11">
        <f>2*'OddsRatio_working_3-way'!K43*'OddsRatio_working_3-way'!L43*'OddsRatio_working_3-way'!M43</f>
        <v>8.2539918368020715E-2</v>
      </c>
      <c r="R43" s="11">
        <f t="shared" si="23"/>
        <v>0</v>
      </c>
      <c r="S43" s="11">
        <f t="shared" si="24"/>
        <v>-0.86007971470526501</v>
      </c>
      <c r="T43" s="11">
        <f t="shared" si="25"/>
        <v>-0.29967934310287969</v>
      </c>
      <c r="U43" s="11">
        <f>'OddsRatio_working_3-way'!S43-'OddsRatio_working_3-way'!R43^2/3</f>
        <v>-0.86007971470526501</v>
      </c>
      <c r="V43" s="11">
        <f>'OddsRatio_working_3-way'!S43*'OddsRatio_working_3-way'!R43/3-2*'OddsRatio_working_3-way'!R43^3/27-'OddsRatio_working_3-way'!T43</f>
        <v>0.29967934310287969</v>
      </c>
      <c r="W43" s="11">
        <f>'OddsRatio_working_3-way'!V43^2+4*'OddsRatio_working_3-way'!U43^3/27</f>
        <v>-4.4490153741656158E-3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0.1535062898196187</v>
      </c>
      <c r="Y43" s="11">
        <f>IF('OddsRatio_working_3-way'!W43&gt;=0,IF('OddsRatio_working_3-way'!V43+SQRT('OddsRatio_working_3-way'!W43)&gt;0,0,PI()),ACOS('OddsRatio_working_3-way'!V43/(2*'OddsRatio_working_3-way'!X43)))</f>
        <v>0.21900449325710247</v>
      </c>
      <c r="Z43" s="11">
        <f>'OddsRatio_working_3-way'!X43^(1/3)*COS('OddsRatio_working_3-way'!Y43/3)</f>
        <v>0.53401132893629921</v>
      </c>
      <c r="AA43" s="11">
        <f>'OddsRatio_working_3-way'!X43^(1/3)*COS(('OddsRatio_working_3-way'!Y43+2*PI())/3)</f>
        <v>-0.30082657666876794</v>
      </c>
      <c r="AB43" s="11">
        <f>'OddsRatio_working_3-way'!X43^(1/3)*COS(('OddsRatio_working_3-way'!Y43+4*PI())/3)</f>
        <v>-0.23318475226753138</v>
      </c>
      <c r="AC43" s="11">
        <f>'OddsRatio_working_3-way'!X43^(1/3)*SIN('OddsRatio_working_3-way'!Y43/3)</f>
        <v>3.9053025526531303E-2</v>
      </c>
      <c r="AD43" s="11">
        <f>'OddsRatio_working_3-way'!X43^(1/3)*SIN(('OddsRatio_working_3-way'!Y43+2*PI())/3)</f>
        <v>0.44294086400425753</v>
      </c>
      <c r="AE43" s="11">
        <f>'OddsRatio_working_3-way'!X43^(1/3)*SIN(('OddsRatio_working_3-way'!Y43+4*PI())/3)</f>
        <v>-0.48199388953078881</v>
      </c>
      <c r="AF43" s="11">
        <f>-'OddsRatio_working_3-way'!U43/(3*'OddsRatio_working_3-way'!X43^(1/3))*COS(('OddsRatio_working_3-way'!Y43)/3)</f>
        <v>0.53401132893629932</v>
      </c>
      <c r="AG43" s="11">
        <f>-'OddsRatio_working_3-way'!U43/(3*'OddsRatio_working_3-way'!X43^(1/3))*COS(('OddsRatio_working_3-way'!Y43+2*PI())/3)</f>
        <v>-0.300826576668768</v>
      </c>
      <c r="AH43" s="11">
        <f>-'OddsRatio_working_3-way'!U43/(3*'OddsRatio_working_3-way'!X43^(1/3))*COS(('OddsRatio_working_3-way'!Y43+4*PI())/3)</f>
        <v>-0.23318475226753144</v>
      </c>
      <c r="AI43" s="11">
        <f>'OddsRatio_working_3-way'!U43/(3*'OddsRatio_working_3-way'!X43^(1/3))*SIN(('OddsRatio_working_3-way'!Y43)/3)</f>
        <v>-3.905302552653131E-2</v>
      </c>
      <c r="AJ43" s="11">
        <f>'OddsRatio_working_3-way'!U43/(3*'OddsRatio_working_3-way'!X43^(1/3))*SIN(('OddsRatio_working_3-way'!Y43+2*PI())/3)</f>
        <v>-0.44294086400425764</v>
      </c>
      <c r="AK43" s="11">
        <f>'OddsRatio_working_3-way'!U43/(3*'OddsRatio_working_3-way'!X43^(1/3))*SIN(('OddsRatio_working_3-way'!Y43+4*PI())/3)</f>
        <v>0.48199388953078892</v>
      </c>
      <c r="AL43" s="11">
        <f>'OddsRatio_working_3-way'!Z43+'OddsRatio_working_3-way'!AF43</f>
        <v>1.0680226578725986</v>
      </c>
      <c r="AM43" s="11">
        <f>'OddsRatio_working_3-way'!AA43+'OddsRatio_working_3-way'!AG43</f>
        <v>-0.601653153337536</v>
      </c>
      <c r="AN43" s="11">
        <f>'OddsRatio_working_3-way'!AB43+'OddsRatio_working_3-way'!AH43</f>
        <v>-0.46636950453506282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1.0680226578725986</v>
      </c>
      <c r="AS43" s="11">
        <f>IF(('OddsRatio_working_3-way'!X43=0),IF(Q43&gt;0,-Q43^(1/3),(-Q43)^(1/3)),'OddsRatio_working_3-way'!AM43-'OddsRatio_working_3-way'!R43/3)</f>
        <v>-0.601653153337536</v>
      </c>
      <c r="AT43" s="11">
        <f>IF(('OddsRatio_working_3-way'!X43=0),IF(Q43&gt;0,-Q43^(1/3),(-Q43)^(1/3)),'OddsRatio_working_3-way'!AN43-'OddsRatio_working_3-way'!R43/3)</f>
        <v>-0.46636950453506282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3.19</v>
      </c>
      <c r="B44" s="4">
        <f>IF('True_Odds_Calculator_3-way'!B45="","",'True_Odds_Calculator_3-way'!B45)</f>
        <v>2.98</v>
      </c>
      <c r="C44" s="4">
        <f>IF('True_Odds_Calculator_3-way'!C45="","",'True_Odds_Calculator_3-way'!C45)</f>
        <v>2.54</v>
      </c>
      <c r="D44" s="9">
        <f t="shared" si="13"/>
        <v>0.29991762325134952</v>
      </c>
      <c r="E44" s="9">
        <f t="shared" si="14"/>
        <v>0.32150032138629481</v>
      </c>
      <c r="F44" s="9">
        <f t="shared" si="15"/>
        <v>0.37858205536235567</v>
      </c>
      <c r="G44" s="9">
        <f t="shared" si="16"/>
        <v>1.0658670693791261</v>
      </c>
      <c r="H44" s="9">
        <f t="shared" si="17"/>
        <v>3.3342488819402858</v>
      </c>
      <c r="I44" s="9">
        <f t="shared" si="18"/>
        <v>3.1104167973706693</v>
      </c>
      <c r="J44" s="9">
        <f t="shared" si="19"/>
        <v>2.6414352868438544</v>
      </c>
      <c r="K44" s="11">
        <f t="shared" si="20"/>
        <v>0.31347962382445144</v>
      </c>
      <c r="L44" s="11">
        <f t="shared" si="21"/>
        <v>0.33557046979865773</v>
      </c>
      <c r="M44" s="11">
        <f t="shared" si="22"/>
        <v>0.39370078740157477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-0.27655999723015412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0.23648055964139111</v>
      </c>
      <c r="Q44" s="11">
        <f>2*'OddsRatio_working_3-way'!K44*'OddsRatio_working_3-way'!L44*'OddsRatio_working_3-way'!M44</f>
        <v>8.2830318613446974E-2</v>
      </c>
      <c r="R44" s="11">
        <f t="shared" si="23"/>
        <v>0</v>
      </c>
      <c r="S44" s="11">
        <f t="shared" si="24"/>
        <v>-0.85507868820446664</v>
      </c>
      <c r="T44" s="11">
        <f t="shared" si="25"/>
        <v>-0.29950216749718622</v>
      </c>
      <c r="U44" s="11">
        <f>'OddsRatio_working_3-way'!S44-'OddsRatio_working_3-way'!R44^2/3</f>
        <v>-0.85507868820446664</v>
      </c>
      <c r="V44" s="11">
        <f>'OddsRatio_working_3-way'!S44*'OddsRatio_working_3-way'!R44/3-2*'OddsRatio_working_3-way'!R44^3/27-'OddsRatio_working_3-way'!T44</f>
        <v>0.29950216749718622</v>
      </c>
      <c r="W44" s="11">
        <f>'OddsRatio_working_3-way'!V44^2+4*'OddsRatio_working_3-way'!U44^3/27</f>
        <v>-2.9205198150875356E-3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0.15216936957761912</v>
      </c>
      <c r="Y44" s="11">
        <f>IF('OddsRatio_working_3-way'!W44&gt;=0,IF('OddsRatio_working_3-way'!V44+SQRT('OddsRatio_working_3-way'!W44)&gt;0,0,PI()),ACOS('OddsRatio_working_3-way'!V44/(2*'OddsRatio_working_3-way'!X44)))</f>
        <v>0.17851800664758821</v>
      </c>
      <c r="Z44" s="11">
        <f>'OddsRatio_working_3-way'!X44^(1/3)*COS('OddsRatio_working_3-way'!Y44/3)</f>
        <v>0.53293353468956306</v>
      </c>
      <c r="AA44" s="11">
        <f>'OddsRatio_working_3-way'!X44^(1/3)*COS(('OddsRatio_working_3-way'!Y44+2*PI())/3)</f>
        <v>-0.29396327173321002</v>
      </c>
      <c r="AB44" s="11">
        <f>'OddsRatio_working_3-way'!X44^(1/3)*COS(('OddsRatio_working_3-way'!Y44+4*PI())/3)</f>
        <v>-0.23897026295635321</v>
      </c>
      <c r="AC44" s="11">
        <f>'OddsRatio_working_3-way'!X44^(1/3)*SIN('OddsRatio_working_3-way'!Y44/3)</f>
        <v>3.1750228420865799E-2</v>
      </c>
      <c r="AD44" s="11">
        <f>'OddsRatio_working_3-way'!X44^(1/3)*SIN(('OddsRatio_working_3-way'!Y44+2*PI())/3)</f>
        <v>0.44565886535936411</v>
      </c>
      <c r="AE44" s="11">
        <f>'OddsRatio_working_3-way'!X44^(1/3)*SIN(('OddsRatio_working_3-way'!Y44+4*PI())/3)</f>
        <v>-0.47740909378022983</v>
      </c>
      <c r="AF44" s="11">
        <f>-'OddsRatio_working_3-way'!U44/(3*'OddsRatio_working_3-way'!X44^(1/3))*COS(('OddsRatio_working_3-way'!Y44)/3)</f>
        <v>0.53293353468956306</v>
      </c>
      <c r="AG44" s="11">
        <f>-'OddsRatio_working_3-way'!U44/(3*'OddsRatio_working_3-way'!X44^(1/3))*COS(('OddsRatio_working_3-way'!Y44+2*PI())/3)</f>
        <v>-0.29396327173321002</v>
      </c>
      <c r="AH44" s="11">
        <f>-'OddsRatio_working_3-way'!U44/(3*'OddsRatio_working_3-way'!X44^(1/3))*COS(('OddsRatio_working_3-way'!Y44+4*PI())/3)</f>
        <v>-0.23897026295635321</v>
      </c>
      <c r="AI44" s="11">
        <f>'OddsRatio_working_3-way'!U44/(3*'OddsRatio_working_3-way'!X44^(1/3))*SIN(('OddsRatio_working_3-way'!Y44)/3)</f>
        <v>-3.1750228420865799E-2</v>
      </c>
      <c r="AJ44" s="11">
        <f>'OddsRatio_working_3-way'!U44/(3*'OddsRatio_working_3-way'!X44^(1/3))*SIN(('OddsRatio_working_3-way'!Y44+2*PI())/3)</f>
        <v>-0.44565886535936411</v>
      </c>
      <c r="AK44" s="11">
        <f>'OddsRatio_working_3-way'!U44/(3*'OddsRatio_working_3-way'!X44^(1/3))*SIN(('OddsRatio_working_3-way'!Y44+4*PI())/3)</f>
        <v>0.47740909378022983</v>
      </c>
      <c r="AL44" s="11">
        <f>'OddsRatio_working_3-way'!Z44+'OddsRatio_working_3-way'!AF44</f>
        <v>1.0658670693791261</v>
      </c>
      <c r="AM44" s="11">
        <f>'OddsRatio_working_3-way'!AA44+'OddsRatio_working_3-way'!AG44</f>
        <v>-0.58792654346642004</v>
      </c>
      <c r="AN44" s="11">
        <f>'OddsRatio_working_3-way'!AB44+'OddsRatio_working_3-way'!AH44</f>
        <v>-0.47794052591270642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1.0658670693791261</v>
      </c>
      <c r="AS44" s="11">
        <f>IF(('OddsRatio_working_3-way'!X44=0),IF(Q44&gt;0,-Q44^(1/3),(-Q44)^(1/3)),'OddsRatio_working_3-way'!AM44-'OddsRatio_working_3-way'!R44/3)</f>
        <v>-0.58792654346642004</v>
      </c>
      <c r="AT44" s="11">
        <f>IF(('OddsRatio_working_3-way'!X44=0),IF(Q44&gt;0,-Q44^(1/3),(-Q44)^(1/3)),'OddsRatio_working_3-way'!AN44-'OddsRatio_working_3-way'!R44/3)</f>
        <v>-0.47794052591270642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6.3</v>
      </c>
      <c r="B45" s="4">
        <f>IF('True_Odds_Calculator_3-way'!B46="","",'True_Odds_Calculator_3-way'!B46)</f>
        <v>4.13</v>
      </c>
      <c r="C45" s="4">
        <f>IF('True_Odds_Calculator_3-way'!C46="","",'True_Odds_Calculator_3-way'!C46)</f>
        <v>1.51</v>
      </c>
      <c r="D45" s="9">
        <f t="shared" si="13"/>
        <v>0.14357305504921683</v>
      </c>
      <c r="E45" s="9">
        <f t="shared" si="14"/>
        <v>0.22110282035361864</v>
      </c>
      <c r="F45" s="9">
        <f t="shared" si="15"/>
        <v>0.63532412459716459</v>
      </c>
      <c r="G45" s="9">
        <f t="shared" si="16"/>
        <v>1.1254896648814938</v>
      </c>
      <c r="H45" s="9">
        <f t="shared" si="17"/>
        <v>6.9650952238719173</v>
      </c>
      <c r="I45" s="9">
        <f t="shared" si="18"/>
        <v>4.5227826510790763</v>
      </c>
      <c r="J45" s="9">
        <f t="shared" si="19"/>
        <v>1.5739997290895618</v>
      </c>
      <c r="K45" s="11">
        <f t="shared" si="20"/>
        <v>0.15873015873015872</v>
      </c>
      <c r="L45" s="11">
        <f t="shared" si="21"/>
        <v>0.24213075060532688</v>
      </c>
      <c r="M45" s="11">
        <f t="shared" si="22"/>
        <v>0.66225165562913912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-0.21533907086237791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0.22754640075808075</v>
      </c>
      <c r="Q45" s="11">
        <f>2*'OddsRatio_working_3-way'!K45*'OddsRatio_working_3-way'!L45*'OddsRatio_working_3-way'!M45</f>
        <v>5.0905235068921868E-2</v>
      </c>
      <c r="R45" s="11">
        <f t="shared" si="23"/>
        <v>0</v>
      </c>
      <c r="S45" s="11">
        <f t="shared" si="24"/>
        <v>-1.0566888760447215</v>
      </c>
      <c r="T45" s="11">
        <f t="shared" si="25"/>
        <v>-0.23639572171022852</v>
      </c>
      <c r="U45" s="11">
        <f>'OddsRatio_working_3-way'!S45-'OddsRatio_working_3-way'!R45^2/3</f>
        <v>-1.0566888760447215</v>
      </c>
      <c r="V45" s="11">
        <f>'OddsRatio_working_3-way'!S45*'OddsRatio_working_3-way'!R45/3-2*'OddsRatio_working_3-way'!R45^3/27-'OddsRatio_working_3-way'!T45</f>
        <v>0.23639572171022852</v>
      </c>
      <c r="W45" s="11">
        <f>'OddsRatio_working_3-way'!V45^2+4*'OddsRatio_working_3-way'!U45^3/27</f>
        <v>-0.11891553551754097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0.20904453637947631</v>
      </c>
      <c r="Y45" s="11">
        <f>IF('OddsRatio_working_3-way'!W45&gt;=0,IF('OddsRatio_working_3-way'!V45+SQRT('OddsRatio_working_3-way'!W45)&gt;0,0,PI()),ACOS('OddsRatio_working_3-way'!V45/(2*'OddsRatio_working_3-way'!X45)))</f>
        <v>0.96985453484657869</v>
      </c>
      <c r="Z45" s="11">
        <f>'OddsRatio_working_3-way'!X45^(1/3)*COS('OddsRatio_working_3-way'!Y45/3)</f>
        <v>0.56274483244074691</v>
      </c>
      <c r="AA45" s="11">
        <f>'OddsRatio_working_3-way'!X45^(1/3)*COS(('OddsRatio_working_3-way'!Y45+2*PI())/3)</f>
        <v>-0.44465410283006962</v>
      </c>
      <c r="AB45" s="11">
        <f>'OddsRatio_working_3-way'!X45^(1/3)*COS(('OddsRatio_working_3-way'!Y45+4*PI())/3)</f>
        <v>-0.11809072961067694</v>
      </c>
      <c r="AC45" s="11">
        <f>'OddsRatio_working_3-way'!X45^(1/3)*SIN('OddsRatio_working_3-way'!Y45/3)</f>
        <v>0.1885414514356886</v>
      </c>
      <c r="AD45" s="11">
        <f>'OddsRatio_working_3-way'!X45^(1/3)*SIN(('OddsRatio_working_3-way'!Y45+2*PI())/3)</f>
        <v>0.39308059502425996</v>
      </c>
      <c r="AE45" s="11">
        <f>'OddsRatio_working_3-way'!X45^(1/3)*SIN(('OddsRatio_working_3-way'!Y45+4*PI())/3)</f>
        <v>-0.58162204645994842</v>
      </c>
      <c r="AF45" s="11">
        <f>-'OddsRatio_working_3-way'!U45/(3*'OddsRatio_working_3-way'!X45^(1/3))*COS(('OddsRatio_working_3-way'!Y45)/3)</f>
        <v>0.56274483244074702</v>
      </c>
      <c r="AG45" s="11">
        <f>-'OddsRatio_working_3-way'!U45/(3*'OddsRatio_working_3-way'!X45^(1/3))*COS(('OddsRatio_working_3-way'!Y45+2*PI())/3)</f>
        <v>-0.44465410283006973</v>
      </c>
      <c r="AH45" s="11">
        <f>-'OddsRatio_working_3-way'!U45/(3*'OddsRatio_working_3-way'!X45^(1/3))*COS(('OddsRatio_working_3-way'!Y45+4*PI())/3)</f>
        <v>-0.11809072961067696</v>
      </c>
      <c r="AI45" s="11">
        <f>'OddsRatio_working_3-way'!U45/(3*'OddsRatio_working_3-way'!X45^(1/3))*SIN(('OddsRatio_working_3-way'!Y45)/3)</f>
        <v>-0.18854145143568862</v>
      </c>
      <c r="AJ45" s="11">
        <f>'OddsRatio_working_3-way'!U45/(3*'OddsRatio_working_3-way'!X45^(1/3))*SIN(('OddsRatio_working_3-way'!Y45+2*PI())/3)</f>
        <v>-0.39308059502426007</v>
      </c>
      <c r="AK45" s="11">
        <f>'OddsRatio_working_3-way'!U45/(3*'OddsRatio_working_3-way'!X45^(1/3))*SIN(('OddsRatio_working_3-way'!Y45+4*PI())/3)</f>
        <v>0.58162204645994853</v>
      </c>
      <c r="AL45" s="11">
        <f>'OddsRatio_working_3-way'!Z45+'OddsRatio_working_3-way'!AF45</f>
        <v>1.1254896648814938</v>
      </c>
      <c r="AM45" s="11">
        <f>'OddsRatio_working_3-way'!AA45+'OddsRatio_working_3-way'!AG45</f>
        <v>-0.88930820566013935</v>
      </c>
      <c r="AN45" s="11">
        <f>'OddsRatio_working_3-way'!AB45+'OddsRatio_working_3-way'!AH45</f>
        <v>-0.23618145922135392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1.1254896648814938</v>
      </c>
      <c r="AS45" s="11">
        <f>IF(('OddsRatio_working_3-way'!X45=0),IF(Q45&gt;0,-Q45^(1/3),(-Q45)^(1/3)),'OddsRatio_working_3-way'!AM45-'OddsRatio_working_3-way'!R45/3)</f>
        <v>-0.88930820566013935</v>
      </c>
      <c r="AT45" s="11">
        <f>IF(('OddsRatio_working_3-way'!X45=0),IF(Q45&gt;0,-Q45^(1/3),(-Q45)^(1/3)),'OddsRatio_working_3-way'!AN45-'OddsRatio_working_3-way'!R45/3)</f>
        <v>-0.23618145922135392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1.23</v>
      </c>
      <c r="B46" s="4">
        <f>IF('True_Odds_Calculator_3-way'!B47="","",'True_Odds_Calculator_3-way'!B47)</f>
        <v>5.96</v>
      </c>
      <c r="C46" s="4">
        <f>IF('True_Odds_Calculator_3-way'!C47="","",'True_Odds_Calculator_3-way'!C47)</f>
        <v>11.98</v>
      </c>
      <c r="D46" s="9">
        <f t="shared" si="13"/>
        <v>0.78460385585459735</v>
      </c>
      <c r="E46" s="9">
        <f t="shared" si="14"/>
        <v>0.14450308551571067</v>
      </c>
      <c r="F46" s="9">
        <f t="shared" si="15"/>
        <v>7.089305862969196E-2</v>
      </c>
      <c r="G46" s="9">
        <f t="shared" si="16"/>
        <v>1.1936023096970114</v>
      </c>
      <c r="H46" s="9">
        <f t="shared" si="17"/>
        <v>1.2745285312303127</v>
      </c>
      <c r="I46" s="9">
        <f t="shared" si="18"/>
        <v>6.9202674560971777</v>
      </c>
      <c r="J46" s="9">
        <f t="shared" si="19"/>
        <v>14.105753360473187</v>
      </c>
      <c r="K46" s="11">
        <f t="shared" si="20"/>
        <v>0.81300813008130079</v>
      </c>
      <c r="L46" s="11">
        <f t="shared" si="21"/>
        <v>0.16778523489932887</v>
      </c>
      <c r="M46" s="11">
        <f t="shared" si="22"/>
        <v>8.347245409015025E-2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-0.14262762923200156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0.18412036648629471</v>
      </c>
      <c r="Q46" s="11">
        <f>2*'OddsRatio_working_3-way'!K46*'OddsRatio_working_3-way'!L46*'OddsRatio_working_3-way'!M46</f>
        <v>2.2773081816486674E-2</v>
      </c>
      <c r="R46" s="11">
        <f t="shared" si="23"/>
        <v>0</v>
      </c>
      <c r="S46" s="11">
        <f t="shared" si="24"/>
        <v>-1.2909165459575862</v>
      </c>
      <c r="T46" s="11">
        <f t="shared" si="25"/>
        <v>-0.15966809473810595</v>
      </c>
      <c r="U46" s="11">
        <f>'OddsRatio_working_3-way'!S46-'OddsRatio_working_3-way'!R46^2/3</f>
        <v>-1.2909165459575862</v>
      </c>
      <c r="V46" s="11">
        <f>'OddsRatio_working_3-way'!S46*'OddsRatio_working_3-way'!R46/3-2*'OddsRatio_working_3-way'!R46^3/27-'OddsRatio_working_3-way'!T46</f>
        <v>0.15966809473810595</v>
      </c>
      <c r="W46" s="11">
        <f>'OddsRatio_working_3-way'!V46^2+4*'OddsRatio_working_3-way'!U46^3/27</f>
        <v>-0.29321245865938972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0.2822704196053345</v>
      </c>
      <c r="Y46" s="11">
        <f>IF('OddsRatio_working_3-way'!W46&gt;=0,IF('OddsRatio_working_3-way'!V46+SQRT('OddsRatio_working_3-way'!W46)&gt;0,0,PI()),ACOS('OddsRatio_working_3-way'!V46/(2*'OddsRatio_working_3-way'!X46)))</f>
        <v>1.2840548580209667</v>
      </c>
      <c r="Z46" s="11">
        <f>'OddsRatio_working_3-way'!X46^(1/3)*COS('OddsRatio_working_3-way'!Y46/3)</f>
        <v>0.59680115484850571</v>
      </c>
      <c r="AA46" s="11">
        <f>'OddsRatio_working_3-way'!X46^(1/3)*COS(('OddsRatio_working_3-way'!Y46+2*PI())/3)</f>
        <v>-0.53419799612940744</v>
      </c>
      <c r="AB46" s="11">
        <f>'OddsRatio_working_3-way'!X46^(1/3)*COS(('OddsRatio_working_3-way'!Y46+4*PI())/3)</f>
        <v>-6.2603158719098204E-2</v>
      </c>
      <c r="AC46" s="11">
        <f>'OddsRatio_working_3-way'!X46^(1/3)*SIN('OddsRatio_working_3-way'!Y46/3)</f>
        <v>0.27227540632727987</v>
      </c>
      <c r="AD46" s="11">
        <f>'OddsRatio_working_3-way'!X46^(1/3)*SIN(('OddsRatio_working_3-way'!Y46+2*PI())/3)</f>
        <v>0.38070725794305665</v>
      </c>
      <c r="AE46" s="11">
        <f>'OddsRatio_working_3-way'!X46^(1/3)*SIN(('OddsRatio_working_3-way'!Y46+4*PI())/3)</f>
        <v>-0.65298266427033647</v>
      </c>
      <c r="AF46" s="11">
        <f>-'OddsRatio_working_3-way'!U46/(3*'OddsRatio_working_3-way'!X46^(1/3))*COS(('OddsRatio_working_3-way'!Y46)/3)</f>
        <v>0.59680115484850571</v>
      </c>
      <c r="AG46" s="11">
        <f>-'OddsRatio_working_3-way'!U46/(3*'OddsRatio_working_3-way'!X46^(1/3))*COS(('OddsRatio_working_3-way'!Y46+2*PI())/3)</f>
        <v>-0.53419799612940733</v>
      </c>
      <c r="AH46" s="11">
        <f>-'OddsRatio_working_3-way'!U46/(3*'OddsRatio_working_3-way'!X46^(1/3))*COS(('OddsRatio_working_3-way'!Y46+4*PI())/3)</f>
        <v>-6.2603158719098204E-2</v>
      </c>
      <c r="AI46" s="11">
        <f>'OddsRatio_working_3-way'!U46/(3*'OddsRatio_working_3-way'!X46^(1/3))*SIN(('OddsRatio_working_3-way'!Y46)/3)</f>
        <v>-0.27227540632727981</v>
      </c>
      <c r="AJ46" s="11">
        <f>'OddsRatio_working_3-way'!U46/(3*'OddsRatio_working_3-way'!X46^(1/3))*SIN(('OddsRatio_working_3-way'!Y46+2*PI())/3)</f>
        <v>-0.3807072579430566</v>
      </c>
      <c r="AK46" s="11">
        <f>'OddsRatio_working_3-way'!U46/(3*'OddsRatio_working_3-way'!X46^(1/3))*SIN(('OddsRatio_working_3-way'!Y46+4*PI())/3)</f>
        <v>0.65298266427033635</v>
      </c>
      <c r="AL46" s="11">
        <f>'OddsRatio_working_3-way'!Z46+'OddsRatio_working_3-way'!AF46</f>
        <v>1.1936023096970114</v>
      </c>
      <c r="AM46" s="11">
        <f>'OddsRatio_working_3-way'!AA46+'OddsRatio_working_3-way'!AG46</f>
        <v>-1.0683959922588149</v>
      </c>
      <c r="AN46" s="11">
        <f>'OddsRatio_working_3-way'!AB46+'OddsRatio_working_3-way'!AH46</f>
        <v>-0.12520631743819641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1.1936023096970114</v>
      </c>
      <c r="AS46" s="11">
        <f>IF(('OddsRatio_working_3-way'!X46=0),IF(Q46&gt;0,-Q46^(1/3),(-Q46)^(1/3)),'OddsRatio_working_3-way'!AM46-'OddsRatio_working_3-way'!R46/3)</f>
        <v>-1.0683959922588149</v>
      </c>
      <c r="AT46" s="11">
        <f>IF(('OddsRatio_working_3-way'!X46=0),IF(Q46&gt;0,-Q46^(1/3),(-Q46)^(1/3)),'OddsRatio_working_3-way'!AN46-'OddsRatio_working_3-way'!R46/3)</f>
        <v>-0.12520631743819641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2.62</v>
      </c>
      <c r="B47" s="4">
        <f>IF('True_Odds_Calculator_3-way'!B48="","",'True_Odds_Calculator_3-way'!B48)</f>
        <v>3.73</v>
      </c>
      <c r="C47" s="4">
        <f>IF('True_Odds_Calculator_3-way'!C48="","",'True_Odds_Calculator_3-way'!C48)</f>
        <v>2.4700000000000002</v>
      </c>
      <c r="D47" s="9">
        <f t="shared" si="13"/>
        <v>0.36248745303350849</v>
      </c>
      <c r="E47" s="9">
        <f t="shared" si="14"/>
        <v>0.25228555299925132</v>
      </c>
      <c r="F47" s="9">
        <f t="shared" si="15"/>
        <v>0.38522699396724008</v>
      </c>
      <c r="G47" s="9">
        <f t="shared" si="16"/>
        <v>1.0856272686579991</v>
      </c>
      <c r="H47" s="9">
        <f t="shared" si="17"/>
        <v>2.7587161752259592</v>
      </c>
      <c r="I47" s="9">
        <f t="shared" si="18"/>
        <v>3.9637624434363374</v>
      </c>
      <c r="J47" s="9">
        <f t="shared" si="19"/>
        <v>2.5958720849272585</v>
      </c>
      <c r="K47" s="11">
        <f t="shared" si="20"/>
        <v>0.38167938931297707</v>
      </c>
      <c r="L47" s="11">
        <f t="shared" si="21"/>
        <v>0.26809651474530832</v>
      </c>
      <c r="M47" s="11">
        <f t="shared" si="22"/>
        <v>0.40485829959514169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-0.26933197759148286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0.24111038041500982</v>
      </c>
      <c r="Q47" s="11">
        <f>2*'OddsRatio_working_3-way'!K47*'OddsRatio_working_3-way'!L47*'OddsRatio_working_3-way'!M47</f>
        <v>8.2855800829900267E-2</v>
      </c>
      <c r="R47" s="11">
        <f t="shared" si="23"/>
        <v>0</v>
      </c>
      <c r="S47" s="11">
        <f t="shared" si="24"/>
        <v>-0.89521631471744889</v>
      </c>
      <c r="T47" s="11">
        <f t="shared" si="25"/>
        <v>-0.30763447241149444</v>
      </c>
      <c r="U47" s="11">
        <f>'OddsRatio_working_3-way'!S47-'OddsRatio_working_3-way'!R47^2/3</f>
        <v>-0.89521631471744889</v>
      </c>
      <c r="V47" s="11">
        <f>'OddsRatio_working_3-way'!S47*'OddsRatio_working_3-way'!R47/3-2*'OddsRatio_working_3-way'!R47^3/27-'OddsRatio_working_3-way'!T47</f>
        <v>0.30763447241149444</v>
      </c>
      <c r="W47" s="11">
        <f>'OddsRatio_working_3-way'!V47^2+4*'OddsRatio_working_3-way'!U47^3/27</f>
        <v>-1.1648041922831587E-2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0.16300844344598389</v>
      </c>
      <c r="Y47" s="11">
        <f>IF('OddsRatio_working_3-way'!W47&gt;=0,IF('OddsRatio_working_3-way'!V47+SQRT('OddsRatio_working_3-way'!W47)&gt;0,0,PI()),ACOS('OddsRatio_working_3-way'!V47/(2*'OddsRatio_working_3-way'!X47)))</f>
        <v>0.33741026526793738</v>
      </c>
      <c r="Z47" s="11">
        <f>'OddsRatio_working_3-way'!X47^(1/3)*COS('OddsRatio_working_3-way'!Y47/3)</f>
        <v>0.54281363432899965</v>
      </c>
      <c r="AA47" s="11">
        <f>'OddsRatio_working_3-way'!X47^(1/3)*COS(('OddsRatio_working_3-way'!Y47+2*PI())/3)</f>
        <v>-0.32450199085542542</v>
      </c>
      <c r="AB47" s="11">
        <f>'OddsRatio_working_3-way'!X47^(1/3)*COS(('OddsRatio_working_3-way'!Y47+4*PI())/3)</f>
        <v>-0.21831164347357432</v>
      </c>
      <c r="AC47" s="11">
        <f>'OddsRatio_working_3-way'!X47^(1/3)*SIN('OddsRatio_working_3-way'!Y47/3)</f>
        <v>6.1309025646251611E-2</v>
      </c>
      <c r="AD47" s="11">
        <f>'OddsRatio_working_3-way'!X47^(1/3)*SIN(('OddsRatio_working_3-way'!Y47+2*PI())/3)</f>
        <v>0.4394358840263447</v>
      </c>
      <c r="AE47" s="11">
        <f>'OddsRatio_working_3-way'!X47^(1/3)*SIN(('OddsRatio_working_3-way'!Y47+4*PI())/3)</f>
        <v>-0.50074490967259633</v>
      </c>
      <c r="AF47" s="11">
        <f>-'OddsRatio_working_3-way'!U47/(3*'OddsRatio_working_3-way'!X47^(1/3))*COS(('OddsRatio_working_3-way'!Y47)/3)</f>
        <v>0.54281363432899954</v>
      </c>
      <c r="AG47" s="11">
        <f>-'OddsRatio_working_3-way'!U47/(3*'OddsRatio_working_3-way'!X47^(1/3))*COS(('OddsRatio_working_3-way'!Y47+2*PI())/3)</f>
        <v>-0.32450199085542536</v>
      </c>
      <c r="AH47" s="11">
        <f>-'OddsRatio_working_3-way'!U47/(3*'OddsRatio_working_3-way'!X47^(1/3))*COS(('OddsRatio_working_3-way'!Y47+4*PI())/3)</f>
        <v>-0.21831164347357426</v>
      </c>
      <c r="AI47" s="11">
        <f>'OddsRatio_working_3-way'!U47/(3*'OddsRatio_working_3-way'!X47^(1/3))*SIN(('OddsRatio_working_3-way'!Y47)/3)</f>
        <v>-6.1309025646251597E-2</v>
      </c>
      <c r="AJ47" s="11">
        <f>'OddsRatio_working_3-way'!U47/(3*'OddsRatio_working_3-way'!X47^(1/3))*SIN(('OddsRatio_working_3-way'!Y47+2*PI())/3)</f>
        <v>-0.43943588402634459</v>
      </c>
      <c r="AK47" s="11">
        <f>'OddsRatio_working_3-way'!U47/(3*'OddsRatio_working_3-way'!X47^(1/3))*SIN(('OddsRatio_working_3-way'!Y47+4*PI())/3)</f>
        <v>0.50074490967259622</v>
      </c>
      <c r="AL47" s="11">
        <f>'OddsRatio_working_3-way'!Z47+'OddsRatio_working_3-way'!AF47</f>
        <v>1.0856272686579991</v>
      </c>
      <c r="AM47" s="11">
        <f>'OddsRatio_working_3-way'!AA47+'OddsRatio_working_3-way'!AG47</f>
        <v>-0.64900398171085083</v>
      </c>
      <c r="AN47" s="11">
        <f>'OddsRatio_working_3-way'!AB47+'OddsRatio_working_3-way'!AH47</f>
        <v>-0.43662328694714858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1.0856272686579991</v>
      </c>
      <c r="AS47" s="11">
        <f>IF(('OddsRatio_working_3-way'!X47=0),IF(Q47&gt;0,-Q47^(1/3),(-Q47)^(1/3)),'OddsRatio_working_3-way'!AM47-'OddsRatio_working_3-way'!R47/3)</f>
        <v>-0.64900398171085083</v>
      </c>
      <c r="AT47" s="11">
        <f>IF(('OddsRatio_working_3-way'!X47=0),IF(Q47&gt;0,-Q47^(1/3),(-Q47)^(1/3)),'OddsRatio_working_3-way'!AN47-'OddsRatio_working_3-way'!R47/3)</f>
        <v>-0.43662328694714858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2.19</v>
      </c>
      <c r="B48" s="4">
        <f>IF('True_Odds_Calculator_3-way'!B49="","",'True_Odds_Calculator_3-way'!B49)</f>
        <v>3.73</v>
      </c>
      <c r="C48" s="4">
        <f>IF('True_Odds_Calculator_3-way'!C49="","",'True_Odds_Calculator_3-way'!C49)</f>
        <v>3.01</v>
      </c>
      <c r="D48" s="9">
        <f t="shared" si="13"/>
        <v>0.43523656622157114</v>
      </c>
      <c r="E48" s="9">
        <f t="shared" si="14"/>
        <v>0.25145532837849593</v>
      </c>
      <c r="F48" s="9">
        <f t="shared" si="15"/>
        <v>0.31330810539993287</v>
      </c>
      <c r="G48" s="9">
        <f t="shared" si="16"/>
        <v>1.0904210667368497</v>
      </c>
      <c r="H48" s="9">
        <f t="shared" si="17"/>
        <v>2.2976010694168512</v>
      </c>
      <c r="I48" s="9">
        <f t="shared" si="18"/>
        <v>3.9768495121915994</v>
      </c>
      <c r="J48" s="9">
        <f t="shared" si="19"/>
        <v>3.1917463441410674</v>
      </c>
      <c r="K48" s="11">
        <f t="shared" si="20"/>
        <v>0.45662100456621008</v>
      </c>
      <c r="L48" s="11">
        <f t="shared" si="21"/>
        <v>0.26809651474530832</v>
      </c>
      <c r="M48" s="11">
        <f t="shared" si="22"/>
        <v>0.33222591362126247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-0.26557440895351825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0.24117664595028424</v>
      </c>
      <c r="Q48" s="11">
        <f>2*'OddsRatio_working_3-way'!K48*'OddsRatio_working_3-way'!L48*'OddsRatio_working_3-way'!M48</f>
        <v>8.1341195936014909E-2</v>
      </c>
      <c r="R48" s="11">
        <f t="shared" si="23"/>
        <v>0</v>
      </c>
      <c r="S48" s="11">
        <f t="shared" si="24"/>
        <v>-0.9081321009077189</v>
      </c>
      <c r="T48" s="11">
        <f t="shared" si="25"/>
        <v>-0.30628401379686976</v>
      </c>
      <c r="U48" s="11">
        <f>'OddsRatio_working_3-way'!S48-'OddsRatio_working_3-way'!R48^2/3</f>
        <v>-0.9081321009077189</v>
      </c>
      <c r="V48" s="11">
        <f>'OddsRatio_working_3-way'!S48*'OddsRatio_working_3-way'!R48/3-2*'OddsRatio_working_3-way'!R48^3/27-'OddsRatio_working_3-way'!T48</f>
        <v>0.30628401379686976</v>
      </c>
      <c r="W48" s="11">
        <f>'OddsRatio_working_3-way'!V48^2+4*'OddsRatio_working_3-way'!U48^3/27</f>
        <v>-1.7144191317104082E-2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0.16654885801516711</v>
      </c>
      <c r="Y48" s="11">
        <f>IF('OddsRatio_working_3-way'!W48&gt;=0,IF('OddsRatio_working_3-way'!V48+SQRT('OddsRatio_working_3-way'!W48)&gt;0,0,PI()),ACOS('OddsRatio_working_3-way'!V48/(2*'OddsRatio_working_3-way'!X48)))</f>
        <v>0.40398464274441648</v>
      </c>
      <c r="Z48" s="11">
        <f>'OddsRatio_working_3-way'!X48^(1/3)*COS('OddsRatio_working_3-way'!Y48/3)</f>
        <v>0.54521053336842484</v>
      </c>
      <c r="AA48" s="11">
        <f>'OddsRatio_working_3-way'!X48^(1/3)*COS(('OddsRatio_working_3-way'!Y48+2*PI())/3)</f>
        <v>-0.33657503262889904</v>
      </c>
      <c r="AB48" s="11">
        <f>'OddsRatio_working_3-way'!X48^(1/3)*COS(('OddsRatio_working_3-way'!Y48+4*PI())/3)</f>
        <v>-0.20863550073952547</v>
      </c>
      <c r="AC48" s="11">
        <f>'OddsRatio_working_3-way'!X48^(1/3)*SIN('OddsRatio_working_3-way'!Y48/3)</f>
        <v>7.3865923176324538E-2</v>
      </c>
      <c r="AD48" s="11">
        <f>'OddsRatio_working_3-way'!X48^(1/3)*SIN(('OddsRatio_working_3-way'!Y48+2*PI())/3)</f>
        <v>0.43523321071975712</v>
      </c>
      <c r="AE48" s="11">
        <f>'OddsRatio_working_3-way'!X48^(1/3)*SIN(('OddsRatio_working_3-way'!Y48+4*PI())/3)</f>
        <v>-0.50909913389608163</v>
      </c>
      <c r="AF48" s="11">
        <f>-'OddsRatio_working_3-way'!U48/(3*'OddsRatio_working_3-way'!X48^(1/3))*COS(('OddsRatio_working_3-way'!Y48)/3)</f>
        <v>0.54521053336842484</v>
      </c>
      <c r="AG48" s="11">
        <f>-'OddsRatio_working_3-way'!U48/(3*'OddsRatio_working_3-way'!X48^(1/3))*COS(('OddsRatio_working_3-way'!Y48+2*PI())/3)</f>
        <v>-0.33657503262889904</v>
      </c>
      <c r="AH48" s="11">
        <f>-'OddsRatio_working_3-way'!U48/(3*'OddsRatio_working_3-way'!X48^(1/3))*COS(('OddsRatio_working_3-way'!Y48+4*PI())/3)</f>
        <v>-0.20863550073952547</v>
      </c>
      <c r="AI48" s="11">
        <f>'OddsRatio_working_3-way'!U48/(3*'OddsRatio_working_3-way'!X48^(1/3))*SIN(('OddsRatio_working_3-way'!Y48)/3)</f>
        <v>-7.3865923176324538E-2</v>
      </c>
      <c r="AJ48" s="11">
        <f>'OddsRatio_working_3-way'!U48/(3*'OddsRatio_working_3-way'!X48^(1/3))*SIN(('OddsRatio_working_3-way'!Y48+2*PI())/3)</f>
        <v>-0.43523321071975712</v>
      </c>
      <c r="AK48" s="11">
        <f>'OddsRatio_working_3-way'!U48/(3*'OddsRatio_working_3-way'!X48^(1/3))*SIN(('OddsRatio_working_3-way'!Y48+4*PI())/3)</f>
        <v>0.50909913389608163</v>
      </c>
      <c r="AL48" s="11">
        <f>'OddsRatio_working_3-way'!Z48+'OddsRatio_working_3-way'!AF48</f>
        <v>1.0904210667368497</v>
      </c>
      <c r="AM48" s="11">
        <f>'OddsRatio_working_3-way'!AA48+'OddsRatio_working_3-way'!AG48</f>
        <v>-0.67315006525779808</v>
      </c>
      <c r="AN48" s="11">
        <f>'OddsRatio_working_3-way'!AB48+'OddsRatio_working_3-way'!AH48</f>
        <v>-0.41727100147905094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1.0904210667368497</v>
      </c>
      <c r="AS48" s="11">
        <f>IF(('OddsRatio_working_3-way'!X48=0),IF(Q48&gt;0,-Q48^(1/3),(-Q48)^(1/3)),'OddsRatio_working_3-way'!AM48-'OddsRatio_working_3-way'!R48/3)</f>
        <v>-0.67315006525779808</v>
      </c>
      <c r="AT48" s="11">
        <f>IF(('OddsRatio_working_3-way'!X48=0),IF(Q48&gt;0,-Q48^(1/3),(-Q48)^(1/3)),'OddsRatio_working_3-way'!AN48-'OddsRatio_working_3-way'!R48/3)</f>
        <v>-0.41727100147905094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4.43</v>
      </c>
      <c r="B49" s="4">
        <f>IF('True_Odds_Calculator_3-way'!B50="","",'True_Odds_Calculator_3-way'!B50)</f>
        <v>3.97</v>
      </c>
      <c r="C49" s="4">
        <f>IF('True_Odds_Calculator_3-way'!C50="","",'True_Odds_Calculator_3-way'!C50)</f>
        <v>1.71</v>
      </c>
      <c r="D49" s="9">
        <f t="shared" si="13"/>
        <v>0.20801514075619945</v>
      </c>
      <c r="E49" s="9">
        <f t="shared" si="14"/>
        <v>0.23273476418113279</v>
      </c>
      <c r="F49" s="9">
        <f t="shared" si="15"/>
        <v>0.55925009506266754</v>
      </c>
      <c r="G49" s="9">
        <f t="shared" si="16"/>
        <v>1.110012353107747</v>
      </c>
      <c r="H49" s="9">
        <f t="shared" si="17"/>
        <v>4.8073423711595717</v>
      </c>
      <c r="I49" s="9">
        <f t="shared" si="18"/>
        <v>4.2967366887300091</v>
      </c>
      <c r="J49" s="9">
        <f t="shared" si="19"/>
        <v>1.7881087707065004</v>
      </c>
      <c r="K49" s="11">
        <f t="shared" si="20"/>
        <v>0.22573363431151244</v>
      </c>
      <c r="L49" s="11">
        <f t="shared" si="21"/>
        <v>0.25188916876574308</v>
      </c>
      <c r="M49" s="11">
        <f t="shared" si="22"/>
        <v>0.58479532163742687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-0.24050193488109839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0.23641730227508262</v>
      </c>
      <c r="Q49" s="11">
        <f>2*'OddsRatio_working_3-way'!K49*'OddsRatio_working_3-way'!L49*'OddsRatio_working_3-way'!M49</f>
        <v>6.6502757320698339E-2</v>
      </c>
      <c r="R49" s="11">
        <f t="shared" si="23"/>
        <v>0</v>
      </c>
      <c r="S49" s="11">
        <f t="shared" si="24"/>
        <v>-0.98301621727893718</v>
      </c>
      <c r="T49" s="11">
        <f t="shared" si="25"/>
        <v>-0.27651651681545347</v>
      </c>
      <c r="U49" s="11">
        <f>'OddsRatio_working_3-way'!S49-'OddsRatio_working_3-way'!R49^2/3</f>
        <v>-0.98301621727893718</v>
      </c>
      <c r="V49" s="11">
        <f>'OddsRatio_working_3-way'!S49*'OddsRatio_working_3-way'!R49/3-2*'OddsRatio_working_3-way'!R49^3/27-'OddsRatio_working_3-way'!T49</f>
        <v>0.27651651681545347</v>
      </c>
      <c r="W49" s="11">
        <f>'OddsRatio_working_3-way'!V49^2+4*'OddsRatio_working_3-way'!U49^3/27</f>
        <v>-6.4265889929779774E-2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0.18756817027519004</v>
      </c>
      <c r="Y49" s="11">
        <f>IF('OddsRatio_working_3-way'!W49&gt;=0,IF('OddsRatio_working_3-way'!V49+SQRT('OddsRatio_working_3-way'!W49)&gt;0,0,PI()),ACOS('OddsRatio_working_3-way'!V49/(2*'OddsRatio_working_3-way'!X49)))</f>
        <v>0.74201350032161295</v>
      </c>
      <c r="Z49" s="11">
        <f>'OddsRatio_working_3-way'!X49^(1/3)*COS('OddsRatio_working_3-way'!Y49/3)</f>
        <v>0.55500617655387363</v>
      </c>
      <c r="AA49" s="11">
        <f>'OddsRatio_working_3-way'!X49^(1/3)*COS(('OddsRatio_working_3-way'!Y49+2*PI())/3)</f>
        <v>-0.39887096833596319</v>
      </c>
      <c r="AB49" s="11">
        <f>'OddsRatio_working_3-way'!X49^(1/3)*COS(('OddsRatio_working_3-way'!Y49+4*PI())/3)</f>
        <v>-0.15613520821791052</v>
      </c>
      <c r="AC49" s="11">
        <f>'OddsRatio_working_3-way'!X49^(1/3)*SIN('OddsRatio_working_3-way'!Y49/3)</f>
        <v>0.14014355644610624</v>
      </c>
      <c r="AD49" s="11">
        <f>'OddsRatio_working_3-way'!X49^(1/3)*SIN(('OddsRatio_working_3-way'!Y49+2*PI())/3)</f>
        <v>0.41057766992987271</v>
      </c>
      <c r="AE49" s="11">
        <f>'OddsRatio_working_3-way'!X49^(1/3)*SIN(('OddsRatio_working_3-way'!Y49+4*PI())/3)</f>
        <v>-0.55072122637597887</v>
      </c>
      <c r="AF49" s="11">
        <f>-'OddsRatio_working_3-way'!U49/(3*'OddsRatio_working_3-way'!X49^(1/3))*COS(('OddsRatio_working_3-way'!Y49)/3)</f>
        <v>0.55500617655387341</v>
      </c>
      <c r="AG49" s="11">
        <f>-'OddsRatio_working_3-way'!U49/(3*'OddsRatio_working_3-way'!X49^(1/3))*COS(('OddsRatio_working_3-way'!Y49+2*PI())/3)</f>
        <v>-0.39887096833596308</v>
      </c>
      <c r="AH49" s="11">
        <f>-'OddsRatio_working_3-way'!U49/(3*'OddsRatio_working_3-way'!X49^(1/3))*COS(('OddsRatio_working_3-way'!Y49+4*PI())/3)</f>
        <v>-0.15613520821791047</v>
      </c>
      <c r="AI49" s="11">
        <f>'OddsRatio_working_3-way'!U49/(3*'OddsRatio_working_3-way'!X49^(1/3))*SIN(('OddsRatio_working_3-way'!Y49)/3)</f>
        <v>-0.14014355644610618</v>
      </c>
      <c r="AJ49" s="11">
        <f>'OddsRatio_working_3-way'!U49/(3*'OddsRatio_working_3-way'!X49^(1/3))*SIN(('OddsRatio_working_3-way'!Y49+2*PI())/3)</f>
        <v>-0.41057766992987255</v>
      </c>
      <c r="AK49" s="11">
        <f>'OddsRatio_working_3-way'!U49/(3*'OddsRatio_working_3-way'!X49^(1/3))*SIN(('OddsRatio_working_3-way'!Y49+4*PI())/3)</f>
        <v>0.55072122637597865</v>
      </c>
      <c r="AL49" s="11">
        <f>'OddsRatio_working_3-way'!Z49+'OddsRatio_working_3-way'!AF49</f>
        <v>1.110012353107747</v>
      </c>
      <c r="AM49" s="11">
        <f>'OddsRatio_working_3-way'!AA49+'OddsRatio_working_3-way'!AG49</f>
        <v>-0.79774193667192628</v>
      </c>
      <c r="AN49" s="11">
        <f>'OddsRatio_working_3-way'!AB49+'OddsRatio_working_3-way'!AH49</f>
        <v>-0.31227041643582099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1.110012353107747</v>
      </c>
      <c r="AS49" s="11">
        <f>IF(('OddsRatio_working_3-way'!X49=0),IF(Q49&gt;0,-Q49^(1/3),(-Q49)^(1/3)),'OddsRatio_working_3-way'!AM49-'OddsRatio_working_3-way'!R49/3)</f>
        <v>-0.79774193667192628</v>
      </c>
      <c r="AT49" s="11">
        <f>IF(('OddsRatio_working_3-way'!X49=0),IF(Q49&gt;0,-Q49^(1/3),(-Q49)^(1/3)),'OddsRatio_working_3-way'!AN49-'OddsRatio_working_3-way'!R49/3)</f>
        <v>-0.31227041643582099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1.52</v>
      </c>
      <c r="B50" s="4">
        <f>IF('True_Odds_Calculator_3-way'!B51="","",'True_Odds_Calculator_3-way'!B51)</f>
        <v>4.17</v>
      </c>
      <c r="C50" s="4">
        <f>IF('True_Odds_Calculator_3-way'!C51="","",'True_Odds_Calculator_3-way'!C51)</f>
        <v>6.17</v>
      </c>
      <c r="D50" s="9">
        <f t="shared" si="13"/>
        <v>0.63239958160131027</v>
      </c>
      <c r="E50" s="9">
        <f t="shared" si="14"/>
        <v>0.22009151646082412</v>
      </c>
      <c r="F50" s="9">
        <f t="shared" si="15"/>
        <v>0.14750890193786537</v>
      </c>
      <c r="G50" s="9">
        <f t="shared" si="16"/>
        <v>1.117843689500754</v>
      </c>
      <c r="H50" s="9">
        <f t="shared" si="17"/>
        <v>1.581278718540392</v>
      </c>
      <c r="I50" s="9">
        <f t="shared" si="18"/>
        <v>4.5435644957173897</v>
      </c>
      <c r="J50" s="9">
        <f t="shared" si="19"/>
        <v>6.7792518747188986</v>
      </c>
      <c r="K50" s="11">
        <f t="shared" si="20"/>
        <v>0.65789473684210531</v>
      </c>
      <c r="L50" s="11">
        <f t="shared" si="21"/>
        <v>0.23980815347721823</v>
      </c>
      <c r="M50" s="11">
        <f t="shared" si="22"/>
        <v>0.16207455429497569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-0.21791561035910656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0.22655252919561475</v>
      </c>
      <c r="Q50" s="11">
        <f>2*'OddsRatio_working_3-way'!K50*'OddsRatio_working_3-way'!L50*'OddsRatio_working_3-way'!M50</f>
        <v>5.114052577779115E-2</v>
      </c>
      <c r="R50" s="11">
        <f t="shared" si="23"/>
        <v>0</v>
      </c>
      <c r="S50" s="11">
        <f t="shared" si="24"/>
        <v>-1.0396342364930868</v>
      </c>
      <c r="T50" s="11">
        <f t="shared" si="25"/>
        <v>-0.23468041455825892</v>
      </c>
      <c r="U50" s="11">
        <f>'OddsRatio_working_3-way'!S50-'OddsRatio_working_3-way'!R50^2/3</f>
        <v>-1.0396342364930868</v>
      </c>
      <c r="V50" s="11">
        <f>'OddsRatio_working_3-way'!S50*'OddsRatio_working_3-way'!R50/3-2*'OddsRatio_working_3-way'!R50^3/27-'OddsRatio_working_3-way'!T50</f>
        <v>0.23468041455825892</v>
      </c>
      <c r="W50" s="11">
        <f>'OddsRatio_working_3-way'!V50^2+4*'OddsRatio_working_3-way'!U50^3/27</f>
        <v>-0.11139585678967003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0.20400413829559089</v>
      </c>
      <c r="Y50" s="11">
        <f>IF('OddsRatio_working_3-way'!W50&gt;=0,IF('OddsRatio_working_3-way'!V50+SQRT('OddsRatio_working_3-way'!W50)&gt;0,0,PI()),ACOS('OddsRatio_working_3-way'!V50/(2*'OddsRatio_working_3-way'!X50)))</f>
        <v>0.95796552051797901</v>
      </c>
      <c r="Z50" s="11">
        <f>'OddsRatio_working_3-way'!X50^(1/3)*COS('OddsRatio_working_3-way'!Y50/3)</f>
        <v>0.55892184475037698</v>
      </c>
      <c r="AA50" s="11">
        <f>'OddsRatio_working_3-way'!X50^(1/3)*COS(('OddsRatio_working_3-way'!Y50+2*PI())/3)</f>
        <v>-0.43950259731924285</v>
      </c>
      <c r="AB50" s="11">
        <f>'OddsRatio_working_3-way'!X50^(1/3)*COS(('OddsRatio_working_3-way'!Y50+4*PI())/3)</f>
        <v>-0.11941924743113426</v>
      </c>
      <c r="AC50" s="11">
        <f>'OddsRatio_working_3-way'!X50^(1/3)*SIN('OddsRatio_working_3-way'!Y50/3)</f>
        <v>0.18480020822101678</v>
      </c>
      <c r="AD50" s="11">
        <f>'OddsRatio_working_3-way'!X50^(1/3)*SIN(('OddsRatio_working_3-way'!Y50+2*PI())/3)</f>
        <v>0.39164041217338019</v>
      </c>
      <c r="AE50" s="11">
        <f>'OddsRatio_working_3-way'!X50^(1/3)*SIN(('OddsRatio_working_3-way'!Y50+4*PI())/3)</f>
        <v>-0.57644062039439692</v>
      </c>
      <c r="AF50" s="11">
        <f>-'OddsRatio_working_3-way'!U50/(3*'OddsRatio_working_3-way'!X50^(1/3))*COS(('OddsRatio_working_3-way'!Y50)/3)</f>
        <v>0.55892184475037698</v>
      </c>
      <c r="AG50" s="11">
        <f>-'OddsRatio_working_3-way'!U50/(3*'OddsRatio_working_3-way'!X50^(1/3))*COS(('OddsRatio_working_3-way'!Y50+2*PI())/3)</f>
        <v>-0.43950259731924285</v>
      </c>
      <c r="AH50" s="11">
        <f>-'OddsRatio_working_3-way'!U50/(3*'OddsRatio_working_3-way'!X50^(1/3))*COS(('OddsRatio_working_3-way'!Y50+4*PI())/3)</f>
        <v>-0.11941924743113426</v>
      </c>
      <c r="AI50" s="11">
        <f>'OddsRatio_working_3-way'!U50/(3*'OddsRatio_working_3-way'!X50^(1/3))*SIN(('OddsRatio_working_3-way'!Y50)/3)</f>
        <v>-0.18480020822101678</v>
      </c>
      <c r="AJ50" s="11">
        <f>'OddsRatio_working_3-way'!U50/(3*'OddsRatio_working_3-way'!X50^(1/3))*SIN(('OddsRatio_working_3-way'!Y50+2*PI())/3)</f>
        <v>-0.39164041217338019</v>
      </c>
      <c r="AK50" s="11">
        <f>'OddsRatio_working_3-way'!U50/(3*'OddsRatio_working_3-way'!X50^(1/3))*SIN(('OddsRatio_working_3-way'!Y50+4*PI())/3)</f>
        <v>0.57644062039439692</v>
      </c>
      <c r="AL50" s="11">
        <f>'OddsRatio_working_3-way'!Z50+'OddsRatio_working_3-way'!AF50</f>
        <v>1.117843689500754</v>
      </c>
      <c r="AM50" s="11">
        <f>'OddsRatio_working_3-way'!AA50+'OddsRatio_working_3-way'!AG50</f>
        <v>-0.8790051946384857</v>
      </c>
      <c r="AN50" s="11">
        <f>'OddsRatio_working_3-way'!AB50+'OddsRatio_working_3-way'!AH50</f>
        <v>-0.23883849486226852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1.117843689500754</v>
      </c>
      <c r="AS50" s="11">
        <f>IF(('OddsRatio_working_3-way'!X50=0),IF(Q50&gt;0,-Q50^(1/3),(-Q50)^(1/3)),'OddsRatio_working_3-way'!AM50-'OddsRatio_working_3-way'!R50/3)</f>
        <v>-0.8790051946384857</v>
      </c>
      <c r="AT50" s="11">
        <f>IF(('OddsRatio_working_3-way'!X50=0),IF(Q50&gt;0,-Q50^(1/3),(-Q50)^(1/3)),'OddsRatio_working_3-way'!AN50-'OddsRatio_working_3-way'!R50/3)</f>
        <v>-0.23883849486226852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1.74</v>
      </c>
      <c r="B51" s="4">
        <f>IF('True_Odds_Calculator_3-way'!B52="","",'True_Odds_Calculator_3-way'!B52)</f>
        <v>3.87</v>
      </c>
      <c r="C51" s="4">
        <f>IF('True_Odds_Calculator_3-way'!C52="","",'True_Odds_Calculator_3-way'!C52)</f>
        <v>4.42</v>
      </c>
      <c r="D51" s="9">
        <f t="shared" si="13"/>
        <v>0.55051127621611395</v>
      </c>
      <c r="E51" s="9">
        <f t="shared" si="14"/>
        <v>0.2399998284455554</v>
      </c>
      <c r="F51" s="9">
        <f t="shared" si="15"/>
        <v>0.20948889533833059</v>
      </c>
      <c r="G51" s="9">
        <f t="shared" si="16"/>
        <v>1.1033692143012435</v>
      </c>
      <c r="H51" s="9">
        <f t="shared" si="17"/>
        <v>1.8164932185829206</v>
      </c>
      <c r="I51" s="9">
        <f t="shared" si="18"/>
        <v>4.1666696450445704</v>
      </c>
      <c r="J51" s="9">
        <f t="shared" si="19"/>
        <v>4.7735227129102533</v>
      </c>
      <c r="K51" s="11">
        <f t="shared" si="20"/>
        <v>0.57471264367816088</v>
      </c>
      <c r="L51" s="11">
        <f t="shared" si="21"/>
        <v>0.25839793281653745</v>
      </c>
      <c r="M51" s="11">
        <f t="shared" si="22"/>
        <v>0.22624434389140272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-0.24403787793570342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0.2361961652494225</v>
      </c>
      <c r="Q51" s="11">
        <f>2*'OddsRatio_working_3-way'!K51*'OddsRatio_working_3-way'!L51*'OddsRatio_working_3-way'!M51</f>
        <v>6.7196633072381926E-2</v>
      </c>
      <c r="R51" s="11">
        <f t="shared" si="23"/>
        <v>0</v>
      </c>
      <c r="S51" s="11">
        <f t="shared" si="24"/>
        <v>-0.96786682152535775</v>
      </c>
      <c r="T51" s="11">
        <f t="shared" si="25"/>
        <v>-0.2753532920413535</v>
      </c>
      <c r="U51" s="11">
        <f>'OddsRatio_working_3-way'!S51-'OddsRatio_working_3-way'!R51^2/3</f>
        <v>-0.96786682152535775</v>
      </c>
      <c r="V51" s="11">
        <f>'OddsRatio_working_3-way'!S51*'OddsRatio_working_3-way'!R51/3-2*'OddsRatio_working_3-way'!R51^3/27-'OddsRatio_working_3-way'!T51</f>
        <v>0.2753532920413535</v>
      </c>
      <c r="W51" s="11">
        <f>'OddsRatio_working_3-way'!V51^2+4*'OddsRatio_working_3-way'!U51^3/27</f>
        <v>-5.8501291854341983E-2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0.18324896131516877</v>
      </c>
      <c r="Y51" s="11">
        <f>IF('OddsRatio_working_3-way'!W51&gt;=0,IF('OddsRatio_working_3-way'!V51+SQRT('OddsRatio_working_3-way'!W51)&gt;0,0,PI()),ACOS('OddsRatio_working_3-way'!V51/(2*'OddsRatio_working_3-way'!X51)))</f>
        <v>0.72075256790252906</v>
      </c>
      <c r="Z51" s="11">
        <f>'OddsRatio_working_3-way'!X51^(1/3)*COS('OddsRatio_working_3-way'!Y51/3)</f>
        <v>0.55168460715062173</v>
      </c>
      <c r="AA51" s="11">
        <f>'OddsRatio_working_3-way'!X51^(1/3)*COS(('OddsRatio_working_3-way'!Y51+2*PI())/3)</f>
        <v>-0.39288834603782868</v>
      </c>
      <c r="AB51" s="11">
        <f>'OddsRatio_working_3-way'!X51^(1/3)*COS(('OddsRatio_working_3-way'!Y51+4*PI())/3)</f>
        <v>-0.15879626111279319</v>
      </c>
      <c r="AC51" s="11">
        <f>'OddsRatio_working_3-way'!X51^(1/3)*SIN('OddsRatio_working_3-way'!Y51/3)</f>
        <v>0.13515312824663009</v>
      </c>
      <c r="AD51" s="11">
        <f>'OddsRatio_working_3-way'!X51^(1/3)*SIN(('OddsRatio_working_3-way'!Y51+2*PI())/3)</f>
        <v>0.41019632054596161</v>
      </c>
      <c r="AE51" s="11">
        <f>'OddsRatio_working_3-way'!X51^(1/3)*SIN(('OddsRatio_working_3-way'!Y51+4*PI())/3)</f>
        <v>-0.54534944879259162</v>
      </c>
      <c r="AF51" s="11">
        <f>-'OddsRatio_working_3-way'!U51/(3*'OddsRatio_working_3-way'!X51^(1/3))*COS(('OddsRatio_working_3-way'!Y51)/3)</f>
        <v>0.55168460715062173</v>
      </c>
      <c r="AG51" s="11">
        <f>-'OddsRatio_working_3-way'!U51/(3*'OddsRatio_working_3-way'!X51^(1/3))*COS(('OddsRatio_working_3-way'!Y51+2*PI())/3)</f>
        <v>-0.39288834603782868</v>
      </c>
      <c r="AH51" s="11">
        <f>-'OddsRatio_working_3-way'!U51/(3*'OddsRatio_working_3-way'!X51^(1/3))*COS(('OddsRatio_working_3-way'!Y51+4*PI())/3)</f>
        <v>-0.15879626111279319</v>
      </c>
      <c r="AI51" s="11">
        <f>'OddsRatio_working_3-way'!U51/(3*'OddsRatio_working_3-way'!X51^(1/3))*SIN(('OddsRatio_working_3-way'!Y51)/3)</f>
        <v>-0.13515312824663009</v>
      </c>
      <c r="AJ51" s="11">
        <f>'OddsRatio_working_3-way'!U51/(3*'OddsRatio_working_3-way'!X51^(1/3))*SIN(('OddsRatio_working_3-way'!Y51+2*PI())/3)</f>
        <v>-0.41019632054596161</v>
      </c>
      <c r="AK51" s="11">
        <f>'OddsRatio_working_3-way'!U51/(3*'OddsRatio_working_3-way'!X51^(1/3))*SIN(('OddsRatio_working_3-way'!Y51+4*PI())/3)</f>
        <v>0.54534944879259162</v>
      </c>
      <c r="AL51" s="11">
        <f>'OddsRatio_working_3-way'!Z51+'OddsRatio_working_3-way'!AF51</f>
        <v>1.1033692143012435</v>
      </c>
      <c r="AM51" s="11">
        <f>'OddsRatio_working_3-way'!AA51+'OddsRatio_working_3-way'!AG51</f>
        <v>-0.78577669207565737</v>
      </c>
      <c r="AN51" s="11">
        <f>'OddsRatio_working_3-way'!AB51+'OddsRatio_working_3-way'!AH51</f>
        <v>-0.31759252222558637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1.1033692143012435</v>
      </c>
      <c r="AS51" s="11">
        <f>IF(('OddsRatio_working_3-way'!X51=0),IF(Q51&gt;0,-Q51^(1/3),(-Q51)^(1/3)),'OddsRatio_working_3-way'!AM51-'OddsRatio_working_3-way'!R51/3)</f>
        <v>-0.78577669207565737</v>
      </c>
      <c r="AT51" s="11">
        <f>IF(('OddsRatio_working_3-way'!X51=0),IF(Q51&gt;0,-Q51^(1/3),(-Q51)^(1/3)),'OddsRatio_working_3-way'!AN51-'OddsRatio_working_3-way'!R51/3)</f>
        <v>-0.31759252222558637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2.98</v>
      </c>
      <c r="B52" s="4">
        <f>IF('True_Odds_Calculator_3-way'!B53="","",'True_Odds_Calculator_3-way'!B53)</f>
        <v>3.27</v>
      </c>
      <c r="C52" s="4">
        <f>IF('True_Odds_Calculator_3-way'!C53="","",'True_Odds_Calculator_3-way'!C53)</f>
        <v>2.42</v>
      </c>
      <c r="D52" s="9">
        <f t="shared" si="13"/>
        <v>0.31763331567202802</v>
      </c>
      <c r="E52" s="9">
        <f t="shared" si="14"/>
        <v>0.2887726296482197</v>
      </c>
      <c r="F52" s="9">
        <f t="shared" si="15"/>
        <v>0.39359405467975228</v>
      </c>
      <c r="G52" s="9">
        <f t="shared" si="16"/>
        <v>1.0849921010972534</v>
      </c>
      <c r="H52" s="9">
        <f t="shared" si="17"/>
        <v>3.1482843601725614</v>
      </c>
      <c r="I52" s="9">
        <f t="shared" si="18"/>
        <v>3.4629320694907659</v>
      </c>
      <c r="J52" s="9">
        <f t="shared" si="19"/>
        <v>2.5406887835580996</v>
      </c>
      <c r="K52" s="11">
        <f t="shared" si="20"/>
        <v>0.33557046979865773</v>
      </c>
      <c r="L52" s="11">
        <f t="shared" si="21"/>
        <v>0.3058103975535168</v>
      </c>
      <c r="M52" s="11">
        <f t="shared" si="22"/>
        <v>0.41322314049586778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-0.2706450005877381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0.24043831523218706</v>
      </c>
      <c r="Q52" s="11">
        <f>2*'OddsRatio_working_3-way'!K52*'OddsRatio_working_3-way'!L52*'OddsRatio_working_3-way'!M52</f>
        <v>8.4810693203593329E-2</v>
      </c>
      <c r="R52" s="11">
        <f t="shared" si="23"/>
        <v>0</v>
      </c>
      <c r="S52" s="11">
        <f t="shared" si="24"/>
        <v>-0.88839001167598297</v>
      </c>
      <c r="T52" s="11">
        <f t="shared" si="25"/>
        <v>-0.31336508348359188</v>
      </c>
      <c r="U52" s="11">
        <f>'OddsRatio_working_3-way'!S52-'OddsRatio_working_3-way'!R52^2/3</f>
        <v>-0.88839001167598297</v>
      </c>
      <c r="V52" s="11">
        <f>'OddsRatio_working_3-way'!S52*'OddsRatio_working_3-way'!R52/3-2*'OddsRatio_working_3-way'!R52^3/27-'OddsRatio_working_3-way'!T52</f>
        <v>0.31336508348359188</v>
      </c>
      <c r="W52" s="11">
        <f>'OddsRatio_working_3-way'!V52^2+4*'OddsRatio_working_3-way'!U52^3/27</f>
        <v>-5.6764135465163651E-3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0.16114751711800812</v>
      </c>
      <c r="Y52" s="11">
        <f>IF('OddsRatio_working_3-way'!W52&gt;=0,IF('OddsRatio_working_3-way'!V52+SQRT('OddsRatio_working_3-way'!W52)&gt;0,0,PI()),ACOS('OddsRatio_working_3-way'!V52/(2*'OddsRatio_working_3-way'!X52)))</f>
        <v>0.23595034632292622</v>
      </c>
      <c r="Z52" s="11">
        <f>'OddsRatio_working_3-way'!X52^(1/3)*COS('OddsRatio_working_3-way'!Y52/3)</f>
        <v>0.54249605054862671</v>
      </c>
      <c r="AA52" s="11">
        <f>'OddsRatio_working_3-way'!X52^(1/3)*COS(('OddsRatio_working_3-way'!Y52+2*PI())/3)</f>
        <v>-0.30827543773254662</v>
      </c>
      <c r="AB52" s="11">
        <f>'OddsRatio_working_3-way'!X52^(1/3)*COS(('OddsRatio_working_3-way'!Y52+4*PI())/3)</f>
        <v>-0.2342206128160802</v>
      </c>
      <c r="AC52" s="11">
        <f>'OddsRatio_working_3-way'!X52^(1/3)*SIN('OddsRatio_working_3-way'!Y52/3)</f>
        <v>4.275557310031261E-2</v>
      </c>
      <c r="AD52" s="11">
        <f>'OddsRatio_working_3-way'!X52^(1/3)*SIN(('OddsRatio_working_3-way'!Y52+2*PI())/3)</f>
        <v>0.44843757467768142</v>
      </c>
      <c r="AE52" s="11">
        <f>'OddsRatio_working_3-way'!X52^(1/3)*SIN(('OddsRatio_working_3-way'!Y52+4*PI())/3)</f>
        <v>-0.49119314777799394</v>
      </c>
      <c r="AF52" s="11">
        <f>-'OddsRatio_working_3-way'!U52/(3*'OddsRatio_working_3-way'!X52^(1/3))*COS(('OddsRatio_working_3-way'!Y52)/3)</f>
        <v>0.54249605054862671</v>
      </c>
      <c r="AG52" s="11">
        <f>-'OddsRatio_working_3-way'!U52/(3*'OddsRatio_working_3-way'!X52^(1/3))*COS(('OddsRatio_working_3-way'!Y52+2*PI())/3)</f>
        <v>-0.30827543773254662</v>
      </c>
      <c r="AH52" s="11">
        <f>-'OddsRatio_working_3-way'!U52/(3*'OddsRatio_working_3-way'!X52^(1/3))*COS(('OddsRatio_working_3-way'!Y52+4*PI())/3)</f>
        <v>-0.2342206128160802</v>
      </c>
      <c r="AI52" s="11">
        <f>'OddsRatio_working_3-way'!U52/(3*'OddsRatio_working_3-way'!X52^(1/3))*SIN(('OddsRatio_working_3-way'!Y52)/3)</f>
        <v>-4.275557310031261E-2</v>
      </c>
      <c r="AJ52" s="11">
        <f>'OddsRatio_working_3-way'!U52/(3*'OddsRatio_working_3-way'!X52^(1/3))*SIN(('OddsRatio_working_3-way'!Y52+2*PI())/3)</f>
        <v>-0.44843757467768142</v>
      </c>
      <c r="AK52" s="11">
        <f>'OddsRatio_working_3-way'!U52/(3*'OddsRatio_working_3-way'!X52^(1/3))*SIN(('OddsRatio_working_3-way'!Y52+4*PI())/3)</f>
        <v>0.49119314777799394</v>
      </c>
      <c r="AL52" s="11">
        <f>'OddsRatio_working_3-way'!Z52+'OddsRatio_working_3-way'!AF52</f>
        <v>1.0849921010972534</v>
      </c>
      <c r="AM52" s="11">
        <f>'OddsRatio_working_3-way'!AA52+'OddsRatio_working_3-way'!AG52</f>
        <v>-0.61655087546509324</v>
      </c>
      <c r="AN52" s="11">
        <f>'OddsRatio_working_3-way'!AB52+'OddsRatio_working_3-way'!AH52</f>
        <v>-0.4684412256321604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1.0849921010972534</v>
      </c>
      <c r="AS52" s="11">
        <f>IF(('OddsRatio_working_3-way'!X52=0),IF(Q52&gt;0,-Q52^(1/3),(-Q52)^(1/3)),'OddsRatio_working_3-way'!AM52-'OddsRatio_working_3-way'!R52/3)</f>
        <v>-0.61655087546509324</v>
      </c>
      <c r="AT52" s="11">
        <f>IF(('OddsRatio_working_3-way'!X52=0),IF(Q52&gt;0,-Q52^(1/3),(-Q52)^(1/3)),'OddsRatio_working_3-way'!AN52-'OddsRatio_working_3-way'!R52/3)</f>
        <v>-0.4684412256321604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</v>
      </c>
      <c r="B53" s="4">
        <f>IF('True_Odds_Calculator_3-way'!B54="","",'True_Odds_Calculator_3-way'!B54)</f>
        <v>3.66</v>
      </c>
      <c r="C53" s="4">
        <f>IF('True_Odds_Calculator_3-way'!C54="","",'True_Odds_Calculator_3-way'!C54)</f>
        <v>3.41</v>
      </c>
      <c r="D53" s="9">
        <f t="shared" si="13"/>
        <v>0.46835693855552063</v>
      </c>
      <c r="E53" s="9">
        <f t="shared" si="14"/>
        <v>0.25619366384120407</v>
      </c>
      <c r="F53" s="9">
        <f t="shared" si="15"/>
        <v>0.27544939760327547</v>
      </c>
      <c r="G53" s="9">
        <f t="shared" si="16"/>
        <v>1.0914650970380011</v>
      </c>
      <c r="H53" s="9">
        <f t="shared" si="17"/>
        <v>2.1351237009195212</v>
      </c>
      <c r="I53" s="9">
        <f t="shared" si="18"/>
        <v>3.9032971581210836</v>
      </c>
      <c r="J53" s="9">
        <f t="shared" si="19"/>
        <v>3.6304308838615831</v>
      </c>
      <c r="K53" s="11">
        <f t="shared" si="20"/>
        <v>0.49019607843137253</v>
      </c>
      <c r="L53" s="11">
        <f t="shared" si="21"/>
        <v>0.27322404371584696</v>
      </c>
      <c r="M53" s="11">
        <f t="shared" si="22"/>
        <v>0.29325513196480935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-0.26185832569009859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0.23998029255129444</v>
      </c>
      <c r="Q53" s="11">
        <f>2*'OddsRatio_working_3-way'!K53*'OddsRatio_working_3-way'!L53*'OddsRatio_working_3-way'!M53</f>
        <v>7.8553287250832882E-2</v>
      </c>
      <c r="R53" s="11">
        <f t="shared" si="23"/>
        <v>0</v>
      </c>
      <c r="S53" s="11">
        <f t="shared" si="24"/>
        <v>-0.91645087823292604</v>
      </c>
      <c r="T53" s="11">
        <f t="shared" si="25"/>
        <v>-0.29998392086184161</v>
      </c>
      <c r="U53" s="11">
        <f>'OddsRatio_working_3-way'!S53-'OddsRatio_working_3-way'!R53^2/3</f>
        <v>-0.91645087823292604</v>
      </c>
      <c r="V53" s="11">
        <f>'OddsRatio_working_3-way'!S53*'OddsRatio_working_3-way'!R53/3-2*'OddsRatio_working_3-way'!R53^3/27-'OddsRatio_working_3-way'!T53</f>
        <v>0.29998392086184161</v>
      </c>
      <c r="W53" s="11">
        <f>'OddsRatio_working_3-way'!V53^2+4*'OddsRatio_working_3-way'!U53^3/27</f>
        <v>-2.4040875520007124E-2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0.1688425511354075</v>
      </c>
      <c r="Y53" s="11">
        <f>IF('OddsRatio_working_3-way'!W53&gt;=0,IF('OddsRatio_working_3-way'!V53+SQRT('OddsRatio_working_3-way'!W53)&gt;0,0,PI()),ACOS('OddsRatio_working_3-way'!V53/(2*'OddsRatio_working_3-way'!X53)))</f>
        <v>0.47704843550778619</v>
      </c>
      <c r="Z53" s="11">
        <f>'OddsRatio_working_3-way'!X53^(1/3)*COS('OddsRatio_working_3-way'!Y53/3)</f>
        <v>0.54573254851900055</v>
      </c>
      <c r="AA53" s="11">
        <f>'OddsRatio_working_3-way'!X53^(1/3)*COS(('OddsRatio_working_3-way'!Y53+2*PI())/3)</f>
        <v>-0.34866013069555324</v>
      </c>
      <c r="AB53" s="11">
        <f>'OddsRatio_working_3-way'!X53^(1/3)*COS(('OddsRatio_working_3-way'!Y53+4*PI())/3)</f>
        <v>-0.19707241782344723</v>
      </c>
      <c r="AC53" s="11">
        <f>'OddsRatio_working_3-way'!X53^(1/3)*SIN('OddsRatio_working_3-way'!Y53/3)</f>
        <v>8.75192068325501E-2</v>
      </c>
      <c r="AD53" s="11">
        <f>'OddsRatio_working_3-way'!X53^(1/3)*SIN(('OddsRatio_working_3-way'!Y53+2*PI())/3)</f>
        <v>0.42885864727320322</v>
      </c>
      <c r="AE53" s="11">
        <f>'OddsRatio_working_3-way'!X53^(1/3)*SIN(('OddsRatio_working_3-way'!Y53+4*PI())/3)</f>
        <v>-0.51637785410575332</v>
      </c>
      <c r="AF53" s="11">
        <f>-'OddsRatio_working_3-way'!U53/(3*'OddsRatio_working_3-way'!X53^(1/3))*COS(('OddsRatio_working_3-way'!Y53)/3)</f>
        <v>0.54573254851900055</v>
      </c>
      <c r="AG53" s="11">
        <f>-'OddsRatio_working_3-way'!U53/(3*'OddsRatio_working_3-way'!X53^(1/3))*COS(('OddsRatio_working_3-way'!Y53+2*PI())/3)</f>
        <v>-0.34866013069555324</v>
      </c>
      <c r="AH53" s="11">
        <f>-'OddsRatio_working_3-way'!U53/(3*'OddsRatio_working_3-way'!X53^(1/3))*COS(('OddsRatio_working_3-way'!Y53+4*PI())/3)</f>
        <v>-0.19707241782344723</v>
      </c>
      <c r="AI53" s="11">
        <f>'OddsRatio_working_3-way'!U53/(3*'OddsRatio_working_3-way'!X53^(1/3))*SIN(('OddsRatio_working_3-way'!Y53)/3)</f>
        <v>-8.75192068325501E-2</v>
      </c>
      <c r="AJ53" s="11">
        <f>'OddsRatio_working_3-way'!U53/(3*'OddsRatio_working_3-way'!X53^(1/3))*SIN(('OddsRatio_working_3-way'!Y53+2*PI())/3)</f>
        <v>-0.42885864727320322</v>
      </c>
      <c r="AK53" s="11">
        <f>'OddsRatio_working_3-way'!U53/(3*'OddsRatio_working_3-way'!X53^(1/3))*SIN(('OddsRatio_working_3-way'!Y53+4*PI())/3)</f>
        <v>0.51637785410575332</v>
      </c>
      <c r="AL53" s="11">
        <f>'OddsRatio_working_3-way'!Z53+'OddsRatio_working_3-way'!AF53</f>
        <v>1.0914650970380011</v>
      </c>
      <c r="AM53" s="11">
        <f>'OddsRatio_working_3-way'!AA53+'OddsRatio_working_3-way'!AG53</f>
        <v>-0.69732026139110648</v>
      </c>
      <c r="AN53" s="11">
        <f>'OddsRatio_working_3-way'!AB53+'OddsRatio_working_3-way'!AH53</f>
        <v>-0.39414483564689445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1.0914650970380011</v>
      </c>
      <c r="AS53" s="11">
        <f>IF(('OddsRatio_working_3-way'!X53=0),IF(Q53&gt;0,-Q53^(1/3),(-Q53)^(1/3)),'OddsRatio_working_3-way'!AM53-'OddsRatio_working_3-way'!R53/3)</f>
        <v>-0.69732026139110648</v>
      </c>
      <c r="AT53" s="11">
        <f>IF(('OddsRatio_working_3-way'!X53=0),IF(Q53&gt;0,-Q53^(1/3),(-Q53)^(1/3)),'OddsRatio_working_3-way'!AN53-'OddsRatio_working_3-way'!R53/3)</f>
        <v>-0.39414483564689445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1.38</v>
      </c>
      <c r="B54" s="4">
        <f>IF('True_Odds_Calculator_3-way'!B55="","",'True_Odds_Calculator_3-way'!B55)</f>
        <v>4.6399999999999997</v>
      </c>
      <c r="C54" s="4">
        <f>IF('True_Odds_Calculator_3-way'!C55="","",'True_Odds_Calculator_3-way'!C55)</f>
        <v>8</v>
      </c>
      <c r="D54" s="9">
        <f t="shared" si="13"/>
        <v>0.69624938072973264</v>
      </c>
      <c r="E54" s="9">
        <f t="shared" si="14"/>
        <v>0.19308827007727189</v>
      </c>
      <c r="F54" s="9">
        <f t="shared" si="15"/>
        <v>0.11066234919299535</v>
      </c>
      <c r="G54" s="9">
        <f t="shared" si="16"/>
        <v>1.1480710174333977</v>
      </c>
      <c r="H54" s="9">
        <f t="shared" si="17"/>
        <v>1.4362669866246907</v>
      </c>
      <c r="I54" s="9">
        <f t="shared" si="18"/>
        <v>5.1789785034575662</v>
      </c>
      <c r="J54" s="9">
        <f t="shared" si="19"/>
        <v>9.0364971220337829</v>
      </c>
      <c r="K54" s="11">
        <f t="shared" si="20"/>
        <v>0.7246376811594204</v>
      </c>
      <c r="L54" s="11">
        <f t="shared" si="21"/>
        <v>0.21551724137931036</v>
      </c>
      <c r="M54" s="11">
        <f t="shared" si="22"/>
        <v>0.125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-0.18901486756621655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0.21512681159420294</v>
      </c>
      <c r="Q54" s="11">
        <f>2*'OddsRatio_working_3-way'!K54*'OddsRatio_working_3-way'!L54*'OddsRatio_working_3-way'!M54</f>
        <v>3.9042978510744633E-2</v>
      </c>
      <c r="R54" s="11">
        <f t="shared" si="23"/>
        <v>0</v>
      </c>
      <c r="S54" s="11">
        <f t="shared" si="24"/>
        <v>-1.1381475667189975</v>
      </c>
      <c r="T54" s="11">
        <f t="shared" si="25"/>
        <v>-0.20656035693629718</v>
      </c>
      <c r="U54" s="11">
        <f>'OddsRatio_working_3-way'!S54-'OddsRatio_working_3-way'!R54^2/3</f>
        <v>-1.1381475667189975</v>
      </c>
      <c r="V54" s="11">
        <f>'OddsRatio_working_3-way'!S54*'OddsRatio_working_3-way'!R54/3-2*'OddsRatio_working_3-way'!R54^3/27-'OddsRatio_working_3-way'!T54</f>
        <v>0.20656035693629718</v>
      </c>
      <c r="W54" s="11">
        <f>'OddsRatio_working_3-way'!V54^2+4*'OddsRatio_working_3-way'!U54^3/27</f>
        <v>-0.17575259116877515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0.23367700583627482</v>
      </c>
      <c r="Y54" s="11">
        <f>IF('OddsRatio_working_3-way'!W54&gt;=0,IF('OddsRatio_working_3-way'!V54+SQRT('OddsRatio_working_3-way'!W54)&gt;0,0,PI()),ACOS('OddsRatio_working_3-way'!V54/(2*'OddsRatio_working_3-way'!X54)))</f>
        <v>1.1129933886941847</v>
      </c>
      <c r="Z54" s="11">
        <f>'OddsRatio_working_3-way'!X54^(1/3)*COS('OddsRatio_working_3-way'!Y54/3)</f>
        <v>0.57403550871669884</v>
      </c>
      <c r="AA54" s="11">
        <f>'OddsRatio_working_3-way'!X54^(1/3)*COS(('OddsRatio_working_3-way'!Y54+2*PI())/3)</f>
        <v>-0.48040678643881657</v>
      </c>
      <c r="AB54" s="11">
        <f>'OddsRatio_working_3-way'!X54^(1/3)*COS(('OddsRatio_working_3-way'!Y54+4*PI())/3)</f>
        <v>-9.3628722277882159E-2</v>
      </c>
      <c r="AC54" s="11">
        <f>'OddsRatio_working_3-way'!X54^(1/3)*SIN('OddsRatio_working_3-way'!Y54/3)</f>
        <v>0.2233064194599578</v>
      </c>
      <c r="AD54" s="11">
        <f>'OddsRatio_working_3-way'!X54^(1/3)*SIN(('OddsRatio_working_3-way'!Y54+2*PI())/3)</f>
        <v>0.38547612349300586</v>
      </c>
      <c r="AE54" s="11">
        <f>'OddsRatio_working_3-way'!X54^(1/3)*SIN(('OddsRatio_working_3-way'!Y54+4*PI())/3)</f>
        <v>-0.60878254295296375</v>
      </c>
      <c r="AF54" s="11">
        <f>-'OddsRatio_working_3-way'!U54/(3*'OddsRatio_working_3-way'!X54^(1/3))*COS(('OddsRatio_working_3-way'!Y54)/3)</f>
        <v>0.57403550871669884</v>
      </c>
      <c r="AG54" s="11">
        <f>-'OddsRatio_working_3-way'!U54/(3*'OddsRatio_working_3-way'!X54^(1/3))*COS(('OddsRatio_working_3-way'!Y54+2*PI())/3)</f>
        <v>-0.48040678643881657</v>
      </c>
      <c r="AH54" s="11">
        <f>-'OddsRatio_working_3-way'!U54/(3*'OddsRatio_working_3-way'!X54^(1/3))*COS(('OddsRatio_working_3-way'!Y54+4*PI())/3)</f>
        <v>-9.3628722277882159E-2</v>
      </c>
      <c r="AI54" s="11">
        <f>'OddsRatio_working_3-way'!U54/(3*'OddsRatio_working_3-way'!X54^(1/3))*SIN(('OddsRatio_working_3-way'!Y54)/3)</f>
        <v>-0.2233064194599578</v>
      </c>
      <c r="AJ54" s="11">
        <f>'OddsRatio_working_3-way'!U54/(3*'OddsRatio_working_3-way'!X54^(1/3))*SIN(('OddsRatio_working_3-way'!Y54+2*PI())/3)</f>
        <v>-0.38547612349300586</v>
      </c>
      <c r="AK54" s="11">
        <f>'OddsRatio_working_3-way'!U54/(3*'OddsRatio_working_3-way'!X54^(1/3))*SIN(('OddsRatio_working_3-way'!Y54+4*PI())/3)</f>
        <v>0.60878254295296375</v>
      </c>
      <c r="AL54" s="11">
        <f>'OddsRatio_working_3-way'!Z54+'OddsRatio_working_3-way'!AF54</f>
        <v>1.1480710174333977</v>
      </c>
      <c r="AM54" s="11">
        <f>'OddsRatio_working_3-way'!AA54+'OddsRatio_working_3-way'!AG54</f>
        <v>-0.96081357287763314</v>
      </c>
      <c r="AN54" s="11">
        <f>'OddsRatio_working_3-way'!AB54+'OddsRatio_working_3-way'!AH54</f>
        <v>-0.18725744455576432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1.1480710174333977</v>
      </c>
      <c r="AS54" s="11">
        <f>IF(('OddsRatio_working_3-way'!X54=0),IF(Q54&gt;0,-Q54^(1/3),(-Q54)^(1/3)),'OddsRatio_working_3-way'!AM54-'OddsRatio_working_3-way'!R54/3)</f>
        <v>-0.96081357287763314</v>
      </c>
      <c r="AT54" s="11">
        <f>IF(('OddsRatio_working_3-way'!X54=0),IF(Q54&gt;0,-Q54^(1/3),(-Q54)^(1/3)),'OddsRatio_working_3-way'!AN54-'OddsRatio_working_3-way'!R54/3)</f>
        <v>-0.18725744455576432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3.96</v>
      </c>
      <c r="B55" s="4">
        <f>IF('True_Odds_Calculator_3-way'!B56="","",'True_Odds_Calculator_3-way'!B56)</f>
        <v>3.71</v>
      </c>
      <c r="C55" s="4">
        <f>IF('True_Odds_Calculator_3-way'!C56="","",'True_Odds_Calculator_3-way'!C56)</f>
        <v>1.86</v>
      </c>
      <c r="D55" s="9">
        <f t="shared" si="13"/>
        <v>0.23495362049753934</v>
      </c>
      <c r="E55" s="9">
        <f t="shared" si="14"/>
        <v>0.25118397439987583</v>
      </c>
      <c r="F55" s="9">
        <f t="shared" si="15"/>
        <v>0.51386240510258474</v>
      </c>
      <c r="G55" s="9">
        <f t="shared" si="16"/>
        <v>1.1000537644385184</v>
      </c>
      <c r="H55" s="9">
        <f t="shared" si="17"/>
        <v>4.2561591427380154</v>
      </c>
      <c r="I55" s="9">
        <f t="shared" si="18"/>
        <v>3.9811457016283853</v>
      </c>
      <c r="J55" s="9">
        <f t="shared" si="19"/>
        <v>1.9460462374171259</v>
      </c>
      <c r="K55" s="11">
        <f t="shared" si="20"/>
        <v>0.25252525252525254</v>
      </c>
      <c r="L55" s="11">
        <f t="shared" si="21"/>
        <v>0.26954177897574122</v>
      </c>
      <c r="M55" s="11">
        <f t="shared" si="22"/>
        <v>0.5376344086021505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-0.25245118489184226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0.23896326391761569</v>
      </c>
      <c r="Q55" s="11">
        <f>2*'OddsRatio_working_3-way'!K55*'OddsRatio_working_3-way'!L55*'OddsRatio_working_3-way'!M55</f>
        <v>7.3189361077370799E-2</v>
      </c>
      <c r="R55" s="11">
        <f t="shared" si="23"/>
        <v>0</v>
      </c>
      <c r="S55" s="11">
        <f t="shared" si="24"/>
        <v>-0.94657216213896878</v>
      </c>
      <c r="T55" s="11">
        <f t="shared" si="25"/>
        <v>-0.28991490417732574</v>
      </c>
      <c r="U55" s="11">
        <f>'OddsRatio_working_3-way'!S55-'OddsRatio_working_3-way'!R55^2/3</f>
        <v>-0.94657216213896878</v>
      </c>
      <c r="V55" s="11">
        <f>'OddsRatio_working_3-way'!S55*'OddsRatio_working_3-way'!R55/3-2*'OddsRatio_working_3-way'!R55^3/27-'OddsRatio_working_3-way'!T55</f>
        <v>0.28991490417732574</v>
      </c>
      <c r="W55" s="11">
        <f>'OddsRatio_working_3-way'!V55^2+4*'OddsRatio_working_3-way'!U55^3/27</f>
        <v>-4.1597878175890446E-2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0.17723468187691033</v>
      </c>
      <c r="Y55" s="11">
        <f>IF('OddsRatio_working_3-way'!W55&gt;=0,IF('OddsRatio_working_3-way'!V55+SQRT('OddsRatio_working_3-way'!W55)&gt;0,0,PI()),ACOS('OddsRatio_working_3-way'!V55/(2*'OddsRatio_working_3-way'!X55)))</f>
        <v>0.61307212137320422</v>
      </c>
      <c r="Z55" s="11">
        <f>'OddsRatio_working_3-way'!X55^(1/3)*COS('OddsRatio_working_3-way'!Y55/3)</f>
        <v>0.55002688221925922</v>
      </c>
      <c r="AA55" s="11">
        <f>'OddsRatio_working_3-way'!X55^(1/3)*COS(('OddsRatio_working_3-way'!Y55+2*PI())/3)</f>
        <v>-0.37373457441888158</v>
      </c>
      <c r="AB55" s="11">
        <f>'OddsRatio_working_3-way'!X55^(1/3)*COS(('OddsRatio_working_3-way'!Y55+4*PI())/3)</f>
        <v>-0.17629230780037772</v>
      </c>
      <c r="AC55" s="11">
        <f>'OddsRatio_working_3-way'!X55^(1/3)*SIN('OddsRatio_working_3-way'!Y55/3)</f>
        <v>0.11399334578160319</v>
      </c>
      <c r="AD55" s="11">
        <f>'OddsRatio_working_3-way'!X55^(1/3)*SIN(('OddsRatio_working_3-way'!Y55+2*PI())/3)</f>
        <v>0.41934057987542828</v>
      </c>
      <c r="AE55" s="11">
        <f>'OddsRatio_working_3-way'!X55^(1/3)*SIN(('OddsRatio_working_3-way'!Y55+4*PI())/3)</f>
        <v>-0.5333339256570313</v>
      </c>
      <c r="AF55" s="11">
        <f>-'OddsRatio_working_3-way'!U55/(3*'OddsRatio_working_3-way'!X55^(1/3))*COS(('OddsRatio_working_3-way'!Y55)/3)</f>
        <v>0.55002688221925922</v>
      </c>
      <c r="AG55" s="11">
        <f>-'OddsRatio_working_3-way'!U55/(3*'OddsRatio_working_3-way'!X55^(1/3))*COS(('OddsRatio_working_3-way'!Y55+2*PI())/3)</f>
        <v>-0.37373457441888158</v>
      </c>
      <c r="AH55" s="11">
        <f>-'OddsRatio_working_3-way'!U55/(3*'OddsRatio_working_3-way'!X55^(1/3))*COS(('OddsRatio_working_3-way'!Y55+4*PI())/3)</f>
        <v>-0.17629230780037772</v>
      </c>
      <c r="AI55" s="11">
        <f>'OddsRatio_working_3-way'!U55/(3*'OddsRatio_working_3-way'!X55^(1/3))*SIN(('OddsRatio_working_3-way'!Y55)/3)</f>
        <v>-0.11399334578160319</v>
      </c>
      <c r="AJ55" s="11">
        <f>'OddsRatio_working_3-way'!U55/(3*'OddsRatio_working_3-way'!X55^(1/3))*SIN(('OddsRatio_working_3-way'!Y55+2*PI())/3)</f>
        <v>-0.41934057987542828</v>
      </c>
      <c r="AK55" s="11">
        <f>'OddsRatio_working_3-way'!U55/(3*'OddsRatio_working_3-way'!X55^(1/3))*SIN(('OddsRatio_working_3-way'!Y55+4*PI())/3)</f>
        <v>0.5333339256570313</v>
      </c>
      <c r="AL55" s="11">
        <f>'OddsRatio_working_3-way'!Z55+'OddsRatio_working_3-way'!AF55</f>
        <v>1.1000537644385184</v>
      </c>
      <c r="AM55" s="11">
        <f>'OddsRatio_working_3-way'!AA55+'OddsRatio_working_3-way'!AG55</f>
        <v>-0.74746914883776316</v>
      </c>
      <c r="AN55" s="11">
        <f>'OddsRatio_working_3-way'!AB55+'OddsRatio_working_3-way'!AH55</f>
        <v>-0.35258461560075544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1.1000537644385184</v>
      </c>
      <c r="AS55" s="11">
        <f>IF(('OddsRatio_working_3-way'!X55=0),IF(Q55&gt;0,-Q55^(1/3),(-Q55)^(1/3)),'OddsRatio_working_3-way'!AM55-'OddsRatio_working_3-way'!R55/3)</f>
        <v>-0.74746914883776316</v>
      </c>
      <c r="AT55" s="11">
        <f>IF(('OddsRatio_working_3-way'!X55=0),IF(Q55&gt;0,-Q55^(1/3),(-Q55)^(1/3)),'OddsRatio_working_3-way'!AN55-'OddsRatio_working_3-way'!R55/3)</f>
        <v>-0.35258461560075544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2.97</v>
      </c>
      <c r="B56" s="4">
        <f>IF('True_Odds_Calculator_3-way'!B57="","",'True_Odds_Calculator_3-way'!B57)</f>
        <v>3.07</v>
      </c>
      <c r="C56" s="4">
        <f>IF('True_Odds_Calculator_3-way'!C57="","",'True_Odds_Calculator_3-way'!C57)</f>
        <v>2.62</v>
      </c>
      <c r="D56" s="9">
        <f t="shared" si="13"/>
        <v>0.32220169850358721</v>
      </c>
      <c r="E56" s="9">
        <f t="shared" si="14"/>
        <v>0.31148475250412888</v>
      </c>
      <c r="F56" s="9">
        <f t="shared" si="15"/>
        <v>0.36631354899228391</v>
      </c>
      <c r="G56" s="9">
        <f t="shared" si="16"/>
        <v>1.0678405890439189</v>
      </c>
      <c r="H56" s="9">
        <f t="shared" si="17"/>
        <v>3.1036459604165203</v>
      </c>
      <c r="I56" s="9">
        <f t="shared" si="18"/>
        <v>3.2104300193209121</v>
      </c>
      <c r="J56" s="9">
        <f t="shared" si="19"/>
        <v>2.729901754251149</v>
      </c>
      <c r="K56" s="11">
        <f t="shared" si="20"/>
        <v>0.33670033670033667</v>
      </c>
      <c r="L56" s="11">
        <f t="shared" si="21"/>
        <v>0.32573289902280134</v>
      </c>
      <c r="M56" s="11">
        <f t="shared" si="22"/>
        <v>0.38167938931297707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-0.27653841545976721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0.23693014219408529</v>
      </c>
      <c r="Q56" s="11">
        <f>2*'OddsRatio_working_3-way'!K56*'OddsRatio_working_3-way'!L56*'OddsRatio_working_3-way'!M56</f>
        <v>8.3720898301796923E-2</v>
      </c>
      <c r="R56" s="11">
        <f t="shared" si="23"/>
        <v>0</v>
      </c>
      <c r="S56" s="11">
        <f t="shared" si="24"/>
        <v>-0.85677117155737659</v>
      </c>
      <c r="T56" s="11">
        <f t="shared" si="25"/>
        <v>-0.30274599701674082</v>
      </c>
      <c r="U56" s="11">
        <f>'OddsRatio_working_3-way'!S56-'OddsRatio_working_3-way'!R56^2/3</f>
        <v>-0.85677117155737659</v>
      </c>
      <c r="V56" s="11">
        <f>'OddsRatio_working_3-way'!S56*'OddsRatio_working_3-way'!R56/3-2*'OddsRatio_working_3-way'!R56^3/27-'OddsRatio_working_3-way'!T56</f>
        <v>0.30274599701674082</v>
      </c>
      <c r="W56" s="11">
        <f>'OddsRatio_working_3-way'!V56^2+4*'OddsRatio_working_3-way'!U56^3/27</f>
        <v>-1.5180078309801337E-3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0.15262138328281571</v>
      </c>
      <c r="Y56" s="11">
        <f>IF('OddsRatio_working_3-way'!W56&gt;=0,IF('OddsRatio_working_3-way'!V56+SQRT('OddsRatio_working_3-way'!W56)&gt;0,0,PI()),ACOS('OddsRatio_working_3-way'!V56/(2*'OddsRatio_working_3-way'!X56)))</f>
        <v>0.12799058142770958</v>
      </c>
      <c r="Z56" s="11">
        <f>'OddsRatio_working_3-way'!X56^(1/3)*COS('OddsRatio_working_3-way'!Y56/3)</f>
        <v>0.53392029452195944</v>
      </c>
      <c r="AA56" s="11">
        <f>'OddsRatio_working_3-way'!X56^(1/3)*COS(('OddsRatio_working_3-way'!Y56+2*PI())/3)</f>
        <v>-0.28669925090152687</v>
      </c>
      <c r="AB56" s="11">
        <f>'OddsRatio_working_3-way'!X56^(1/3)*COS(('OddsRatio_working_3-way'!Y56+4*PI())/3)</f>
        <v>-0.24722104362043243</v>
      </c>
      <c r="AC56" s="11">
        <f>'OddsRatio_working_3-way'!X56^(1/3)*SIN('OddsRatio_working_3-way'!Y56/3)</f>
        <v>2.2792753600863646E-2</v>
      </c>
      <c r="AD56" s="11">
        <f>'OddsRatio_working_3-way'!X56^(1/3)*SIN(('OddsRatio_working_3-way'!Y56+2*PI())/3)</f>
        <v>0.45099216185165447</v>
      </c>
      <c r="AE56" s="11">
        <f>'OddsRatio_working_3-way'!X56^(1/3)*SIN(('OddsRatio_working_3-way'!Y56+4*PI())/3)</f>
        <v>-0.47378491545251822</v>
      </c>
      <c r="AF56" s="11">
        <f>-'OddsRatio_working_3-way'!U56/(3*'OddsRatio_working_3-way'!X56^(1/3))*COS(('OddsRatio_working_3-way'!Y56)/3)</f>
        <v>0.53392029452195933</v>
      </c>
      <c r="AG56" s="11">
        <f>-'OddsRatio_working_3-way'!U56/(3*'OddsRatio_working_3-way'!X56^(1/3))*COS(('OddsRatio_working_3-way'!Y56+2*PI())/3)</f>
        <v>-0.28669925090152681</v>
      </c>
      <c r="AH56" s="11">
        <f>-'OddsRatio_working_3-way'!U56/(3*'OddsRatio_working_3-way'!X56^(1/3))*COS(('OddsRatio_working_3-way'!Y56+4*PI())/3)</f>
        <v>-0.24722104362043237</v>
      </c>
      <c r="AI56" s="11">
        <f>'OddsRatio_working_3-way'!U56/(3*'OddsRatio_working_3-way'!X56^(1/3))*SIN(('OddsRatio_working_3-way'!Y56)/3)</f>
        <v>-2.2792753600863639E-2</v>
      </c>
      <c r="AJ56" s="11">
        <f>'OddsRatio_working_3-way'!U56/(3*'OddsRatio_working_3-way'!X56^(1/3))*SIN(('OddsRatio_working_3-way'!Y56+2*PI())/3)</f>
        <v>-0.45099216185165436</v>
      </c>
      <c r="AK56" s="11">
        <f>'OddsRatio_working_3-way'!U56/(3*'OddsRatio_working_3-way'!X56^(1/3))*SIN(('OddsRatio_working_3-way'!Y56+4*PI())/3)</f>
        <v>0.47378491545251811</v>
      </c>
      <c r="AL56" s="11">
        <f>'OddsRatio_working_3-way'!Z56+'OddsRatio_working_3-way'!AF56</f>
        <v>1.0678405890439189</v>
      </c>
      <c r="AM56" s="11">
        <f>'OddsRatio_working_3-way'!AA56+'OddsRatio_working_3-way'!AG56</f>
        <v>-0.57339850180305363</v>
      </c>
      <c r="AN56" s="11">
        <f>'OddsRatio_working_3-way'!AB56+'OddsRatio_working_3-way'!AH56</f>
        <v>-0.4944420872408648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1.0678405890439189</v>
      </c>
      <c r="AS56" s="11">
        <f>IF(('OddsRatio_working_3-way'!X56=0),IF(Q56&gt;0,-Q56^(1/3),(-Q56)^(1/3)),'OddsRatio_working_3-way'!AM56-'OddsRatio_working_3-way'!R56/3)</f>
        <v>-0.57339850180305363</v>
      </c>
      <c r="AT56" s="11">
        <f>IF(('OddsRatio_working_3-way'!X56=0),IF(Q56&gt;0,-Q56^(1/3),(-Q56)^(1/3)),'OddsRatio_working_3-way'!AN56-'OddsRatio_working_3-way'!R56/3)</f>
        <v>-0.4944420872408648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1.76</v>
      </c>
      <c r="B57" s="4">
        <f>IF('True_Odds_Calculator_3-way'!B58="","",'True_Odds_Calculator_3-way'!B58)</f>
        <v>3.57</v>
      </c>
      <c r="C57" s="4">
        <f>IF('True_Odds_Calculator_3-way'!C58="","",'True_Odds_Calculator_3-way'!C58)</f>
        <v>5.0599999999999996</v>
      </c>
      <c r="D57" s="9">
        <f t="shared" si="13"/>
        <v>0.54930272994789919</v>
      </c>
      <c r="E57" s="9">
        <f t="shared" si="14"/>
        <v>0.2649321783263594</v>
      </c>
      <c r="F57" s="9">
        <f t="shared" si="15"/>
        <v>0.18576509172574132</v>
      </c>
      <c r="G57" s="9">
        <f t="shared" si="16"/>
        <v>1.0795918014261678</v>
      </c>
      <c r="H57" s="9">
        <f t="shared" si="17"/>
        <v>1.8204897690838875</v>
      </c>
      <c r="I57" s="9">
        <f t="shared" si="18"/>
        <v>3.7745509296652511</v>
      </c>
      <c r="J57" s="9">
        <f t="shared" si="19"/>
        <v>5.3831427137902397</v>
      </c>
      <c r="K57" s="11">
        <f t="shared" si="20"/>
        <v>0.56818181818181823</v>
      </c>
      <c r="L57" s="11">
        <f t="shared" si="21"/>
        <v>0.28011204481792717</v>
      </c>
      <c r="M57" s="11">
        <f t="shared" si="22"/>
        <v>0.19762845849802374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-0.24942578540578997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0.23244116187617703</v>
      </c>
      <c r="Q57" s="11">
        <f>2*'OddsRatio_working_3-way'!K57*'OddsRatio_working_3-way'!L57*'OddsRatio_working_3-way'!M57</f>
        <v>6.2906945027382144E-2</v>
      </c>
      <c r="R57" s="11">
        <f t="shared" si="23"/>
        <v>0</v>
      </c>
      <c r="S57" s="11">
        <f t="shared" si="24"/>
        <v>-0.93190510154360862</v>
      </c>
      <c r="T57" s="11">
        <f t="shared" si="25"/>
        <v>-0.25220706401721477</v>
      </c>
      <c r="U57" s="11">
        <f>'OddsRatio_working_3-way'!S57-'OddsRatio_working_3-way'!R57^2/3</f>
        <v>-0.93190510154360862</v>
      </c>
      <c r="V57" s="11">
        <f>'OddsRatio_working_3-way'!S57*'OddsRatio_working_3-way'!R57/3-2*'OddsRatio_working_3-way'!R57^3/27-'OddsRatio_working_3-way'!T57</f>
        <v>0.25220706401721477</v>
      </c>
      <c r="W57" s="11">
        <f>'OddsRatio_working_3-way'!V57^2+4*'OddsRatio_working_3-way'!U57^3/27</f>
        <v>-5.6289419074450106E-2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0.1731313245881819</v>
      </c>
      <c r="Y57" s="11">
        <f>IF('OddsRatio_working_3-way'!W57&gt;=0,IF('OddsRatio_working_3-way'!V57+SQRT('OddsRatio_working_3-way'!W57)&gt;0,0,PI()),ACOS('OddsRatio_working_3-way'!V57/(2*'OddsRatio_working_3-way'!X57)))</f>
        <v>0.75485742030047653</v>
      </c>
      <c r="Z57" s="11">
        <f>'OddsRatio_working_3-way'!X57^(1/3)*COS('OddsRatio_working_3-way'!Y57/3)</f>
        <v>0.53979590071308392</v>
      </c>
      <c r="AA57" s="11">
        <f>'OddsRatio_working_3-way'!X57^(1/3)*COS(('OddsRatio_working_3-way'!Y57+2*PI())/3)</f>
        <v>-0.39007101125587573</v>
      </c>
      <c r="AB57" s="11">
        <f>'OddsRatio_working_3-way'!X57^(1/3)*COS(('OddsRatio_working_3-way'!Y57+4*PI())/3)</f>
        <v>-0.14972488945720833</v>
      </c>
      <c r="AC57" s="11">
        <f>'OddsRatio_working_3-way'!X57^(1/3)*SIN('OddsRatio_working_3-way'!Y57/3)</f>
        <v>0.13876389811914341</v>
      </c>
      <c r="AD57" s="11">
        <f>'OddsRatio_working_3-way'!X57^(1/3)*SIN(('OddsRatio_working_3-way'!Y57+2*PI())/3)</f>
        <v>0.39809501381666168</v>
      </c>
      <c r="AE57" s="11">
        <f>'OddsRatio_working_3-way'!X57^(1/3)*SIN(('OddsRatio_working_3-way'!Y57+4*PI())/3)</f>
        <v>-0.53685891193580493</v>
      </c>
      <c r="AF57" s="11">
        <f>-'OddsRatio_working_3-way'!U57/(3*'OddsRatio_working_3-way'!X57^(1/3))*COS(('OddsRatio_working_3-way'!Y57)/3)</f>
        <v>0.53979590071308381</v>
      </c>
      <c r="AG57" s="11">
        <f>-'OddsRatio_working_3-way'!U57/(3*'OddsRatio_working_3-way'!X57^(1/3))*COS(('OddsRatio_working_3-way'!Y57+2*PI())/3)</f>
        <v>-0.39007101125587568</v>
      </c>
      <c r="AH57" s="11">
        <f>-'OddsRatio_working_3-way'!U57/(3*'OddsRatio_working_3-way'!X57^(1/3))*COS(('OddsRatio_working_3-way'!Y57+4*PI())/3)</f>
        <v>-0.1497248894572083</v>
      </c>
      <c r="AI57" s="11">
        <f>'OddsRatio_working_3-way'!U57/(3*'OddsRatio_working_3-way'!X57^(1/3))*SIN(('OddsRatio_working_3-way'!Y57)/3)</f>
        <v>-0.13876389811914339</v>
      </c>
      <c r="AJ57" s="11">
        <f>'OddsRatio_working_3-way'!U57/(3*'OddsRatio_working_3-way'!X57^(1/3))*SIN(('OddsRatio_working_3-way'!Y57+2*PI())/3)</f>
        <v>-0.39809501381666157</v>
      </c>
      <c r="AK57" s="11">
        <f>'OddsRatio_working_3-way'!U57/(3*'OddsRatio_working_3-way'!X57^(1/3))*SIN(('OddsRatio_working_3-way'!Y57+4*PI())/3)</f>
        <v>0.53685891193580482</v>
      </c>
      <c r="AL57" s="11">
        <f>'OddsRatio_working_3-way'!Z57+'OddsRatio_working_3-way'!AF57</f>
        <v>1.0795918014261678</v>
      </c>
      <c r="AM57" s="11">
        <f>'OddsRatio_working_3-way'!AA57+'OddsRatio_working_3-way'!AG57</f>
        <v>-0.78014202251175147</v>
      </c>
      <c r="AN57" s="11">
        <f>'OddsRatio_working_3-way'!AB57+'OddsRatio_working_3-way'!AH57</f>
        <v>-0.2994497789144166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1.0795918014261678</v>
      </c>
      <c r="AS57" s="11">
        <f>IF(('OddsRatio_working_3-way'!X57=0),IF(Q57&gt;0,-Q57^(1/3),(-Q57)^(1/3)),'OddsRatio_working_3-way'!AM57-'OddsRatio_working_3-way'!R57/3)</f>
        <v>-0.78014202251175147</v>
      </c>
      <c r="AT57" s="11">
        <f>IF(('OddsRatio_working_3-way'!X57=0),IF(Q57&gt;0,-Q57^(1/3),(-Q57)^(1/3)),'OddsRatio_working_3-way'!AN57-'OddsRatio_working_3-way'!R57/3)</f>
        <v>-0.2994497789144166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2.67</v>
      </c>
      <c r="B58" s="4">
        <f>IF('True_Odds_Calculator_3-way'!B59="","",'True_Odds_Calculator_3-way'!B59)</f>
        <v>2.97</v>
      </c>
      <c r="C58" s="4">
        <f>IF('True_Odds_Calculator_3-way'!C59="","",'True_Odds_Calculator_3-way'!C59)</f>
        <v>2.92</v>
      </c>
      <c r="D58" s="9">
        <f t="shared" si="13"/>
        <v>0.35607495196238392</v>
      </c>
      <c r="E58" s="9">
        <f t="shared" si="14"/>
        <v>0.31915647606184921</v>
      </c>
      <c r="F58" s="9">
        <f t="shared" si="15"/>
        <v>0.32476857197576658</v>
      </c>
      <c r="G58" s="9">
        <f t="shared" si="16"/>
        <v>1.0828727462444547</v>
      </c>
      <c r="H58" s="9">
        <f t="shared" si="17"/>
        <v>2.8083974862282393</v>
      </c>
      <c r="I58" s="9">
        <f t="shared" si="18"/>
        <v>3.1332593101015767</v>
      </c>
      <c r="J58" s="9">
        <f t="shared" si="19"/>
        <v>3.0791156727893534</v>
      </c>
      <c r="K58" s="11">
        <f t="shared" si="20"/>
        <v>0.37453183520599254</v>
      </c>
      <c r="L58" s="11">
        <f t="shared" si="21"/>
        <v>0.33670033670033667</v>
      </c>
      <c r="M58" s="11">
        <f t="shared" si="22"/>
        <v>0.34246575342465752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-0.27279308916987821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0.24011773024137703</v>
      </c>
      <c r="Q58" s="11">
        <f>2*'OddsRatio_working_3-way'!K58*'OddsRatio_working_3-way'!L58*'OddsRatio_working_3-way'!M58</f>
        <v>8.6373284259488148E-2</v>
      </c>
      <c r="R58" s="11">
        <f t="shared" si="23"/>
        <v>0</v>
      </c>
      <c r="S58" s="11">
        <f t="shared" si="24"/>
        <v>-0.88021925691763747</v>
      </c>
      <c r="T58" s="11">
        <f t="shared" si="25"/>
        <v>-0.31662563198476174</v>
      </c>
      <c r="U58" s="11">
        <f>'OddsRatio_working_3-way'!S58-'OddsRatio_working_3-way'!R58^2/3</f>
        <v>-0.88021925691763747</v>
      </c>
      <c r="V58" s="11">
        <f>'OddsRatio_working_3-way'!S58*'OddsRatio_working_3-way'!R58/3-2*'OddsRatio_working_3-way'!R58^3/27-'OddsRatio_working_3-way'!T58</f>
        <v>0.31662563198476174</v>
      </c>
      <c r="W58" s="11">
        <f>'OddsRatio_working_3-way'!V58^2+4*'OddsRatio_working_3-way'!U58^3/27</f>
        <v>-7.8250614741898206E-4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0.15892946310955747</v>
      </c>
      <c r="Y58" s="11">
        <f>IF('OddsRatio_working_3-way'!W58&gt;=0,IF('OddsRatio_working_3-way'!V58+SQRT('OddsRatio_working_3-way'!W58)&gt;0,0,PI()),ACOS('OddsRatio_working_3-way'!V58/(2*'OddsRatio_working_3-way'!X58)))</f>
        <v>8.8119427008112039E-2</v>
      </c>
      <c r="Z58" s="11">
        <f>'OddsRatio_working_3-way'!X58^(1/3)*COS('OddsRatio_working_3-way'!Y58/3)</f>
        <v>0.54143637312222737</v>
      </c>
      <c r="AA58" s="11">
        <f>'OddsRatio_working_3-way'!X58^(1/3)*COS(('OddsRatio_working_3-way'!Y58+2*PI())/3)</f>
        <v>-0.28449514647959739</v>
      </c>
      <c r="AB58" s="11">
        <f>'OddsRatio_working_3-way'!X58^(1/3)*COS(('OddsRatio_working_3-way'!Y58+4*PI())/3)</f>
        <v>-0.25694122664263014</v>
      </c>
      <c r="AC58" s="11">
        <f>'OddsRatio_working_3-way'!X58^(1/3)*SIN('OddsRatio_working_3-way'!Y58/3)</f>
        <v>1.5908263035102382E-2</v>
      </c>
      <c r="AD58" s="11">
        <f>'OddsRatio_working_3-way'!X58^(1/3)*SIN(('OddsRatio_working_3-way'!Y58+2*PI())/3)</f>
        <v>0.4609435221392077</v>
      </c>
      <c r="AE58" s="11">
        <f>'OddsRatio_working_3-way'!X58^(1/3)*SIN(('OddsRatio_working_3-way'!Y58+4*PI())/3)</f>
        <v>-0.47685178517431015</v>
      </c>
      <c r="AF58" s="11">
        <f>-'OddsRatio_working_3-way'!U58/(3*'OddsRatio_working_3-way'!X58^(1/3))*COS(('OddsRatio_working_3-way'!Y58)/3)</f>
        <v>0.54143637312222737</v>
      </c>
      <c r="AG58" s="11">
        <f>-'OddsRatio_working_3-way'!U58/(3*'OddsRatio_working_3-way'!X58^(1/3))*COS(('OddsRatio_working_3-way'!Y58+2*PI())/3)</f>
        <v>-0.28449514647959739</v>
      </c>
      <c r="AH58" s="11">
        <f>-'OddsRatio_working_3-way'!U58/(3*'OddsRatio_working_3-way'!X58^(1/3))*COS(('OddsRatio_working_3-way'!Y58+4*PI())/3)</f>
        <v>-0.25694122664263014</v>
      </c>
      <c r="AI58" s="11">
        <f>'OddsRatio_working_3-way'!U58/(3*'OddsRatio_working_3-way'!X58^(1/3))*SIN(('OddsRatio_working_3-way'!Y58)/3)</f>
        <v>-1.5908263035102382E-2</v>
      </c>
      <c r="AJ58" s="11">
        <f>'OddsRatio_working_3-way'!U58/(3*'OddsRatio_working_3-way'!X58^(1/3))*SIN(('OddsRatio_working_3-way'!Y58+2*PI())/3)</f>
        <v>-0.4609435221392077</v>
      </c>
      <c r="AK58" s="11">
        <f>'OddsRatio_working_3-way'!U58/(3*'OddsRatio_working_3-way'!X58^(1/3))*SIN(('OddsRatio_working_3-way'!Y58+4*PI())/3)</f>
        <v>0.47685178517431015</v>
      </c>
      <c r="AL58" s="11">
        <f>'OddsRatio_working_3-way'!Z58+'OddsRatio_working_3-way'!AF58</f>
        <v>1.0828727462444547</v>
      </c>
      <c r="AM58" s="11">
        <f>'OddsRatio_working_3-way'!AA58+'OddsRatio_working_3-way'!AG58</f>
        <v>-0.56899029295919479</v>
      </c>
      <c r="AN58" s="11">
        <f>'OddsRatio_working_3-way'!AB58+'OddsRatio_working_3-way'!AH58</f>
        <v>-0.51388245328526028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1.0828727462444547</v>
      </c>
      <c r="AS58" s="11">
        <f>IF(('OddsRatio_working_3-way'!X58=0),IF(Q58&gt;0,-Q58^(1/3),(-Q58)^(1/3)),'OddsRatio_working_3-way'!AM58-'OddsRatio_working_3-way'!R58/3)</f>
        <v>-0.56899029295919479</v>
      </c>
      <c r="AT58" s="11">
        <f>IF(('OddsRatio_working_3-way'!X58=0),IF(Q58&gt;0,-Q58^(1/3),(-Q58)^(1/3)),'OddsRatio_working_3-way'!AN58-'OddsRatio_working_3-way'!R58/3)</f>
        <v>-0.51388245328526028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8.75</v>
      </c>
      <c r="B59" s="4">
        <f>IF('True_Odds_Calculator_3-way'!B60="","",'True_Odds_Calculator_3-way'!B60)</f>
        <v>5.12</v>
      </c>
      <c r="C59" s="4">
        <f>IF('True_Odds_Calculator_3-way'!C60="","",'True_Odds_Calculator_3-way'!C60)</f>
        <v>1.38</v>
      </c>
      <c r="D59" s="9">
        <f t="shared" si="13"/>
        <v>0.1068837250690263</v>
      </c>
      <c r="E59" s="9">
        <f t="shared" si="14"/>
        <v>0.18375135062858536</v>
      </c>
      <c r="F59" s="9">
        <f t="shared" si="15"/>
        <v>0.70936492430238829</v>
      </c>
      <c r="G59" s="9">
        <f t="shared" si="16"/>
        <v>1.0781885604575381</v>
      </c>
      <c r="H59" s="9">
        <f t="shared" si="17"/>
        <v>9.3559613435459195</v>
      </c>
      <c r="I59" s="9">
        <f t="shared" si="18"/>
        <v>5.4421368690850569</v>
      </c>
      <c r="J59" s="9">
        <f t="shared" si="19"/>
        <v>1.4097116529738645</v>
      </c>
      <c r="K59" s="11">
        <f t="shared" si="20"/>
        <v>0.11428571428571428</v>
      </c>
      <c r="L59" s="11">
        <f t="shared" si="21"/>
        <v>0.1953125</v>
      </c>
      <c r="M59" s="11">
        <f t="shared" si="22"/>
        <v>0.7246376811594204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-0.19625711697722559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0.19814311594202905</v>
      </c>
      <c r="Q59" s="11">
        <f>2*'OddsRatio_working_3-way'!K59*'OddsRatio_working_3-way'!L59*'OddsRatio_working_3-way'!M59</f>
        <v>3.2349896480331271E-2</v>
      </c>
      <c r="R59" s="11">
        <f t="shared" si="23"/>
        <v>0</v>
      </c>
      <c r="S59" s="11">
        <f t="shared" si="24"/>
        <v>-1.0096098373085869</v>
      </c>
      <c r="T59" s="11">
        <f t="shared" si="25"/>
        <v>-0.16483425915242236</v>
      </c>
      <c r="U59" s="11">
        <f>'OddsRatio_working_3-way'!S59-'OddsRatio_working_3-way'!R59^2/3</f>
        <v>-1.0096098373085869</v>
      </c>
      <c r="V59" s="11">
        <f>'OddsRatio_working_3-way'!S59*'OddsRatio_working_3-way'!R59/3-2*'OddsRatio_working_3-way'!R59^3/27-'OddsRatio_working_3-way'!T59</f>
        <v>0.16483425915242236</v>
      </c>
      <c r="W59" s="11">
        <f>'OddsRatio_working_3-way'!V59^2+4*'OddsRatio_working_3-way'!U59^3/27</f>
        <v>-0.12529002942502915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0.19523086488524111</v>
      </c>
      <c r="Y59" s="11">
        <f>IF('OddsRatio_working_3-way'!W59&gt;=0,IF('OddsRatio_working_3-way'!V59+SQRT('OddsRatio_working_3-way'!W59)&gt;0,0,PI()),ACOS('OddsRatio_working_3-way'!V59/(2*'OddsRatio_working_3-way'!X59)))</f>
        <v>1.134978248331747</v>
      </c>
      <c r="Z59" s="11">
        <f>'OddsRatio_working_3-way'!X59^(1/3)*COS('OddsRatio_working_3-way'!Y59/3)</f>
        <v>0.53909428022876904</v>
      </c>
      <c r="AA59" s="11">
        <f>'OddsRatio_working_3-way'!X59^(1/3)*COS(('OddsRatio_working_3-way'!Y59+2*PI())/3)</f>
        <v>-0.45511512521853903</v>
      </c>
      <c r="AB59" s="11">
        <f>'OddsRatio_working_3-way'!X59^(1/3)*COS(('OddsRatio_working_3-way'!Y59+4*PI())/3)</f>
        <v>-8.3979155010229928E-2</v>
      </c>
      <c r="AC59" s="11">
        <f>'OddsRatio_working_3-way'!X59^(1/3)*SIN('OddsRatio_working_3-way'!Y59/3)</f>
        <v>0.21427545230572023</v>
      </c>
      <c r="AD59" s="11">
        <f>'OddsRatio_working_3-way'!X59^(1/3)*SIN(('OddsRatio_working_3-way'!Y59+2*PI())/3)</f>
        <v>0.35973161556014105</v>
      </c>
      <c r="AE59" s="11">
        <f>'OddsRatio_working_3-way'!X59^(1/3)*SIN(('OddsRatio_working_3-way'!Y59+4*PI())/3)</f>
        <v>-0.5740070678658612</v>
      </c>
      <c r="AF59" s="11">
        <f>-'OddsRatio_working_3-way'!U59/(3*'OddsRatio_working_3-way'!X59^(1/3))*COS(('OddsRatio_working_3-way'!Y59)/3)</f>
        <v>0.53909428022876904</v>
      </c>
      <c r="AG59" s="11">
        <f>-'OddsRatio_working_3-way'!U59/(3*'OddsRatio_working_3-way'!X59^(1/3))*COS(('OddsRatio_working_3-way'!Y59+2*PI())/3)</f>
        <v>-0.45511512521853903</v>
      </c>
      <c r="AH59" s="11">
        <f>-'OddsRatio_working_3-way'!U59/(3*'OddsRatio_working_3-way'!X59^(1/3))*COS(('OddsRatio_working_3-way'!Y59+4*PI())/3)</f>
        <v>-8.3979155010229928E-2</v>
      </c>
      <c r="AI59" s="11">
        <f>'OddsRatio_working_3-way'!U59/(3*'OddsRatio_working_3-way'!X59^(1/3))*SIN(('OddsRatio_working_3-way'!Y59)/3)</f>
        <v>-0.21427545230572023</v>
      </c>
      <c r="AJ59" s="11">
        <f>'OddsRatio_working_3-way'!U59/(3*'OddsRatio_working_3-way'!X59^(1/3))*SIN(('OddsRatio_working_3-way'!Y59+2*PI())/3)</f>
        <v>-0.35973161556014105</v>
      </c>
      <c r="AK59" s="11">
        <f>'OddsRatio_working_3-way'!U59/(3*'OddsRatio_working_3-way'!X59^(1/3))*SIN(('OddsRatio_working_3-way'!Y59+4*PI())/3)</f>
        <v>0.5740070678658612</v>
      </c>
      <c r="AL59" s="11">
        <f>'OddsRatio_working_3-way'!Z59+'OddsRatio_working_3-way'!AF59</f>
        <v>1.0781885604575381</v>
      </c>
      <c r="AM59" s="11">
        <f>'OddsRatio_working_3-way'!AA59+'OddsRatio_working_3-way'!AG59</f>
        <v>-0.91023025043707806</v>
      </c>
      <c r="AN59" s="11">
        <f>'OddsRatio_working_3-way'!AB59+'OddsRatio_working_3-way'!AH59</f>
        <v>-0.16795831002045986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1.0781885604575381</v>
      </c>
      <c r="AS59" s="11">
        <f>IF(('OddsRatio_working_3-way'!X59=0),IF(Q59&gt;0,-Q59^(1/3),(-Q59)^(1/3)),'OddsRatio_working_3-way'!AM59-'OddsRatio_working_3-way'!R59/3)</f>
        <v>-0.91023025043707806</v>
      </c>
      <c r="AT59" s="11">
        <f>IF(('OddsRatio_working_3-way'!X59=0),IF(Q59&gt;0,-Q59^(1/3),(-Q59)^(1/3)),'OddsRatio_working_3-way'!AN59-'OddsRatio_working_3-way'!R59/3)</f>
        <v>-0.16795831002045986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1.65</v>
      </c>
      <c r="B60" s="4">
        <f>IF('True_Odds_Calculator_3-way'!B61="","",'True_Odds_Calculator_3-way'!B61)</f>
        <v>3.92</v>
      </c>
      <c r="C60" s="4">
        <f>IF('True_Odds_Calculator_3-way'!C61="","",'True_Odds_Calculator_3-way'!C61)</f>
        <v>5.9</v>
      </c>
      <c r="D60" s="9">
        <f t="shared" si="13"/>
        <v>0.59305429917286123</v>
      </c>
      <c r="E60" s="9">
        <f t="shared" si="14"/>
        <v>0.24494436465685851</v>
      </c>
      <c r="F60" s="9">
        <f t="shared" si="15"/>
        <v>0.16200133617028034</v>
      </c>
      <c r="G60" s="9">
        <f t="shared" si="16"/>
        <v>1.0556711414756044</v>
      </c>
      <c r="H60" s="9">
        <f t="shared" si="17"/>
        <v>1.6861862419591427</v>
      </c>
      <c r="I60" s="9">
        <f t="shared" si="18"/>
        <v>4.0825597331087637</v>
      </c>
      <c r="J60" s="9">
        <f t="shared" si="19"/>
        <v>6.1727885932304627</v>
      </c>
      <c r="K60" s="11">
        <f t="shared" si="20"/>
        <v>0.60606060606060608</v>
      </c>
      <c r="L60" s="11">
        <f t="shared" si="21"/>
        <v>0.25510204081632654</v>
      </c>
      <c r="M60" s="11">
        <f t="shared" si="22"/>
        <v>0.16949152542372881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-0.24370826913199783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0.22195318805488295</v>
      </c>
      <c r="Q60" s="11">
        <f>2*'OddsRatio_working_3-way'!K60*'OddsRatio_working_3-way'!L60*'OddsRatio_working_3-way'!M60</f>
        <v>5.2409253377776376E-2</v>
      </c>
      <c r="R60" s="11">
        <f t="shared" si="23"/>
        <v>0</v>
      </c>
      <c r="S60" s="11">
        <f t="shared" si="24"/>
        <v>-0.91073310251392481</v>
      </c>
      <c r="T60" s="11">
        <f t="shared" si="25"/>
        <v>-0.21504913872819947</v>
      </c>
      <c r="U60" s="11">
        <f>'OddsRatio_working_3-way'!S60-'OddsRatio_working_3-way'!R60^2/3</f>
        <v>-0.91073310251392481</v>
      </c>
      <c r="V60" s="11">
        <f>'OddsRatio_working_3-way'!S60*'OddsRatio_working_3-way'!R60/3-2*'OddsRatio_working_3-way'!R60^3/27-'OddsRatio_working_3-way'!T60</f>
        <v>0.21504913872819947</v>
      </c>
      <c r="W60" s="11">
        <f>'OddsRatio_working_3-way'!V60^2+4*'OddsRatio_working_3-way'!U60^3/27</f>
        <v>-6.5664047810573611E-2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0.16726489461204494</v>
      </c>
      <c r="Y60" s="11">
        <f>IF('OddsRatio_working_3-way'!W60&gt;=0,IF('OddsRatio_working_3-way'!V60+SQRT('OddsRatio_working_3-way'!W60)&gt;0,0,PI()),ACOS('OddsRatio_working_3-way'!V60/(2*'OddsRatio_working_3-way'!X60)))</f>
        <v>0.87259619812434641</v>
      </c>
      <c r="Z60" s="11">
        <f>'OddsRatio_working_3-way'!X60^(1/3)*COS('OddsRatio_working_3-way'!Y60/3)</f>
        <v>0.5278355707378023</v>
      </c>
      <c r="AA60" s="11">
        <f>'OddsRatio_working_3-way'!X60^(1/3)*COS(('OddsRatio_working_3-way'!Y60+2*PI())/3)</f>
        <v>-0.40075887322779341</v>
      </c>
      <c r="AB60" s="11">
        <f>'OddsRatio_working_3-way'!X60^(1/3)*COS(('OddsRatio_working_3-way'!Y60+4*PI())/3)</f>
        <v>-0.127076697510009</v>
      </c>
      <c r="AC60" s="11">
        <f>'OddsRatio_working_3-way'!X60^(1/3)*SIN('OddsRatio_working_3-way'!Y60/3)</f>
        <v>0.15801047782306543</v>
      </c>
      <c r="AD60" s="11">
        <f>'OddsRatio_working_3-way'!X60^(1/3)*SIN(('OddsRatio_working_3-way'!Y60+2*PI())/3)</f>
        <v>0.37811377436846216</v>
      </c>
      <c r="AE60" s="11">
        <f>'OddsRatio_working_3-way'!X60^(1/3)*SIN(('OddsRatio_working_3-way'!Y60+4*PI())/3)</f>
        <v>-0.53612425219152748</v>
      </c>
      <c r="AF60" s="11">
        <f>-'OddsRatio_working_3-way'!U60/(3*'OddsRatio_working_3-way'!X60^(1/3))*COS(('OddsRatio_working_3-way'!Y60)/3)</f>
        <v>0.52783557073780218</v>
      </c>
      <c r="AG60" s="11">
        <f>-'OddsRatio_working_3-way'!U60/(3*'OddsRatio_working_3-way'!X60^(1/3))*COS(('OddsRatio_working_3-way'!Y60+2*PI())/3)</f>
        <v>-0.40075887322779336</v>
      </c>
      <c r="AH60" s="11">
        <f>-'OddsRatio_working_3-way'!U60/(3*'OddsRatio_working_3-way'!X60^(1/3))*COS(('OddsRatio_working_3-way'!Y60+4*PI())/3)</f>
        <v>-0.12707669751000897</v>
      </c>
      <c r="AI60" s="11">
        <f>'OddsRatio_working_3-way'!U60/(3*'OddsRatio_working_3-way'!X60^(1/3))*SIN(('OddsRatio_working_3-way'!Y60)/3)</f>
        <v>-0.1580104778230654</v>
      </c>
      <c r="AJ60" s="11">
        <f>'OddsRatio_working_3-way'!U60/(3*'OddsRatio_working_3-way'!X60^(1/3))*SIN(('OddsRatio_working_3-way'!Y60+2*PI())/3)</f>
        <v>-0.37811377436846211</v>
      </c>
      <c r="AK60" s="11">
        <f>'OddsRatio_working_3-way'!U60/(3*'OddsRatio_working_3-way'!X60^(1/3))*SIN(('OddsRatio_working_3-way'!Y60+4*PI())/3)</f>
        <v>0.53612425219152737</v>
      </c>
      <c r="AL60" s="11">
        <f>'OddsRatio_working_3-way'!Z60+'OddsRatio_working_3-way'!AF60</f>
        <v>1.0556711414756044</v>
      </c>
      <c r="AM60" s="11">
        <f>'OddsRatio_working_3-way'!AA60+'OddsRatio_working_3-way'!AG60</f>
        <v>-0.80151774645558671</v>
      </c>
      <c r="AN60" s="11">
        <f>'OddsRatio_working_3-way'!AB60+'OddsRatio_working_3-way'!AH60</f>
        <v>-0.25415339502001799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1.0556711414756044</v>
      </c>
      <c r="AS60" s="11">
        <f>IF(('OddsRatio_working_3-way'!X60=0),IF(Q60&gt;0,-Q60^(1/3),(-Q60)^(1/3)),'OddsRatio_working_3-way'!AM60-'OddsRatio_working_3-way'!R60/3)</f>
        <v>-0.80151774645558671</v>
      </c>
      <c r="AT60" s="11">
        <f>IF(('OddsRatio_working_3-way'!X60=0),IF(Q60&gt;0,-Q60^(1/3),(-Q60)^(1/3)),'OddsRatio_working_3-way'!AN60-'OddsRatio_working_3-way'!R60/3)</f>
        <v>-0.25415339502001799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1.1299999999999999</v>
      </c>
      <c r="B61" s="4">
        <f>IF('True_Odds_Calculator_3-way'!B62="","",'True_Odds_Calculator_3-way'!B62)</f>
        <v>9.3000000000000007</v>
      </c>
      <c r="C61" s="4">
        <f>IF('True_Odds_Calculator_3-way'!C62="","",'True_Odds_Calculator_3-way'!C62)</f>
        <v>24.33</v>
      </c>
      <c r="D61" s="9">
        <f t="shared" si="13"/>
        <v>0.86960004245013267</v>
      </c>
      <c r="E61" s="9">
        <f t="shared" si="14"/>
        <v>9.4571745535819568E-2</v>
      </c>
      <c r="F61" s="9">
        <f t="shared" si="15"/>
        <v>3.5828212014047539E-2</v>
      </c>
      <c r="G61" s="9">
        <f t="shared" si="16"/>
        <v>1.1534918900316891</v>
      </c>
      <c r="H61" s="9">
        <f t="shared" si="17"/>
        <v>1.1499539457041197</v>
      </c>
      <c r="I61" s="9">
        <f t="shared" si="18"/>
        <v>10.573982687263021</v>
      </c>
      <c r="J61" s="9">
        <f t="shared" si="19"/>
        <v>27.910965794439299</v>
      </c>
      <c r="K61" s="11">
        <f t="shared" si="20"/>
        <v>0.88495575221238942</v>
      </c>
      <c r="L61" s="11">
        <f t="shared" si="21"/>
        <v>0.1075268817204301</v>
      </c>
      <c r="M61" s="11">
        <f t="shared" si="22"/>
        <v>4.1101520756267988E-2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-9.8453845190216493E-2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0.1242158434883501</v>
      </c>
      <c r="Q61" s="11">
        <f>2*'OddsRatio_working_3-way'!K61*'OddsRatio_working_3-way'!L61*'OddsRatio_working_3-way'!M61</f>
        <v>7.8221563909540368E-3</v>
      </c>
      <c r="R61" s="11">
        <f t="shared" si="23"/>
        <v>0</v>
      </c>
      <c r="S61" s="11">
        <f t="shared" si="24"/>
        <v>-1.2616657404122762</v>
      </c>
      <c r="T61" s="11">
        <f t="shared" si="25"/>
        <v>-7.9449983653166009E-2</v>
      </c>
      <c r="U61" s="11">
        <f>'OddsRatio_working_3-way'!S61-'OddsRatio_working_3-way'!R61^2/3</f>
        <v>-1.2616657404122762</v>
      </c>
      <c r="V61" s="11">
        <f>'OddsRatio_working_3-way'!S61*'OddsRatio_working_3-way'!R61/3-2*'OddsRatio_working_3-way'!R61^3/27-'OddsRatio_working_3-way'!T61</f>
        <v>7.9449983653166009E-2</v>
      </c>
      <c r="W61" s="11">
        <f>'OddsRatio_working_3-way'!V61^2+4*'OddsRatio_working_3-way'!U61^3/27</f>
        <v>-0.2912166010441698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0.27273104927137382</v>
      </c>
      <c r="Y61" s="11">
        <f>IF('OddsRatio_working_3-way'!W61&gt;=0,IF('OddsRatio_working_3-way'!V61+SQRT('OddsRatio_working_3-way'!W61)&gt;0,0,PI()),ACOS('OddsRatio_working_3-way'!V61/(2*'OddsRatio_working_3-way'!X61)))</f>
        <v>1.4246200256423212</v>
      </c>
      <c r="Z61" s="11">
        <f>'OddsRatio_working_3-way'!X61^(1/3)*COS('OddsRatio_working_3-way'!Y61/3)</f>
        <v>0.57674594501584453</v>
      </c>
      <c r="AA61" s="11">
        <f>'OddsRatio_working_3-way'!X61^(1/3)*COS(('OddsRatio_working_3-way'!Y61+2*PI())/3)</f>
        <v>-0.54515989056237524</v>
      </c>
      <c r="AB61" s="11">
        <f>'OddsRatio_working_3-way'!X61^(1/3)*COS(('OddsRatio_working_3-way'!Y61+4*PI())/3)</f>
        <v>-3.1586054453469542E-2</v>
      </c>
      <c r="AC61" s="11">
        <f>'OddsRatio_working_3-way'!X61^(1/3)*SIN('OddsRatio_working_3-way'!Y61/3)</f>
        <v>0.29651199252622545</v>
      </c>
      <c r="AD61" s="11">
        <f>'OddsRatio_working_3-way'!X61^(1/3)*SIN(('OddsRatio_working_3-way'!Y61+2*PI())/3)</f>
        <v>0.35122064365027172</v>
      </c>
      <c r="AE61" s="11">
        <f>'OddsRatio_working_3-way'!X61^(1/3)*SIN(('OddsRatio_working_3-way'!Y61+4*PI())/3)</f>
        <v>-0.64773263617649723</v>
      </c>
      <c r="AF61" s="11">
        <f>-'OddsRatio_working_3-way'!U61/(3*'OddsRatio_working_3-way'!X61^(1/3))*COS(('OddsRatio_working_3-way'!Y61)/3)</f>
        <v>0.57674594501584453</v>
      </c>
      <c r="AG61" s="11">
        <f>-'OddsRatio_working_3-way'!U61/(3*'OddsRatio_working_3-way'!X61^(1/3))*COS(('OddsRatio_working_3-way'!Y61+2*PI())/3)</f>
        <v>-0.54515989056237524</v>
      </c>
      <c r="AH61" s="11">
        <f>-'OddsRatio_working_3-way'!U61/(3*'OddsRatio_working_3-way'!X61^(1/3))*COS(('OddsRatio_working_3-way'!Y61+4*PI())/3)</f>
        <v>-3.1586054453469542E-2</v>
      </c>
      <c r="AI61" s="11">
        <f>'OddsRatio_working_3-way'!U61/(3*'OddsRatio_working_3-way'!X61^(1/3))*SIN(('OddsRatio_working_3-way'!Y61)/3)</f>
        <v>-0.29651199252622545</v>
      </c>
      <c r="AJ61" s="11">
        <f>'OddsRatio_working_3-way'!U61/(3*'OddsRatio_working_3-way'!X61^(1/3))*SIN(('OddsRatio_working_3-way'!Y61+2*PI())/3)</f>
        <v>-0.35122064365027172</v>
      </c>
      <c r="AK61" s="11">
        <f>'OddsRatio_working_3-way'!U61/(3*'OddsRatio_working_3-way'!X61^(1/3))*SIN(('OddsRatio_working_3-way'!Y61+4*PI())/3)</f>
        <v>0.64773263617649723</v>
      </c>
      <c r="AL61" s="11">
        <f>'OddsRatio_working_3-way'!Z61+'OddsRatio_working_3-way'!AF61</f>
        <v>1.1534918900316891</v>
      </c>
      <c r="AM61" s="11">
        <f>'OddsRatio_working_3-way'!AA61+'OddsRatio_working_3-way'!AG61</f>
        <v>-1.0903197811247505</v>
      </c>
      <c r="AN61" s="11">
        <f>'OddsRatio_working_3-way'!AB61+'OddsRatio_working_3-way'!AH61</f>
        <v>-6.3172108906939084E-2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1.1534918900316891</v>
      </c>
      <c r="AS61" s="11">
        <f>IF(('OddsRatio_working_3-way'!X61=0),IF(Q61&gt;0,-Q61^(1/3),(-Q61)^(1/3)),'OddsRatio_working_3-way'!AM61-'OddsRatio_working_3-way'!R61/3)</f>
        <v>-1.0903197811247505</v>
      </c>
      <c r="AT61" s="11">
        <f>IF(('OddsRatio_working_3-way'!X61=0),IF(Q61&gt;0,-Q61^(1/3),(-Q61)^(1/3)),'OddsRatio_working_3-way'!AN61-'OddsRatio_working_3-way'!R61/3)</f>
        <v>-6.3172108906939084E-2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2.82</v>
      </c>
      <c r="B62" s="4">
        <f>IF('True_Odds_Calculator_3-way'!B63="","",'True_Odds_Calculator_3-way'!B63)</f>
        <v>3.11</v>
      </c>
      <c r="C62" s="4">
        <f>IF('True_Odds_Calculator_3-way'!C63="","",'True_Odds_Calculator_3-way'!C63)</f>
        <v>2.85</v>
      </c>
      <c r="D62" s="9">
        <f t="shared" si="13"/>
        <v>0.34543769697769311</v>
      </c>
      <c r="E62" s="9">
        <f t="shared" si="14"/>
        <v>0.3128119178986572</v>
      </c>
      <c r="F62" s="9">
        <f t="shared" si="15"/>
        <v>0.34175038512364969</v>
      </c>
      <c r="G62" s="9">
        <f t="shared" si="16"/>
        <v>1.0411417751793552</v>
      </c>
      <c r="H62" s="9">
        <f t="shared" si="17"/>
        <v>2.8948780308264261</v>
      </c>
      <c r="I62" s="9">
        <f t="shared" si="18"/>
        <v>3.19680914562844</v>
      </c>
      <c r="J62" s="9">
        <f t="shared" si="19"/>
        <v>2.9261122840818077</v>
      </c>
      <c r="K62" s="11">
        <f t="shared" si="20"/>
        <v>0.3546099290780142</v>
      </c>
      <c r="L62" s="11">
        <f t="shared" si="21"/>
        <v>0.32154340836012862</v>
      </c>
      <c r="M62" s="11">
        <f t="shared" si="22"/>
        <v>0.35087719298245612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-0.28423085032368389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0.23124560163264196</v>
      </c>
      <c r="Q62" s="11">
        <f>2*'OddsRatio_working_3-way'!K62*'OddsRatio_working_3-way'!L62*'OddsRatio_working_3-way'!M62</f>
        <v>8.0015779111640817E-2</v>
      </c>
      <c r="R62" s="11">
        <f t="shared" si="23"/>
        <v>0</v>
      </c>
      <c r="S62" s="11">
        <f t="shared" si="24"/>
        <v>-0.81358375197237742</v>
      </c>
      <c r="T62" s="11">
        <f t="shared" si="25"/>
        <v>-0.28151686919459423</v>
      </c>
      <c r="U62" s="11">
        <f>'OddsRatio_working_3-way'!S62-'OddsRatio_working_3-way'!R62^2/3</f>
        <v>-0.81358375197237742</v>
      </c>
      <c r="V62" s="11">
        <f>'OddsRatio_working_3-way'!S62*'OddsRatio_working_3-way'!R62/3-2*'OddsRatio_working_3-way'!R62^3/27-'OddsRatio_working_3-way'!T62</f>
        <v>0.28151686919459423</v>
      </c>
      <c r="W62" s="11">
        <f>'OddsRatio_working_3-way'!V62^2+4*'OddsRatio_working_3-way'!U62^3/27</f>
        <v>-5.2990483300394131E-4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0.14122823060044529</v>
      </c>
      <c r="Y62" s="11">
        <f>IF('OddsRatio_working_3-way'!W62&gt;=0,IF('OddsRatio_working_3-way'!V62+SQRT('OddsRatio_working_3-way'!W62)&gt;0,0,PI()),ACOS('OddsRatio_working_3-way'!V62/(2*'OddsRatio_working_3-way'!X62)))</f>
        <v>8.1588577499848824E-2</v>
      </c>
      <c r="Z62" s="11">
        <f>'OddsRatio_working_3-way'!X62^(1/3)*COS('OddsRatio_working_3-way'!Y62/3)</f>
        <v>0.52057088758967762</v>
      </c>
      <c r="AA62" s="11">
        <f>'OddsRatio_working_3-way'!X62^(1/3)*COS(('OddsRatio_working_3-way'!Y62+2*PI())/3)</f>
        <v>-0.27254926206916819</v>
      </c>
      <c r="AB62" s="11">
        <f>'OddsRatio_working_3-way'!X62^(1/3)*COS(('OddsRatio_working_3-way'!Y62+4*PI())/3)</f>
        <v>-0.2480216255205093</v>
      </c>
      <c r="AC62" s="11">
        <f>'OddsRatio_working_3-way'!X62^(1/3)*SIN('OddsRatio_working_3-way'!Y62/3)</f>
        <v>1.416103756395351E-2</v>
      </c>
      <c r="AD62" s="11">
        <f>'OddsRatio_working_3-way'!X62^(1/3)*SIN(('OddsRatio_working_3-way'!Y62+2*PI())/3)</f>
        <v>0.44374709434129744</v>
      </c>
      <c r="AE62" s="11">
        <f>'OddsRatio_working_3-way'!X62^(1/3)*SIN(('OddsRatio_working_3-way'!Y62+4*PI())/3)</f>
        <v>-0.45790813190525093</v>
      </c>
      <c r="AF62" s="11">
        <f>-'OddsRatio_working_3-way'!U62/(3*'OddsRatio_working_3-way'!X62^(1/3))*COS(('OddsRatio_working_3-way'!Y62)/3)</f>
        <v>0.52057088758967762</v>
      </c>
      <c r="AG62" s="11">
        <f>-'OddsRatio_working_3-way'!U62/(3*'OddsRatio_working_3-way'!X62^(1/3))*COS(('OddsRatio_working_3-way'!Y62+2*PI())/3)</f>
        <v>-0.27254926206916819</v>
      </c>
      <c r="AH62" s="11">
        <f>-'OddsRatio_working_3-way'!U62/(3*'OddsRatio_working_3-way'!X62^(1/3))*COS(('OddsRatio_working_3-way'!Y62+4*PI())/3)</f>
        <v>-0.2480216255205093</v>
      </c>
      <c r="AI62" s="11">
        <f>'OddsRatio_working_3-way'!U62/(3*'OddsRatio_working_3-way'!X62^(1/3))*SIN(('OddsRatio_working_3-way'!Y62)/3)</f>
        <v>-1.416103756395351E-2</v>
      </c>
      <c r="AJ62" s="11">
        <f>'OddsRatio_working_3-way'!U62/(3*'OddsRatio_working_3-way'!X62^(1/3))*SIN(('OddsRatio_working_3-way'!Y62+2*PI())/3)</f>
        <v>-0.44374709434129744</v>
      </c>
      <c r="AK62" s="11">
        <f>'OddsRatio_working_3-way'!U62/(3*'OddsRatio_working_3-way'!X62^(1/3))*SIN(('OddsRatio_working_3-way'!Y62+4*PI())/3)</f>
        <v>0.45790813190525093</v>
      </c>
      <c r="AL62" s="11">
        <f>'OddsRatio_working_3-way'!Z62+'OddsRatio_working_3-way'!AF62</f>
        <v>1.0411417751793552</v>
      </c>
      <c r="AM62" s="11">
        <f>'OddsRatio_working_3-way'!AA62+'OddsRatio_working_3-way'!AG62</f>
        <v>-0.54509852413833637</v>
      </c>
      <c r="AN62" s="11">
        <f>'OddsRatio_working_3-way'!AB62+'OddsRatio_working_3-way'!AH62</f>
        <v>-0.4960432510410186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1.0411417751793552</v>
      </c>
      <c r="AS62" s="11">
        <f>IF(('OddsRatio_working_3-way'!X62=0),IF(Q62&gt;0,-Q62^(1/3),(-Q62)^(1/3)),'OddsRatio_working_3-way'!AM62-'OddsRatio_working_3-way'!R62/3)</f>
        <v>-0.54509852413833637</v>
      </c>
      <c r="AT62" s="11">
        <f>IF(('OddsRatio_working_3-way'!X62=0),IF(Q62&gt;0,-Q62^(1/3),(-Q62)^(1/3)),'OddsRatio_working_3-way'!AN62-'OddsRatio_working_3-way'!R62/3)</f>
        <v>-0.4960432510410186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1.7</v>
      </c>
      <c r="B63" s="4">
        <f>IF('True_Odds_Calculator_3-way'!B64="","",'True_Odds_Calculator_3-way'!B64)</f>
        <v>3.96</v>
      </c>
      <c r="C63" s="4">
        <f>IF('True_Odds_Calculator_3-way'!C64="","",'True_Odds_Calculator_3-way'!C64)</f>
        <v>5.22</v>
      </c>
      <c r="D63" s="9">
        <f t="shared" si="13"/>
        <v>0.57471031097680703</v>
      </c>
      <c r="E63" s="9">
        <f t="shared" si="14"/>
        <v>0.24217926142803167</v>
      </c>
      <c r="F63" s="9">
        <f t="shared" si="15"/>
        <v>0.18311042759516125</v>
      </c>
      <c r="G63" s="9">
        <f t="shared" si="16"/>
        <v>1.0571529464504072</v>
      </c>
      <c r="H63" s="9">
        <f t="shared" si="17"/>
        <v>1.740007062515285</v>
      </c>
      <c r="I63" s="9">
        <f t="shared" si="18"/>
        <v>4.1291727214932052</v>
      </c>
      <c r="J63" s="9">
        <f t="shared" si="19"/>
        <v>5.4611854340207184</v>
      </c>
      <c r="K63" s="11">
        <f t="shared" si="20"/>
        <v>0.58823529411764708</v>
      </c>
      <c r="L63" s="11">
        <f t="shared" si="21"/>
        <v>0.25252525252525254</v>
      </c>
      <c r="M63" s="11">
        <f t="shared" si="22"/>
        <v>0.19157088122605365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-0.248821321167501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0.22423923708575497</v>
      </c>
      <c r="Q63" s="11">
        <f>2*'OddsRatio_working_3-way'!K63*'OddsRatio_working_3-way'!L63*'OddsRatio_working_3-way'!M63</f>
        <v>5.6913511950699242E-2</v>
      </c>
      <c r="R63" s="11">
        <f t="shared" si="23"/>
        <v>0</v>
      </c>
      <c r="S63" s="11">
        <f t="shared" si="24"/>
        <v>-0.90120587750919501</v>
      </c>
      <c r="T63" s="11">
        <f t="shared" si="25"/>
        <v>-0.22873245622060789</v>
      </c>
      <c r="U63" s="11">
        <f>'OddsRatio_working_3-way'!S63-'OddsRatio_working_3-way'!R63^2/3</f>
        <v>-0.90120587750919501</v>
      </c>
      <c r="V63" s="11">
        <f>'OddsRatio_working_3-way'!S63*'OddsRatio_working_3-way'!R63/3-2*'OddsRatio_working_3-way'!R63^3/27-'OddsRatio_working_3-way'!T63</f>
        <v>0.22873245622060789</v>
      </c>
      <c r="W63" s="11">
        <f>'OddsRatio_working_3-way'!V63^2+4*'OddsRatio_working_3-way'!U63^3/27</f>
        <v>-5.6116161290604816E-2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0.16464712100376758</v>
      </c>
      <c r="Y63" s="11">
        <f>IF('OddsRatio_working_3-way'!W63&gt;=0,IF('OddsRatio_working_3-way'!V63+SQRT('OddsRatio_working_3-way'!W63)&gt;0,0,PI()),ACOS('OddsRatio_working_3-way'!V63/(2*'OddsRatio_working_3-way'!X63)))</f>
        <v>0.80291285934182488</v>
      </c>
      <c r="Z63" s="11">
        <f>'OddsRatio_working_3-way'!X63^(1/3)*COS('OddsRatio_working_3-way'!Y63/3)</f>
        <v>0.52857647322520351</v>
      </c>
      <c r="AA63" s="11">
        <f>'OddsRatio_working_3-way'!X63^(1/3)*COS(('OddsRatio_working_3-way'!Y63+2*PI())/3)</f>
        <v>-0.38981374534251295</v>
      </c>
      <c r="AB63" s="11">
        <f>'OddsRatio_working_3-way'!X63^(1/3)*COS(('OddsRatio_working_3-way'!Y63+4*PI())/3)</f>
        <v>-0.13876272788269065</v>
      </c>
      <c r="AC63" s="11">
        <f>'OddsRatio_working_3-way'!X63^(1/3)*SIN('OddsRatio_working_3-way'!Y63/3)</f>
        <v>0.14494437251075781</v>
      </c>
      <c r="AD63" s="11">
        <f>'OddsRatio_working_3-way'!X63^(1/3)*SIN(('OddsRatio_working_3-way'!Y63+2*PI())/3)</f>
        <v>0.38528846740043238</v>
      </c>
      <c r="AE63" s="11">
        <f>'OddsRatio_working_3-way'!X63^(1/3)*SIN(('OddsRatio_working_3-way'!Y63+4*PI())/3)</f>
        <v>-0.5302328399111903</v>
      </c>
      <c r="AF63" s="11">
        <f>-'OddsRatio_working_3-way'!U63/(3*'OddsRatio_working_3-way'!X63^(1/3))*COS(('OddsRatio_working_3-way'!Y63)/3)</f>
        <v>0.52857647322520362</v>
      </c>
      <c r="AG63" s="11">
        <f>-'OddsRatio_working_3-way'!U63/(3*'OddsRatio_working_3-way'!X63^(1/3))*COS(('OddsRatio_working_3-way'!Y63+2*PI())/3)</f>
        <v>-0.38981374534251301</v>
      </c>
      <c r="AH63" s="11">
        <f>-'OddsRatio_working_3-way'!U63/(3*'OddsRatio_working_3-way'!X63^(1/3))*COS(('OddsRatio_working_3-way'!Y63+4*PI())/3)</f>
        <v>-0.13876272788269067</v>
      </c>
      <c r="AI63" s="11">
        <f>'OddsRatio_working_3-way'!U63/(3*'OddsRatio_working_3-way'!X63^(1/3))*SIN(('OddsRatio_working_3-way'!Y63)/3)</f>
        <v>-0.14494437251075784</v>
      </c>
      <c r="AJ63" s="11">
        <f>'OddsRatio_working_3-way'!U63/(3*'OddsRatio_working_3-way'!X63^(1/3))*SIN(('OddsRatio_working_3-way'!Y63+2*PI())/3)</f>
        <v>-0.38528846740043243</v>
      </c>
      <c r="AK63" s="11">
        <f>'OddsRatio_working_3-way'!U63/(3*'OddsRatio_working_3-way'!X63^(1/3))*SIN(('OddsRatio_working_3-way'!Y63+4*PI())/3)</f>
        <v>0.53023283991119041</v>
      </c>
      <c r="AL63" s="11">
        <f>'OddsRatio_working_3-way'!Z63+'OddsRatio_working_3-way'!AF63</f>
        <v>1.0571529464504072</v>
      </c>
      <c r="AM63" s="11">
        <f>'OddsRatio_working_3-way'!AA63+'OddsRatio_working_3-way'!AG63</f>
        <v>-0.77962749068502601</v>
      </c>
      <c r="AN63" s="11">
        <f>'OddsRatio_working_3-way'!AB63+'OddsRatio_working_3-way'!AH63</f>
        <v>-0.27752545576538135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1.0571529464504072</v>
      </c>
      <c r="AS63" s="11">
        <f>IF(('OddsRatio_working_3-way'!X63=0),IF(Q63&gt;0,-Q63^(1/3),(-Q63)^(1/3)),'OddsRatio_working_3-way'!AM63-'OddsRatio_working_3-way'!R63/3)</f>
        <v>-0.77962749068502601</v>
      </c>
      <c r="AT63" s="11">
        <f>IF(('OddsRatio_working_3-way'!X63=0),IF(Q63&gt;0,-Q63^(1/3),(-Q63)^(1/3)),'OddsRatio_working_3-way'!AN63-'OddsRatio_working_3-way'!R63/3)</f>
        <v>-0.27752545576538135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1.78</v>
      </c>
      <c r="B64" s="4">
        <f>IF('True_Odds_Calculator_3-way'!B65="","",'True_Odds_Calculator_3-way'!B65)</f>
        <v>3.62</v>
      </c>
      <c r="C64" s="4">
        <f>IF('True_Odds_Calculator_3-way'!C65="","",'True_Odds_Calculator_3-way'!C65)</f>
        <v>5.22</v>
      </c>
      <c r="D64" s="9">
        <f t="shared" si="13"/>
        <v>0.54955384371203508</v>
      </c>
      <c r="E64" s="9">
        <f t="shared" si="14"/>
        <v>0.26643860155578131</v>
      </c>
      <c r="F64" s="9">
        <f t="shared" si="15"/>
        <v>0.18400755473218341</v>
      </c>
      <c r="G64" s="9">
        <f t="shared" si="16"/>
        <v>1.0508434774348769</v>
      </c>
      <c r="H64" s="9">
        <f t="shared" si="17"/>
        <v>1.8196579123992036</v>
      </c>
      <c r="I64" s="9">
        <f t="shared" si="18"/>
        <v>3.7532099108793777</v>
      </c>
      <c r="J64" s="9">
        <f t="shared" si="19"/>
        <v>5.4345594747751802</v>
      </c>
      <c r="K64" s="11">
        <f t="shared" si="20"/>
        <v>0.5617977528089888</v>
      </c>
      <c r="L64" s="11">
        <f t="shared" si="21"/>
        <v>0.27624309392265195</v>
      </c>
      <c r="M64" s="11">
        <f t="shared" si="22"/>
        <v>0.19157088122605365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-0.25639483318741629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0.2265457376222188</v>
      </c>
      <c r="Q64" s="11">
        <f>2*'OddsRatio_working_3-way'!K64*'OddsRatio_working_3-way'!L64*'OddsRatio_working_3-way'!M64</f>
        <v>5.9460823522892073E-2</v>
      </c>
      <c r="R64" s="11">
        <f t="shared" si="23"/>
        <v>0</v>
      </c>
      <c r="S64" s="11">
        <f t="shared" si="24"/>
        <v>-0.88358152465818696</v>
      </c>
      <c r="T64" s="11">
        <f t="shared" si="25"/>
        <v>-0.23191116132760811</v>
      </c>
      <c r="U64" s="11">
        <f>'OddsRatio_working_3-way'!S64-'OddsRatio_working_3-way'!R64^2/3</f>
        <v>-0.88358152465818696</v>
      </c>
      <c r="V64" s="11">
        <f>'OddsRatio_working_3-way'!S64*'OddsRatio_working_3-way'!R64/3-2*'OddsRatio_working_3-way'!R64^3/27-'OddsRatio_working_3-way'!T64</f>
        <v>0.23191116132760811</v>
      </c>
      <c r="W64" s="11">
        <f>'OddsRatio_working_3-way'!V64^2+4*'OddsRatio_working_3-way'!U64^3/27</f>
        <v>-4.841373297747191E-2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0.15984095198492765</v>
      </c>
      <c r="Y64" s="11">
        <f>IF('OddsRatio_working_3-way'!W64&gt;=0,IF('OddsRatio_working_3-way'!V64+SQRT('OddsRatio_working_3-way'!W64)&gt;0,0,PI()),ACOS('OddsRatio_working_3-way'!V64/(2*'OddsRatio_working_3-way'!X64)))</f>
        <v>0.75911778367650862</v>
      </c>
      <c r="Z64" s="11">
        <f>'OddsRatio_working_3-way'!X64^(1/3)*COS('OddsRatio_working_3-way'!Y64/3)</f>
        <v>0.52542173871743847</v>
      </c>
      <c r="AA64" s="11">
        <f>'OddsRatio_working_3-way'!X64^(1/3)*COS(('OddsRatio_working_3-way'!Y64+2*PI())/3)</f>
        <v>-0.38037300654356132</v>
      </c>
      <c r="AB64" s="11">
        <f>'OddsRatio_working_3-way'!X64^(1/3)*COS(('OddsRatio_working_3-way'!Y64+4*PI())/3)</f>
        <v>-0.14504873217387731</v>
      </c>
      <c r="AC64" s="11">
        <f>'OddsRatio_working_3-way'!X64^(1/3)*SIN('OddsRatio_working_3-way'!Y64/3)</f>
        <v>0.13586453315419067</v>
      </c>
      <c r="AD64" s="11">
        <f>'OddsRatio_working_3-way'!X64^(1/3)*SIN(('OddsRatio_working_3-way'!Y64+2*PI())/3)</f>
        <v>0.38709630685279622</v>
      </c>
      <c r="AE64" s="11">
        <f>'OddsRatio_working_3-way'!X64^(1/3)*SIN(('OddsRatio_working_3-way'!Y64+4*PI())/3)</f>
        <v>-0.52296084000698673</v>
      </c>
      <c r="AF64" s="11">
        <f>-'OddsRatio_working_3-way'!U64/(3*'OddsRatio_working_3-way'!X64^(1/3))*COS(('OddsRatio_working_3-way'!Y64)/3)</f>
        <v>0.52542173871743847</v>
      </c>
      <c r="AG64" s="11">
        <f>-'OddsRatio_working_3-way'!U64/(3*'OddsRatio_working_3-way'!X64^(1/3))*COS(('OddsRatio_working_3-way'!Y64+2*PI())/3)</f>
        <v>-0.38037300654356132</v>
      </c>
      <c r="AH64" s="11">
        <f>-'OddsRatio_working_3-way'!U64/(3*'OddsRatio_working_3-way'!X64^(1/3))*COS(('OddsRatio_working_3-way'!Y64+4*PI())/3)</f>
        <v>-0.14504873217387731</v>
      </c>
      <c r="AI64" s="11">
        <f>'OddsRatio_working_3-way'!U64/(3*'OddsRatio_working_3-way'!X64^(1/3))*SIN(('OddsRatio_working_3-way'!Y64)/3)</f>
        <v>-0.13586453315419067</v>
      </c>
      <c r="AJ64" s="11">
        <f>'OddsRatio_working_3-way'!U64/(3*'OddsRatio_working_3-way'!X64^(1/3))*SIN(('OddsRatio_working_3-way'!Y64+2*PI())/3)</f>
        <v>-0.38709630685279622</v>
      </c>
      <c r="AK64" s="11">
        <f>'OddsRatio_working_3-way'!U64/(3*'OddsRatio_working_3-way'!X64^(1/3))*SIN(('OddsRatio_working_3-way'!Y64+4*PI())/3)</f>
        <v>0.52296084000698673</v>
      </c>
      <c r="AL64" s="11">
        <f>'OddsRatio_working_3-way'!Z64+'OddsRatio_working_3-way'!AF64</f>
        <v>1.0508434774348769</v>
      </c>
      <c r="AM64" s="11">
        <f>'OddsRatio_working_3-way'!AA64+'OddsRatio_working_3-way'!AG64</f>
        <v>-0.76074601308712264</v>
      </c>
      <c r="AN64" s="11">
        <f>'OddsRatio_working_3-way'!AB64+'OddsRatio_working_3-way'!AH64</f>
        <v>-0.29009746434775463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1.0508434774348769</v>
      </c>
      <c r="AS64" s="11">
        <f>IF(('OddsRatio_working_3-way'!X64=0),IF(Q64&gt;0,-Q64^(1/3),(-Q64)^(1/3)),'OddsRatio_working_3-way'!AM64-'OddsRatio_working_3-way'!R64/3)</f>
        <v>-0.76074601308712264</v>
      </c>
      <c r="AT64" s="11">
        <f>IF(('OddsRatio_working_3-way'!X64=0),IF(Q64&gt;0,-Q64^(1/3),(-Q64)^(1/3)),'OddsRatio_working_3-way'!AN64-'OddsRatio_working_3-way'!R64/3)</f>
        <v>-0.29009746434775463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2.5</v>
      </c>
      <c r="B65" s="4">
        <f>IF('True_Odds_Calculator_3-way'!B66="","",'True_Odds_Calculator_3-way'!B66)</f>
        <v>3.4</v>
      </c>
      <c r="C65" s="4">
        <f>IF('True_Odds_Calculator_3-way'!C66="","",'True_Odds_Calculator_3-way'!C66)</f>
        <v>2.77</v>
      </c>
      <c r="D65" s="9">
        <f t="shared" si="13"/>
        <v>0.38042153770073167</v>
      </c>
      <c r="E65" s="9">
        <f t="shared" si="14"/>
        <v>0.27732629722634305</v>
      </c>
      <c r="F65" s="9">
        <f t="shared" si="15"/>
        <v>0.34225216507292544</v>
      </c>
      <c r="G65" s="9">
        <f t="shared" si="16"/>
        <v>1.0857752973083521</v>
      </c>
      <c r="H65" s="9">
        <f t="shared" si="17"/>
        <v>2.6286629459625273</v>
      </c>
      <c r="I65" s="9">
        <f t="shared" si="18"/>
        <v>3.6058607135400451</v>
      </c>
      <c r="J65" s="9">
        <f t="shared" si="19"/>
        <v>2.9218222762357833</v>
      </c>
      <c r="K65" s="11">
        <f t="shared" si="20"/>
        <v>0.4</v>
      </c>
      <c r="L65" s="11">
        <f t="shared" si="21"/>
        <v>0.29411764705882354</v>
      </c>
      <c r="M65" s="11">
        <f t="shared" si="22"/>
        <v>0.36101083032490977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-0.27063070715650894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0.24081545975791036</v>
      </c>
      <c r="Q65" s="11">
        <f>2*'OddsRatio_working_3-way'!K65*'OddsRatio_working_3-way'!L65*'OddsRatio_working_3-way'!M65</f>
        <v>8.4943724782331725E-2</v>
      </c>
      <c r="R65" s="11">
        <f t="shared" si="23"/>
        <v>0</v>
      </c>
      <c r="S65" s="11">
        <f t="shared" si="24"/>
        <v>-0.88983050847457579</v>
      </c>
      <c r="T65" s="11">
        <f t="shared" si="25"/>
        <v>-0.31387319522912738</v>
      </c>
      <c r="U65" s="11">
        <f>'OddsRatio_working_3-way'!S65-'OddsRatio_working_3-way'!R65^2/3</f>
        <v>-0.88983050847457579</v>
      </c>
      <c r="V65" s="11">
        <f>'OddsRatio_working_3-way'!S65*'OddsRatio_working_3-way'!R65/3-2*'OddsRatio_working_3-way'!R65^3/27-'OddsRatio_working_3-way'!T65</f>
        <v>0.31387319522912738</v>
      </c>
      <c r="W65" s="11">
        <f>'OddsRatio_working_3-way'!V65^2+4*'OddsRatio_working_3-way'!U65^3/27</f>
        <v>-5.8638119811562361E-3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0.16153961949356119</v>
      </c>
      <c r="Y65" s="11">
        <f>IF('OddsRatio_working_3-way'!W65&gt;=0,IF('OddsRatio_working_3-way'!V65+SQRT('OddsRatio_working_3-way'!W65)&gt;0,0,PI()),ACOS('OddsRatio_working_3-way'!V65/(2*'OddsRatio_working_3-way'!X65)))</f>
        <v>0.23929502906116373</v>
      </c>
      <c r="Z65" s="11">
        <f>'OddsRatio_working_3-way'!X65^(1/3)*COS('OddsRatio_working_3-way'!Y65/3)</f>
        <v>0.54288764865417605</v>
      </c>
      <c r="AA65" s="11">
        <f>'OddsRatio_working_3-way'!X65^(1/3)*COS(('OddsRatio_working_3-way'!Y65+2*PI())/3)</f>
        <v>-0.30902543981523484</v>
      </c>
      <c r="AB65" s="11">
        <f>'OddsRatio_working_3-way'!X65^(1/3)*COS(('OddsRatio_working_3-way'!Y65+4*PI())/3)</f>
        <v>-0.23386220883894124</v>
      </c>
      <c r="AC65" s="11">
        <f>'OddsRatio_working_3-way'!X65^(1/3)*SIN('OddsRatio_working_3-way'!Y65/3)</f>
        <v>4.3395511637325211E-2</v>
      </c>
      <c r="AD65" s="11">
        <f>'OddsRatio_working_3-way'!X65^(1/3)*SIN(('OddsRatio_working_3-way'!Y65+2*PI())/3)</f>
        <v>0.44845673931665464</v>
      </c>
      <c r="AE65" s="11">
        <f>'OddsRatio_working_3-way'!X65^(1/3)*SIN(('OddsRatio_working_3-way'!Y65+4*PI())/3)</f>
        <v>-0.49185225095397977</v>
      </c>
      <c r="AF65" s="11">
        <f>-'OddsRatio_working_3-way'!U65/(3*'OddsRatio_working_3-way'!X65^(1/3))*COS(('OddsRatio_working_3-way'!Y65)/3)</f>
        <v>0.54288764865417605</v>
      </c>
      <c r="AG65" s="11">
        <f>-'OddsRatio_working_3-way'!U65/(3*'OddsRatio_working_3-way'!X65^(1/3))*COS(('OddsRatio_working_3-way'!Y65+2*PI())/3)</f>
        <v>-0.30902543981523484</v>
      </c>
      <c r="AH65" s="11">
        <f>-'OddsRatio_working_3-way'!U65/(3*'OddsRatio_working_3-way'!X65^(1/3))*COS(('OddsRatio_working_3-way'!Y65+4*PI())/3)</f>
        <v>-0.23386220883894124</v>
      </c>
      <c r="AI65" s="11">
        <f>'OddsRatio_working_3-way'!U65/(3*'OddsRatio_working_3-way'!X65^(1/3))*SIN(('OddsRatio_working_3-way'!Y65)/3)</f>
        <v>-4.3395511637325211E-2</v>
      </c>
      <c r="AJ65" s="11">
        <f>'OddsRatio_working_3-way'!U65/(3*'OddsRatio_working_3-way'!X65^(1/3))*SIN(('OddsRatio_working_3-way'!Y65+2*PI())/3)</f>
        <v>-0.44845673931665464</v>
      </c>
      <c r="AK65" s="11">
        <f>'OddsRatio_working_3-way'!U65/(3*'OddsRatio_working_3-way'!X65^(1/3))*SIN(('OddsRatio_working_3-way'!Y65+4*PI())/3)</f>
        <v>0.49185225095397977</v>
      </c>
      <c r="AL65" s="11">
        <f>'OddsRatio_working_3-way'!Z65+'OddsRatio_working_3-way'!AF65</f>
        <v>1.0857752973083521</v>
      </c>
      <c r="AM65" s="11">
        <f>'OddsRatio_working_3-way'!AA65+'OddsRatio_working_3-way'!AG65</f>
        <v>-0.61805087963046967</v>
      </c>
      <c r="AN65" s="11">
        <f>'OddsRatio_working_3-way'!AB65+'OddsRatio_working_3-way'!AH65</f>
        <v>-0.46772441767788248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1.0857752973083521</v>
      </c>
      <c r="AS65" s="11">
        <f>IF(('OddsRatio_working_3-way'!X65=0),IF(Q65&gt;0,-Q65^(1/3),(-Q65)^(1/3)),'OddsRatio_working_3-way'!AM65-'OddsRatio_working_3-way'!R65/3)</f>
        <v>-0.61805087963046967</v>
      </c>
      <c r="AT65" s="11">
        <f>IF(('OddsRatio_working_3-way'!X65=0),IF(Q65&gt;0,-Q65^(1/3),(-Q65)^(1/3)),'OddsRatio_working_3-way'!AN65-'OddsRatio_working_3-way'!R65/3)</f>
        <v>-0.46772441767788248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2.0499999999999998</v>
      </c>
      <c r="B66" s="4">
        <f>IF('True_Odds_Calculator_3-way'!B67="","",'True_Odds_Calculator_3-way'!B67)</f>
        <v>3.37</v>
      </c>
      <c r="C66" s="4">
        <f>IF('True_Odds_Calculator_3-way'!C67="","",'True_Odds_Calculator_3-way'!C67)</f>
        <v>3.68</v>
      </c>
      <c r="D66" s="9">
        <f t="shared" si="13"/>
        <v>0.46615148258437211</v>
      </c>
      <c r="E66" s="9">
        <f t="shared" si="14"/>
        <v>0.27894490432565</v>
      </c>
      <c r="F66" s="9">
        <f t="shared" si="15"/>
        <v>0.25490361308997794</v>
      </c>
      <c r="G66" s="9">
        <f t="shared" si="16"/>
        <v>1.0906908557379338</v>
      </c>
      <c r="H66" s="9">
        <f t="shared" si="17"/>
        <v>2.14522539852483</v>
      </c>
      <c r="I66" s="9">
        <f t="shared" si="18"/>
        <v>3.5849373280989036</v>
      </c>
      <c r="J66" s="9">
        <f t="shared" si="19"/>
        <v>3.9230514933776632</v>
      </c>
      <c r="K66" s="11">
        <f t="shared" si="20"/>
        <v>0.48780487804878053</v>
      </c>
      <c r="L66" s="11">
        <f t="shared" si="21"/>
        <v>0.29673590504451036</v>
      </c>
      <c r="M66" s="11">
        <f t="shared" si="22"/>
        <v>0.27173913043478259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-0.26232571092321666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0.2399375690312186</v>
      </c>
      <c r="Q66" s="11">
        <f>2*'OddsRatio_working_3-way'!K66*'OddsRatio_working_3-way'!L66*'OddsRatio_working_3-way'!M66</f>
        <v>7.8668055420071673E-2</v>
      </c>
      <c r="R66" s="11">
        <f t="shared" si="23"/>
        <v>0</v>
      </c>
      <c r="S66" s="11">
        <f t="shared" si="24"/>
        <v>-0.91465517499902582</v>
      </c>
      <c r="T66" s="11">
        <f t="shared" si="25"/>
        <v>-0.29988694262263144</v>
      </c>
      <c r="U66" s="11">
        <f>'OddsRatio_working_3-way'!S66-'OddsRatio_working_3-way'!R66^2/3</f>
        <v>-0.91465517499902582</v>
      </c>
      <c r="V66" s="11">
        <f>'OddsRatio_working_3-way'!S66*'OddsRatio_working_3-way'!R66/3-2*'OddsRatio_working_3-way'!R66^3/27-'OddsRatio_working_3-way'!T66</f>
        <v>0.29988694262263144</v>
      </c>
      <c r="W66" s="11">
        <f>'OddsRatio_working_3-way'!V66^2+4*'OddsRatio_working_3-way'!U66^3/27</f>
        <v>-2.343006060992156E-2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0.168346546567988</v>
      </c>
      <c r="Y66" s="11">
        <f>IF('OddsRatio_working_3-way'!W66&gt;=0,IF('OddsRatio_working_3-way'!V66+SQRT('OddsRatio_working_3-way'!W66)&gt;0,0,PI()),ACOS('OddsRatio_working_3-way'!V66/(2*'OddsRatio_working_3-way'!X66)))</f>
        <v>0.47195018520822862</v>
      </c>
      <c r="Z66" s="11">
        <f>'OddsRatio_working_3-way'!X66^(1/3)*COS('OddsRatio_working_3-way'!Y66/3)</f>
        <v>0.545345427868967</v>
      </c>
      <c r="AA66" s="11">
        <f>'OddsRatio_working_3-way'!X66^(1/3)*COS(('OddsRatio_working_3-way'!Y66+2*PI())/3)</f>
        <v>-0.34758978125940238</v>
      </c>
      <c r="AB66" s="11">
        <f>'OddsRatio_working_3-way'!X66^(1/3)*COS(('OddsRatio_working_3-way'!Y66+4*PI())/3)</f>
        <v>-0.19775564660956482</v>
      </c>
      <c r="AC66" s="11">
        <f>'OddsRatio_working_3-way'!X66^(1/3)*SIN('OddsRatio_working_3-way'!Y66/3)</f>
        <v>8.6506777973878346E-2</v>
      </c>
      <c r="AD66" s="11">
        <f>'OddsRatio_working_3-way'!X66^(1/3)*SIN(('OddsRatio_working_3-way'!Y66+2*PI())/3)</f>
        <v>0.42902960538528045</v>
      </c>
      <c r="AE66" s="11">
        <f>'OddsRatio_working_3-way'!X66^(1/3)*SIN(('OddsRatio_working_3-way'!Y66+4*PI())/3)</f>
        <v>-0.51553638335915886</v>
      </c>
      <c r="AF66" s="11">
        <f>-'OddsRatio_working_3-way'!U66/(3*'OddsRatio_working_3-way'!X66^(1/3))*COS(('OddsRatio_working_3-way'!Y66)/3)</f>
        <v>0.54534542786896689</v>
      </c>
      <c r="AG66" s="11">
        <f>-'OddsRatio_working_3-way'!U66/(3*'OddsRatio_working_3-way'!X66^(1/3))*COS(('OddsRatio_working_3-way'!Y66+2*PI())/3)</f>
        <v>-0.34758978125940232</v>
      </c>
      <c r="AH66" s="11">
        <f>-'OddsRatio_working_3-way'!U66/(3*'OddsRatio_working_3-way'!X66^(1/3))*COS(('OddsRatio_working_3-way'!Y66+4*PI())/3)</f>
        <v>-0.19775564660956477</v>
      </c>
      <c r="AI66" s="11">
        <f>'OddsRatio_working_3-way'!U66/(3*'OddsRatio_working_3-way'!X66^(1/3))*SIN(('OddsRatio_working_3-way'!Y66)/3)</f>
        <v>-8.6506777973878332E-2</v>
      </c>
      <c r="AJ66" s="11">
        <f>'OddsRatio_working_3-way'!U66/(3*'OddsRatio_working_3-way'!X66^(1/3))*SIN(('OddsRatio_working_3-way'!Y66+2*PI())/3)</f>
        <v>-0.42902960538528034</v>
      </c>
      <c r="AK66" s="11">
        <f>'OddsRatio_working_3-way'!U66/(3*'OddsRatio_working_3-way'!X66^(1/3))*SIN(('OddsRatio_working_3-way'!Y66+4*PI())/3)</f>
        <v>0.51553638335915875</v>
      </c>
      <c r="AL66" s="11">
        <f>'OddsRatio_working_3-way'!Z66+'OddsRatio_working_3-way'!AF66</f>
        <v>1.0906908557379338</v>
      </c>
      <c r="AM66" s="11">
        <f>'OddsRatio_working_3-way'!AA66+'OddsRatio_working_3-way'!AG66</f>
        <v>-0.69517956251880464</v>
      </c>
      <c r="AN66" s="11">
        <f>'OddsRatio_working_3-way'!AB66+'OddsRatio_working_3-way'!AH66</f>
        <v>-0.39551129321912959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1.0906908557379338</v>
      </c>
      <c r="AS66" s="11">
        <f>IF(('OddsRatio_working_3-way'!X66=0),IF(Q66&gt;0,-Q66^(1/3),(-Q66)^(1/3)),'OddsRatio_working_3-way'!AM66-'OddsRatio_working_3-way'!R66/3)</f>
        <v>-0.69517956251880464</v>
      </c>
      <c r="AT66" s="11">
        <f>IF(('OddsRatio_working_3-way'!X66=0),IF(Q66&gt;0,-Q66^(1/3),(-Q66)^(1/3)),'OddsRatio_working_3-way'!AN66-'OddsRatio_working_3-way'!R66/3)</f>
        <v>-0.39551129321912959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2.0499999999999998</v>
      </c>
      <c r="B67" s="4">
        <f>IF('True_Odds_Calculator_3-way'!B68="","",'True_Odds_Calculator_3-way'!B68)</f>
        <v>3.32</v>
      </c>
      <c r="C67" s="4">
        <f>IF('True_Odds_Calculator_3-way'!C68="","",'True_Odds_Calculator_3-way'!C68)</f>
        <v>3.76</v>
      </c>
      <c r="D67" s="9">
        <f t="shared" si="13"/>
        <v>0.46663316186660564</v>
      </c>
      <c r="E67" s="9">
        <f t="shared" si="14"/>
        <v>0.28364690301426876</v>
      </c>
      <c r="F67" s="9">
        <f t="shared" si="15"/>
        <v>0.24971993511912596</v>
      </c>
      <c r="G67" s="9">
        <f t="shared" si="16"/>
        <v>1.0885819071193881</v>
      </c>
      <c r="H67" s="9">
        <f t="shared" si="17"/>
        <v>2.1430110024753568</v>
      </c>
      <c r="I67" s="9">
        <f t="shared" si="18"/>
        <v>3.5255100245169797</v>
      </c>
      <c r="J67" s="9">
        <f t="shared" si="19"/>
        <v>4.0044860636495105</v>
      </c>
      <c r="K67" s="11">
        <f t="shared" si="20"/>
        <v>0.48780487804878053</v>
      </c>
      <c r="L67" s="11">
        <f t="shared" si="21"/>
        <v>0.30120481927710846</v>
      </c>
      <c r="M67" s="11">
        <f t="shared" si="22"/>
        <v>0.26595744680851063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-0.26272813099830572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0.23954145591186754</v>
      </c>
      <c r="Q67" s="11">
        <f>2*'OddsRatio_working_3-way'!K67*'OddsRatio_working_3-way'!L67*'OddsRatio_working_3-way'!M67</f>
        <v>7.8153819220837695E-2</v>
      </c>
      <c r="R67" s="11">
        <f t="shared" si="23"/>
        <v>0</v>
      </c>
      <c r="S67" s="11">
        <f t="shared" si="24"/>
        <v>-0.91174650769853149</v>
      </c>
      <c r="T67" s="11">
        <f t="shared" si="25"/>
        <v>-0.29747031246281613</v>
      </c>
      <c r="U67" s="11">
        <f>'OddsRatio_working_3-way'!S67-'OddsRatio_working_3-way'!R67^2/3</f>
        <v>-0.91174650769853149</v>
      </c>
      <c r="V67" s="11">
        <f>'OddsRatio_working_3-way'!S67*'OddsRatio_working_3-way'!R67/3-2*'OddsRatio_working_3-way'!R67^3/27-'OddsRatio_working_3-way'!T67</f>
        <v>0.29747031246281613</v>
      </c>
      <c r="W67" s="11">
        <f>'OddsRatio_working_3-way'!V67^2+4*'OddsRatio_working_3-way'!U67^3/27</f>
        <v>-2.3795588268781254E-2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0.16754415467683936</v>
      </c>
      <c r="Y67" s="11">
        <f>IF('OddsRatio_working_3-way'!W67&gt;=0,IF('OddsRatio_working_3-way'!V67+SQRT('OddsRatio_working_3-way'!W67)&gt;0,0,PI()),ACOS('OddsRatio_working_3-way'!V67/(2*'OddsRatio_working_3-way'!X67)))</f>
        <v>0.47839037306396714</v>
      </c>
      <c r="Z67" s="11">
        <f>'OddsRatio_working_3-way'!X67^(1/3)*COS('OddsRatio_working_3-way'!Y67/3)</f>
        <v>0.54429095355969415</v>
      </c>
      <c r="AA67" s="11">
        <f>'OddsRatio_working_3-way'!X67^(1/3)*COS(('OddsRatio_working_3-way'!Y67+2*PI())/3)</f>
        <v>-0.34795540574328865</v>
      </c>
      <c r="AB67" s="11">
        <f>'OddsRatio_working_3-way'!X67^(1/3)*COS(('OddsRatio_working_3-way'!Y67+4*PI())/3)</f>
        <v>-0.19633554781640561</v>
      </c>
      <c r="AC67" s="11">
        <f>'OddsRatio_working_3-way'!X67^(1/3)*SIN('OddsRatio_working_3-way'!Y67/3)</f>
        <v>8.7537765788578706E-2</v>
      </c>
      <c r="AD67" s="11">
        <f>'OddsRatio_working_3-way'!X67^(1/3)*SIN(('OddsRatio_working_3-way'!Y67+2*PI())/3)</f>
        <v>0.42760090993846189</v>
      </c>
      <c r="AE67" s="11">
        <f>'OddsRatio_working_3-way'!X67^(1/3)*SIN(('OddsRatio_working_3-way'!Y67+4*PI())/3)</f>
        <v>-0.51513867572704053</v>
      </c>
      <c r="AF67" s="11">
        <f>-'OddsRatio_working_3-way'!U67/(3*'OddsRatio_working_3-way'!X67^(1/3))*COS(('OddsRatio_working_3-way'!Y67)/3)</f>
        <v>0.54429095355969404</v>
      </c>
      <c r="AG67" s="11">
        <f>-'OddsRatio_working_3-way'!U67/(3*'OddsRatio_working_3-way'!X67^(1/3))*COS(('OddsRatio_working_3-way'!Y67+2*PI())/3)</f>
        <v>-0.34795540574328859</v>
      </c>
      <c r="AH67" s="11">
        <f>-'OddsRatio_working_3-way'!U67/(3*'OddsRatio_working_3-way'!X67^(1/3))*COS(('OddsRatio_working_3-way'!Y67+4*PI())/3)</f>
        <v>-0.19633554781640558</v>
      </c>
      <c r="AI67" s="11">
        <f>'OddsRatio_working_3-way'!U67/(3*'OddsRatio_working_3-way'!X67^(1/3))*SIN(('OddsRatio_working_3-way'!Y67)/3)</f>
        <v>-8.7537765788578692E-2</v>
      </c>
      <c r="AJ67" s="11">
        <f>'OddsRatio_working_3-way'!U67/(3*'OddsRatio_working_3-way'!X67^(1/3))*SIN(('OddsRatio_working_3-way'!Y67+2*PI())/3)</f>
        <v>-0.42760090993846184</v>
      </c>
      <c r="AK67" s="11">
        <f>'OddsRatio_working_3-way'!U67/(3*'OddsRatio_working_3-way'!X67^(1/3))*SIN(('OddsRatio_working_3-way'!Y67+4*PI())/3)</f>
        <v>0.51513867572704042</v>
      </c>
      <c r="AL67" s="11">
        <f>'OddsRatio_working_3-way'!Z67+'OddsRatio_working_3-way'!AF67</f>
        <v>1.0885819071193881</v>
      </c>
      <c r="AM67" s="11">
        <f>'OddsRatio_working_3-way'!AA67+'OddsRatio_working_3-way'!AG67</f>
        <v>-0.6959108114865773</v>
      </c>
      <c r="AN67" s="11">
        <f>'OddsRatio_working_3-way'!AB67+'OddsRatio_working_3-way'!AH67</f>
        <v>-0.39267109563281122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1.0885819071193881</v>
      </c>
      <c r="AS67" s="11">
        <f>IF(('OddsRatio_working_3-way'!X67=0),IF(Q67&gt;0,-Q67^(1/3),(-Q67)^(1/3)),'OddsRatio_working_3-way'!AM67-'OddsRatio_working_3-way'!R67/3)</f>
        <v>-0.6959108114865773</v>
      </c>
      <c r="AT67" s="11">
        <f>IF(('OddsRatio_working_3-way'!X67=0),IF(Q67&gt;0,-Q67^(1/3),(-Q67)^(1/3)),'OddsRatio_working_3-way'!AN67-'OddsRatio_working_3-way'!R67/3)</f>
        <v>-0.39267109563281122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2.73</v>
      </c>
      <c r="B68" s="4">
        <f>IF('True_Odds_Calculator_3-way'!B69="","",'True_Odds_Calculator_3-way'!B69)</f>
        <v>3.19</v>
      </c>
      <c r="C68" s="4">
        <f>IF('True_Odds_Calculator_3-way'!C69="","",'True_Odds_Calculator_3-way'!C69)</f>
        <v>2.66</v>
      </c>
      <c r="D68" s="9">
        <f t="shared" ref="D68:D131" si="26">(K68/(AR68+K68-(AR68*K68)))</f>
        <v>0.3473134623680596</v>
      </c>
      <c r="E68" s="9">
        <f t="shared" ref="E68:E131" si="27">(L68/(AR68+L68-(AR68*L68)))</f>
        <v>0.29595197155578157</v>
      </c>
      <c r="F68" s="9">
        <f t="shared" ref="F68:F131" si="28">(M68/(AR68+M68-(AR68*M68)))</f>
        <v>0.35673456607615883</v>
      </c>
      <c r="G68" s="9">
        <f t="shared" ref="G68:G131" si="29">AR68</f>
        <v>1.0862678708341194</v>
      </c>
      <c r="H68" s="9">
        <f t="shared" ref="H68:H131" si="30">IF(A68="","",1/D68)</f>
        <v>2.879243416543027</v>
      </c>
      <c r="I68" s="9">
        <f t="shared" ref="I68:I131" si="31">IF(B68="","",1/E68)</f>
        <v>3.378926637126721</v>
      </c>
      <c r="J68" s="9">
        <f t="shared" ref="J68:J131" si="32">IF(C68="","",1/F68)</f>
        <v>2.8032046655846385</v>
      </c>
      <c r="K68" s="11">
        <f t="shared" ref="K68:K131" si="33">1/A68</f>
        <v>0.36630036630036628</v>
      </c>
      <c r="L68" s="11">
        <f t="shared" ref="L68:L131" si="34">1/B68</f>
        <v>0.31347962382445144</v>
      </c>
      <c r="M68" s="11">
        <f t="shared" ref="M68:M131" si="35">1/C68</f>
        <v>0.37593984962406013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-0.27149593989106569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0.2408791623206972</v>
      </c>
      <c r="Q68" s="11">
        <f>2*'OddsRatio_working_3-way'!K68*'OddsRatio_working_3-way'!L68*'OddsRatio_working_3-way'!M68</f>
        <v>8.63366173192463E-2</v>
      </c>
      <c r="R68" s="11">
        <f t="shared" ref="R68:R131" si="36">O68/N68</f>
        <v>0</v>
      </c>
      <c r="S68" s="11">
        <f t="shared" ref="S68:S131" si="37">P68/N68</f>
        <v>-0.88722933542706728</v>
      </c>
      <c r="T68" s="11">
        <f t="shared" ref="T68:T131" si="38">Q68/N68</f>
        <v>-0.31800334603120689</v>
      </c>
      <c r="U68" s="11">
        <f>'OddsRatio_working_3-way'!S68-'OddsRatio_working_3-way'!R68^2/3</f>
        <v>-0.88722933542706728</v>
      </c>
      <c r="V68" s="11">
        <f>'OddsRatio_working_3-way'!S68*'OddsRatio_working_3-way'!R68/3-2*'OddsRatio_working_3-way'!R68^3/27-'OddsRatio_working_3-way'!T68</f>
        <v>0.31800334603120689</v>
      </c>
      <c r="W68" s="11">
        <f>'OddsRatio_working_3-way'!V68^2+4*'OddsRatio_working_3-way'!U68^3/27</f>
        <v>-2.341360058217945E-3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0.160831812886367</v>
      </c>
      <c r="Y68" s="11">
        <f>IF('OddsRatio_working_3-way'!W68&gt;=0,IF('OddsRatio_working_3-way'!V68+SQRT('OddsRatio_working_3-way'!W68)&gt;0,0,PI()),ACOS('OddsRatio_working_3-way'!V68/(2*'OddsRatio_working_3-way'!X68)))</f>
        <v>0.15100239996372711</v>
      </c>
      <c r="Z68" s="11">
        <f>'OddsRatio_working_3-way'!X68^(1/3)*COS('OddsRatio_working_3-way'!Y68/3)</f>
        <v>0.54313393541705968</v>
      </c>
      <c r="AA68" s="11">
        <f>'OddsRatio_working_3-way'!X68^(1/3)*COS(('OddsRatio_working_3-way'!Y68+2*PI())/3)</f>
        <v>-0.2952625370317114</v>
      </c>
      <c r="AB68" s="11">
        <f>'OddsRatio_working_3-way'!X68^(1/3)*COS(('OddsRatio_working_3-way'!Y68+4*PI())/3)</f>
        <v>-0.24787139838534844</v>
      </c>
      <c r="AC68" s="11">
        <f>'OddsRatio_working_3-way'!X68^(1/3)*SIN('OddsRatio_working_3-way'!Y68/3)</f>
        <v>2.7361286654680721E-2</v>
      </c>
      <c r="AD68" s="11">
        <f>'OddsRatio_working_3-way'!X68^(1/3)*SIN(('OddsRatio_working_3-way'!Y68+2*PI())/3)</f>
        <v>0.45668714240125013</v>
      </c>
      <c r="AE68" s="11">
        <f>'OddsRatio_working_3-way'!X68^(1/3)*SIN(('OddsRatio_working_3-way'!Y68+4*PI())/3)</f>
        <v>-0.48404842905593065</v>
      </c>
      <c r="AF68" s="11">
        <f>-'OddsRatio_working_3-way'!U68/(3*'OddsRatio_working_3-way'!X68^(1/3))*COS(('OddsRatio_working_3-way'!Y68)/3)</f>
        <v>0.54313393541705968</v>
      </c>
      <c r="AG68" s="11">
        <f>-'OddsRatio_working_3-way'!U68/(3*'OddsRatio_working_3-way'!X68^(1/3))*COS(('OddsRatio_working_3-way'!Y68+2*PI())/3)</f>
        <v>-0.2952625370317114</v>
      </c>
      <c r="AH68" s="11">
        <f>-'OddsRatio_working_3-way'!U68/(3*'OddsRatio_working_3-way'!X68^(1/3))*COS(('OddsRatio_working_3-way'!Y68+4*PI())/3)</f>
        <v>-0.24787139838534844</v>
      </c>
      <c r="AI68" s="11">
        <f>'OddsRatio_working_3-way'!U68/(3*'OddsRatio_working_3-way'!X68^(1/3))*SIN(('OddsRatio_working_3-way'!Y68)/3)</f>
        <v>-2.7361286654680721E-2</v>
      </c>
      <c r="AJ68" s="11">
        <f>'OddsRatio_working_3-way'!U68/(3*'OddsRatio_working_3-way'!X68^(1/3))*SIN(('OddsRatio_working_3-way'!Y68+2*PI())/3)</f>
        <v>-0.45668714240125013</v>
      </c>
      <c r="AK68" s="11">
        <f>'OddsRatio_working_3-way'!U68/(3*'OddsRatio_working_3-way'!X68^(1/3))*SIN(('OddsRatio_working_3-way'!Y68+4*PI())/3)</f>
        <v>0.48404842905593065</v>
      </c>
      <c r="AL68" s="11">
        <f>'OddsRatio_working_3-way'!Z68+'OddsRatio_working_3-way'!AF68</f>
        <v>1.0862678708341194</v>
      </c>
      <c r="AM68" s="11">
        <f>'OddsRatio_working_3-way'!AA68+'OddsRatio_working_3-way'!AG68</f>
        <v>-0.59052507406342281</v>
      </c>
      <c r="AN68" s="11">
        <f>'OddsRatio_working_3-way'!AB68+'OddsRatio_working_3-way'!AH68</f>
        <v>-0.49574279677069688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1.0862678708341194</v>
      </c>
      <c r="AS68" s="11">
        <f>IF(('OddsRatio_working_3-way'!X68=0),IF(Q68&gt;0,-Q68^(1/3),(-Q68)^(1/3)),'OddsRatio_working_3-way'!AM68-'OddsRatio_working_3-way'!R68/3)</f>
        <v>-0.59052507406342281</v>
      </c>
      <c r="AT68" s="11">
        <f>IF(('OddsRatio_working_3-way'!X68=0),IF(Q68&gt;0,-Q68^(1/3),(-Q68)^(1/3)),'OddsRatio_working_3-way'!AN68-'OddsRatio_working_3-way'!R68/3)</f>
        <v>-0.49574279677069688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2.88</v>
      </c>
      <c r="B69" s="4">
        <f>IF('True_Odds_Calculator_3-way'!B70="","",'True_Odds_Calculator_3-way'!B70)</f>
        <v>3.63</v>
      </c>
      <c r="C69" s="4">
        <f>IF('True_Odds_Calculator_3-way'!C70="","",'True_Odds_Calculator_3-way'!C70)</f>
        <v>2.2599999999999998</v>
      </c>
      <c r="D69" s="9">
        <f t="shared" si="26"/>
        <v>0.32529761516797834</v>
      </c>
      <c r="E69" s="9">
        <f t="shared" si="27"/>
        <v>0.25630873862421139</v>
      </c>
      <c r="F69" s="9">
        <f t="shared" si="28"/>
        <v>0.41839364620781044</v>
      </c>
      <c r="G69" s="9">
        <f t="shared" si="29"/>
        <v>1.1032489342590275</v>
      </c>
      <c r="H69" s="9">
        <f t="shared" si="30"/>
        <v>3.0741079964069717</v>
      </c>
      <c r="I69" s="9">
        <f t="shared" si="31"/>
        <v>3.9015446971012411</v>
      </c>
      <c r="J69" s="9">
        <f t="shared" si="32"/>
        <v>2.3900936571663749</v>
      </c>
      <c r="K69" s="11">
        <f t="shared" si="33"/>
        <v>0.34722222222222221</v>
      </c>
      <c r="L69" s="11">
        <f t="shared" si="34"/>
        <v>0.27548209366391185</v>
      </c>
      <c r="M69" s="11">
        <f t="shared" si="35"/>
        <v>0.44247787610619471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-0.26367963626612068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0.24421270901560527</v>
      </c>
      <c r="Q69" s="11">
        <f>2*'OddsRatio_working_3-way'!K69*'OddsRatio_working_3-way'!L69*'OddsRatio_working_3-way'!M69</f>
        <v>8.4649119242844101E-2</v>
      </c>
      <c r="R69" s="11">
        <f t="shared" si="36"/>
        <v>0</v>
      </c>
      <c r="S69" s="11">
        <f t="shared" si="37"/>
        <v>-0.92617204905854666</v>
      </c>
      <c r="T69" s="11">
        <f t="shared" si="38"/>
        <v>-0.3210301729838983</v>
      </c>
      <c r="U69" s="11">
        <f>'OddsRatio_working_3-way'!S69-'OddsRatio_working_3-way'!R69^2/3</f>
        <v>-0.92617204905854666</v>
      </c>
      <c r="V69" s="11">
        <f>'OddsRatio_working_3-way'!S69*'OddsRatio_working_3-way'!R69/3-2*'OddsRatio_working_3-way'!R69^3/27-'OddsRatio_working_3-way'!T69</f>
        <v>0.3210301729838983</v>
      </c>
      <c r="W69" s="11">
        <f>'OddsRatio_working_3-way'!V69^2+4*'OddsRatio_working_3-way'!U69^3/27</f>
        <v>-1.4638212041619081E-2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0.17153613614023921</v>
      </c>
      <c r="Y69" s="11">
        <f>IF('OddsRatio_working_3-way'!W69&gt;=0,IF('OddsRatio_working_3-way'!V69+SQRT('OddsRatio_working_3-way'!W69)&gt;0,0,PI()),ACOS('OddsRatio_working_3-way'!V69/(2*'OddsRatio_working_3-way'!X69)))</f>
        <v>0.36041412592022382</v>
      </c>
      <c r="Z69" s="11">
        <f>'OddsRatio_working_3-way'!X69^(1/3)*COS('OddsRatio_working_3-way'!Y69/3)</f>
        <v>0.55162446712951374</v>
      </c>
      <c r="AA69" s="11">
        <f>'OddsRatio_working_3-way'!X69^(1/3)*COS(('OddsRatio_working_3-way'!Y69+2*PI())/3)</f>
        <v>-0.33348239667096502</v>
      </c>
      <c r="AB69" s="11">
        <f>'OddsRatio_working_3-way'!X69^(1/3)*COS(('OddsRatio_working_3-way'!Y69+4*PI())/3)</f>
        <v>-0.21814207045854866</v>
      </c>
      <c r="AC69" s="11">
        <f>'OddsRatio_working_3-way'!X69^(1/3)*SIN('OddsRatio_working_3-way'!Y69/3)</f>
        <v>6.659176838715776E-2</v>
      </c>
      <c r="AD69" s="11">
        <f>'OddsRatio_working_3-way'!X69^(1/3)*SIN(('OddsRatio_working_3-way'!Y69+2*PI())/3)</f>
        <v>0.4444249176896341</v>
      </c>
      <c r="AE69" s="11">
        <f>'OddsRatio_working_3-way'!X69^(1/3)*SIN(('OddsRatio_working_3-way'!Y69+4*PI())/3)</f>
        <v>-0.51101668607679185</v>
      </c>
      <c r="AF69" s="11">
        <f>-'OddsRatio_working_3-way'!U69/(3*'OddsRatio_working_3-way'!X69^(1/3))*COS(('OddsRatio_working_3-way'!Y69)/3)</f>
        <v>0.55162446712951374</v>
      </c>
      <c r="AG69" s="11">
        <f>-'OddsRatio_working_3-way'!U69/(3*'OddsRatio_working_3-way'!X69^(1/3))*COS(('OddsRatio_working_3-way'!Y69+2*PI())/3)</f>
        <v>-0.33348239667096502</v>
      </c>
      <c r="AH69" s="11">
        <f>-'OddsRatio_working_3-way'!U69/(3*'OddsRatio_working_3-way'!X69^(1/3))*COS(('OddsRatio_working_3-way'!Y69+4*PI())/3)</f>
        <v>-0.21814207045854866</v>
      </c>
      <c r="AI69" s="11">
        <f>'OddsRatio_working_3-way'!U69/(3*'OddsRatio_working_3-way'!X69^(1/3))*SIN(('OddsRatio_working_3-way'!Y69)/3)</f>
        <v>-6.659176838715776E-2</v>
      </c>
      <c r="AJ69" s="11">
        <f>'OddsRatio_working_3-way'!U69/(3*'OddsRatio_working_3-way'!X69^(1/3))*SIN(('OddsRatio_working_3-way'!Y69+2*PI())/3)</f>
        <v>-0.4444249176896341</v>
      </c>
      <c r="AK69" s="11">
        <f>'OddsRatio_working_3-way'!U69/(3*'OddsRatio_working_3-way'!X69^(1/3))*SIN(('OddsRatio_working_3-way'!Y69+4*PI())/3)</f>
        <v>0.51101668607679185</v>
      </c>
      <c r="AL69" s="11">
        <f>'OddsRatio_working_3-way'!Z69+'OddsRatio_working_3-way'!AF69</f>
        <v>1.1032489342590275</v>
      </c>
      <c r="AM69" s="11">
        <f>'OddsRatio_working_3-way'!AA69+'OddsRatio_working_3-way'!AG69</f>
        <v>-0.66696479334193004</v>
      </c>
      <c r="AN69" s="11">
        <f>'OddsRatio_working_3-way'!AB69+'OddsRatio_working_3-way'!AH69</f>
        <v>-0.43628414091709733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1.1032489342590275</v>
      </c>
      <c r="AS69" s="11">
        <f>IF(('OddsRatio_working_3-way'!X69=0),IF(Q69&gt;0,-Q69^(1/3),(-Q69)^(1/3)),'OddsRatio_working_3-way'!AM69-'OddsRatio_working_3-way'!R69/3)</f>
        <v>-0.66696479334193004</v>
      </c>
      <c r="AT69" s="11">
        <f>IF(('OddsRatio_working_3-way'!X69=0),IF(Q69&gt;0,-Q69^(1/3),(-Q69)^(1/3)),'OddsRatio_working_3-way'!AN69-'OddsRatio_working_3-way'!R69/3)</f>
        <v>-0.43628414091709733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4.92</v>
      </c>
      <c r="B70" s="4">
        <f>IF('True_Odds_Calculator_3-way'!B71="","",'True_Odds_Calculator_3-way'!B71)</f>
        <v>3.86</v>
      </c>
      <c r="C70" s="4">
        <f>IF('True_Odds_Calculator_3-way'!C71="","",'True_Odds_Calculator_3-way'!C71)</f>
        <v>1.59</v>
      </c>
      <c r="D70" s="9">
        <f t="shared" si="26"/>
        <v>0.17882353154518327</v>
      </c>
      <c r="E70" s="9">
        <f t="shared" si="27"/>
        <v>0.2298659038419133</v>
      </c>
      <c r="F70" s="9">
        <f t="shared" si="28"/>
        <v>0.59131056461290343</v>
      </c>
      <c r="G70" s="9">
        <f t="shared" si="29"/>
        <v>1.1714554072557128</v>
      </c>
      <c r="H70" s="9">
        <f t="shared" si="30"/>
        <v>5.5921051964423958</v>
      </c>
      <c r="I70" s="9">
        <f t="shared" si="31"/>
        <v>4.3503624647513384</v>
      </c>
      <c r="J70" s="9">
        <f t="shared" si="32"/>
        <v>1.6911586902808708</v>
      </c>
      <c r="K70" s="11">
        <f t="shared" si="33"/>
        <v>0.2032520325203252</v>
      </c>
      <c r="L70" s="11">
        <f t="shared" si="34"/>
        <v>0.2590673575129534</v>
      </c>
      <c r="M70" s="11">
        <f t="shared" si="35"/>
        <v>0.62893081761006286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-0.2190557109403336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0.24407199786143915</v>
      </c>
      <c r="Q70" s="11">
        <f>2*'OddsRatio_working_3-way'!K70*'OddsRatio_working_3-way'!L70*'OddsRatio_working_3-way'!M70</f>
        <v>6.623392072223587E-2</v>
      </c>
      <c r="R70" s="11">
        <f t="shared" si="36"/>
        <v>0</v>
      </c>
      <c r="S70" s="11">
        <f t="shared" si="37"/>
        <v>-1.1142005694063803</v>
      </c>
      <c r="T70" s="11">
        <f t="shared" si="38"/>
        <v>-0.30236107717947908</v>
      </c>
      <c r="U70" s="11">
        <f>'OddsRatio_working_3-way'!S70-'OddsRatio_working_3-way'!R70^2/3</f>
        <v>-1.1142005694063803</v>
      </c>
      <c r="V70" s="11">
        <f>'OddsRatio_working_3-way'!S70*'OddsRatio_working_3-way'!R70/3-2*'OddsRatio_working_3-way'!R70^3/27-'OddsRatio_working_3-way'!T70</f>
        <v>0.30236107717947908</v>
      </c>
      <c r="W70" s="11">
        <f>'OddsRatio_working_3-way'!V70^2+4*'OddsRatio_working_3-way'!U70^3/27</f>
        <v>-0.11349872655404369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0.22634097482955809</v>
      </c>
      <c r="Y70" s="11">
        <f>IF('OddsRatio_working_3-way'!W70&gt;=0,IF('OddsRatio_working_3-way'!V70+SQRT('OddsRatio_working_3-way'!W70)&gt;0,0,PI()),ACOS('OddsRatio_working_3-way'!V70/(2*'OddsRatio_working_3-way'!X70)))</f>
        <v>0.8393688146681102</v>
      </c>
      <c r="Z70" s="11">
        <f>'OddsRatio_working_3-way'!X70^(1/3)*COS('OddsRatio_working_3-way'!Y70/3)</f>
        <v>0.58572770362785642</v>
      </c>
      <c r="AA70" s="11">
        <f>'OddsRatio_working_3-way'!X70^(1/3)*COS(('OddsRatio_working_3-way'!Y70+2*PI())/3)</f>
        <v>-0.43861170000978844</v>
      </c>
      <c r="AB70" s="11">
        <f>'OddsRatio_working_3-way'!X70^(1/3)*COS(('OddsRatio_working_3-way'!Y70+4*PI())/3)</f>
        <v>-0.14711600361806834</v>
      </c>
      <c r="AC70" s="11">
        <f>'OddsRatio_working_3-way'!X70^(1/3)*SIN('OddsRatio_working_3-way'!Y70/3)</f>
        <v>0.16829511877937731</v>
      </c>
      <c r="AD70" s="11">
        <f>'OddsRatio_working_3-way'!X70^(1/3)*SIN(('OddsRatio_working_3-way'!Y70+2*PI())/3)</f>
        <v>0.42310751165235772</v>
      </c>
      <c r="AE70" s="11">
        <f>'OddsRatio_working_3-way'!X70^(1/3)*SIN(('OddsRatio_working_3-way'!Y70+4*PI())/3)</f>
        <v>-0.59140263043173491</v>
      </c>
      <c r="AF70" s="11">
        <f>-'OddsRatio_working_3-way'!U70/(3*'OddsRatio_working_3-way'!X70^(1/3))*COS(('OddsRatio_working_3-way'!Y70)/3)</f>
        <v>0.58572770362785642</v>
      </c>
      <c r="AG70" s="11">
        <f>-'OddsRatio_working_3-way'!U70/(3*'OddsRatio_working_3-way'!X70^(1/3))*COS(('OddsRatio_working_3-way'!Y70+2*PI())/3)</f>
        <v>-0.4386117000097885</v>
      </c>
      <c r="AH70" s="11">
        <f>-'OddsRatio_working_3-way'!U70/(3*'OddsRatio_working_3-way'!X70^(1/3))*COS(('OddsRatio_working_3-way'!Y70+4*PI())/3)</f>
        <v>-0.14711600361806837</v>
      </c>
      <c r="AI70" s="11">
        <f>'OddsRatio_working_3-way'!U70/(3*'OddsRatio_working_3-way'!X70^(1/3))*SIN(('OddsRatio_working_3-way'!Y70)/3)</f>
        <v>-0.16829511877937733</v>
      </c>
      <c r="AJ70" s="11">
        <f>'OddsRatio_working_3-way'!U70/(3*'OddsRatio_working_3-way'!X70^(1/3))*SIN(('OddsRatio_working_3-way'!Y70+2*PI())/3)</f>
        <v>-0.42310751165235783</v>
      </c>
      <c r="AK70" s="11">
        <f>'OddsRatio_working_3-way'!U70/(3*'OddsRatio_working_3-way'!X70^(1/3))*SIN(('OddsRatio_working_3-way'!Y70+4*PI())/3)</f>
        <v>0.59140263043173502</v>
      </c>
      <c r="AL70" s="11">
        <f>'OddsRatio_working_3-way'!Z70+'OddsRatio_working_3-way'!AF70</f>
        <v>1.1714554072557128</v>
      </c>
      <c r="AM70" s="11">
        <f>'OddsRatio_working_3-way'!AA70+'OddsRatio_working_3-way'!AG70</f>
        <v>-0.87722340001957688</v>
      </c>
      <c r="AN70" s="11">
        <f>'OddsRatio_working_3-way'!AB70+'OddsRatio_working_3-way'!AH70</f>
        <v>-0.29423200723613674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1.1714554072557128</v>
      </c>
      <c r="AS70" s="11">
        <f>IF(('OddsRatio_working_3-way'!X70=0),IF(Q70&gt;0,-Q70^(1/3),(-Q70)^(1/3)),'OddsRatio_working_3-way'!AM70-'OddsRatio_working_3-way'!R70/3)</f>
        <v>-0.87722340001957688</v>
      </c>
      <c r="AT70" s="11">
        <f>IF(('OddsRatio_working_3-way'!X70=0),IF(Q70&gt;0,-Q70^(1/3),(-Q70)^(1/3)),'OddsRatio_working_3-way'!AN70-'OddsRatio_working_3-way'!R70/3)</f>
        <v>-0.29423200723613674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2.4900000000000002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2.46</v>
      </c>
      <c r="D71" s="9">
        <f t="shared" si="26"/>
        <v>0.36911421155397706</v>
      </c>
      <c r="E71" s="9">
        <f t="shared" si="27"/>
        <v>0.257022617943861</v>
      </c>
      <c r="F71" s="9">
        <f t="shared" si="28"/>
        <v>0.373863170502162</v>
      </c>
      <c r="G71" s="9">
        <f t="shared" si="29"/>
        <v>1.1471064174247856</v>
      </c>
      <c r="H71" s="9">
        <f t="shared" si="30"/>
        <v>2.7091885619629306</v>
      </c>
      <c r="I71" s="9">
        <f t="shared" si="31"/>
        <v>3.8907081719104601</v>
      </c>
      <c r="J71" s="9">
        <f t="shared" si="32"/>
        <v>2.6747753694401872</v>
      </c>
      <c r="K71" s="11">
        <f t="shared" si="33"/>
        <v>0.40160642570281119</v>
      </c>
      <c r="L71" s="11">
        <f t="shared" si="34"/>
        <v>0.28409090909090912</v>
      </c>
      <c r="M71" s="11">
        <f t="shared" si="35"/>
        <v>0.4065040650406504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-0.25425092832527452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0.2536940073672368</v>
      </c>
      <c r="Q71" s="11">
        <f>2*'OddsRatio_working_3-way'!K71*'OddsRatio_working_3-way'!L71*'OddsRatio_working_3-way'!M71</f>
        <v>9.2758320792408352E-2</v>
      </c>
      <c r="R71" s="11">
        <f t="shared" si="36"/>
        <v>0</v>
      </c>
      <c r="S71" s="11">
        <f t="shared" si="37"/>
        <v>-0.99780956175182489</v>
      </c>
      <c r="T71" s="11">
        <f t="shared" si="38"/>
        <v>-0.36482982148147169</v>
      </c>
      <c r="U71" s="11">
        <f>'OddsRatio_working_3-way'!S71-'OddsRatio_working_3-way'!R71^2/3</f>
        <v>-0.99780956175182489</v>
      </c>
      <c r="V71" s="11">
        <f>'OddsRatio_working_3-way'!S71*'OddsRatio_working_3-way'!R71/3-2*'OddsRatio_working_3-way'!R71^3/27-'OddsRatio_working_3-way'!T71</f>
        <v>0.36482982148147169</v>
      </c>
      <c r="W71" s="11">
        <f>'OddsRatio_working_3-way'!V71^2+4*'OddsRatio_working_3-way'!U71^3/27</f>
        <v>-1.4075952291851712E-2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0.19181811106752553</v>
      </c>
      <c r="Y71" s="11">
        <f>IF('OddsRatio_working_3-way'!W71&gt;=0,IF('OddsRatio_working_3-way'!V71+SQRT('OddsRatio_working_3-way'!W71)&gt;0,0,PI()),ACOS('OddsRatio_working_3-way'!V71/(2*'OddsRatio_working_3-way'!X71)))</f>
        <v>0.31441144450211111</v>
      </c>
      <c r="Z71" s="11">
        <f>'OddsRatio_working_3-way'!X71^(1/3)*COS('OddsRatio_working_3-way'!Y71/3)</f>
        <v>0.57355320871239279</v>
      </c>
      <c r="AA71" s="11">
        <f>'OddsRatio_working_3-way'!X71^(1/3)*COS(('OddsRatio_working_3-way'!Y71+2*PI())/3)</f>
        <v>-0.33902531744795611</v>
      </c>
      <c r="AB71" s="11">
        <f>'OddsRatio_working_3-way'!X71^(1/3)*COS(('OddsRatio_working_3-way'!Y71+4*PI())/3)</f>
        <v>-0.23452789126443679</v>
      </c>
      <c r="AC71" s="11">
        <f>'OddsRatio_working_3-way'!X71^(1/3)*SIN('OddsRatio_working_3-way'!Y71/3)</f>
        <v>6.0331617136678097E-2</v>
      </c>
      <c r="AD71" s="11">
        <f>'OddsRatio_working_3-way'!X71^(1/3)*SIN(('OddsRatio_working_3-way'!Y71+2*PI())/3)</f>
        <v>0.46654584059867138</v>
      </c>
      <c r="AE71" s="11">
        <f>'OddsRatio_working_3-way'!X71^(1/3)*SIN(('OddsRatio_working_3-way'!Y71+4*PI())/3)</f>
        <v>-0.52687745773534933</v>
      </c>
      <c r="AF71" s="11">
        <f>-'OddsRatio_working_3-way'!U71/(3*'OddsRatio_working_3-way'!X71^(1/3))*COS(('OddsRatio_working_3-way'!Y71)/3)</f>
        <v>0.57355320871239279</v>
      </c>
      <c r="AG71" s="11">
        <f>-'OddsRatio_working_3-way'!U71/(3*'OddsRatio_working_3-way'!X71^(1/3))*COS(('OddsRatio_working_3-way'!Y71+2*PI())/3)</f>
        <v>-0.33902531744795611</v>
      </c>
      <c r="AH71" s="11">
        <f>-'OddsRatio_working_3-way'!U71/(3*'OddsRatio_working_3-way'!X71^(1/3))*COS(('OddsRatio_working_3-way'!Y71+4*PI())/3)</f>
        <v>-0.23452789126443679</v>
      </c>
      <c r="AI71" s="11">
        <f>'OddsRatio_working_3-way'!U71/(3*'OddsRatio_working_3-way'!X71^(1/3))*SIN(('OddsRatio_working_3-way'!Y71)/3)</f>
        <v>-6.0331617136678097E-2</v>
      </c>
      <c r="AJ71" s="11">
        <f>'OddsRatio_working_3-way'!U71/(3*'OddsRatio_working_3-way'!X71^(1/3))*SIN(('OddsRatio_working_3-way'!Y71+2*PI())/3)</f>
        <v>-0.46654584059867138</v>
      </c>
      <c r="AK71" s="11">
        <f>'OddsRatio_working_3-way'!U71/(3*'OddsRatio_working_3-way'!X71^(1/3))*SIN(('OddsRatio_working_3-way'!Y71+4*PI())/3)</f>
        <v>0.52687745773534933</v>
      </c>
      <c r="AL71" s="11">
        <f>'OddsRatio_working_3-way'!Z71+'OddsRatio_working_3-way'!AF71</f>
        <v>1.1471064174247856</v>
      </c>
      <c r="AM71" s="11">
        <f>'OddsRatio_working_3-way'!AA71+'OddsRatio_working_3-way'!AG71</f>
        <v>-0.67805063489591222</v>
      </c>
      <c r="AN71" s="11">
        <f>'OddsRatio_working_3-way'!AB71+'OddsRatio_working_3-way'!AH71</f>
        <v>-0.46905578252887359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1.1471064174247856</v>
      </c>
      <c r="AS71" s="11">
        <f>IF(('OddsRatio_working_3-way'!X71=0),IF(Q71&gt;0,-Q71^(1/3),(-Q71)^(1/3)),'OddsRatio_working_3-way'!AM71-'OddsRatio_working_3-way'!R71/3)</f>
        <v>-0.67805063489591222</v>
      </c>
      <c r="AT71" s="11">
        <f>IF(('OddsRatio_working_3-way'!X71=0),IF(Q71&gt;0,-Q71^(1/3),(-Q71)^(1/3)),'OddsRatio_working_3-way'!AN71-'OddsRatio_working_3-way'!R71/3)</f>
        <v>-0.46905578252887359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2.11</v>
      </c>
      <c r="B72" s="4">
        <f>IF('True_Odds_Calculator_3-way'!B73="","",'True_Odds_Calculator_3-way'!B73)</f>
        <v>3.39</v>
      </c>
      <c r="C72" s="4">
        <f>IF('True_Odds_Calculator_3-way'!C73="","",'True_Odds_Calculator_3-way'!C73)</f>
        <v>3.1</v>
      </c>
      <c r="D72" s="9">
        <f t="shared" si="26"/>
        <v>0.4396996199813028</v>
      </c>
      <c r="E72" s="9">
        <f t="shared" si="27"/>
        <v>0.26711401164228571</v>
      </c>
      <c r="F72" s="9">
        <f t="shared" si="28"/>
        <v>0.29318636837641165</v>
      </c>
      <c r="G72" s="9">
        <f t="shared" si="29"/>
        <v>1.1479998940081546</v>
      </c>
      <c r="H72" s="9">
        <f t="shared" si="30"/>
        <v>2.2742798823490515</v>
      </c>
      <c r="I72" s="9">
        <f t="shared" si="31"/>
        <v>3.7437197466794894</v>
      </c>
      <c r="J72" s="9">
        <f t="shared" si="32"/>
        <v>3.4107997774171248</v>
      </c>
      <c r="K72" s="11">
        <f t="shared" si="33"/>
        <v>0.47393364928909953</v>
      </c>
      <c r="L72" s="11">
        <f t="shared" si="34"/>
        <v>0.29498525073746312</v>
      </c>
      <c r="M72" s="11">
        <f t="shared" si="35"/>
        <v>0.32258064516129031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-0.25124436332838618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0.25254814311722873</v>
      </c>
      <c r="Q72" s="11">
        <f>2*'OddsRatio_working_3-way'!K72*'OddsRatio_working_3-way'!L72*'OddsRatio_working_3-way'!M72</f>
        <v>9.0195765399010266E-2</v>
      </c>
      <c r="R72" s="11">
        <f t="shared" si="36"/>
        <v>0</v>
      </c>
      <c r="S72" s="11">
        <f t="shared" si="37"/>
        <v>-1.0051892897081176</v>
      </c>
      <c r="T72" s="11">
        <f t="shared" si="38"/>
        <v>-0.3589961748957563</v>
      </c>
      <c r="U72" s="11">
        <f>'OddsRatio_working_3-way'!S72-'OddsRatio_working_3-way'!R72^2/3</f>
        <v>-1.0051892897081176</v>
      </c>
      <c r="V72" s="11">
        <f>'OddsRatio_working_3-way'!S72*'OddsRatio_working_3-way'!R72/3-2*'OddsRatio_working_3-way'!R72^3/27-'OddsRatio_working_3-way'!T72</f>
        <v>0.3589961748957563</v>
      </c>
      <c r="W72" s="11">
        <f>'OddsRatio_working_3-way'!V72^2+4*'OddsRatio_working_3-way'!U72^3/27</f>
        <v>-2.1588234565526165E-2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0.19395005037077884</v>
      </c>
      <c r="Y72" s="11">
        <f>IF('OddsRatio_working_3-way'!W72&gt;=0,IF('OddsRatio_working_3-way'!V72+SQRT('OddsRatio_working_3-way'!W72)&gt;0,0,PI()),ACOS('OddsRatio_working_3-way'!V72/(2*'OddsRatio_working_3-way'!X72)))</f>
        <v>0.3884792530358232</v>
      </c>
      <c r="Z72" s="11">
        <f>'OddsRatio_working_3-way'!X72^(1/3)*COS('OddsRatio_working_3-way'!Y72/3)</f>
        <v>0.5739999470040773</v>
      </c>
      <c r="AA72" s="11">
        <f>'OddsRatio_working_3-way'!X72^(1/3)*COS(('OddsRatio_working_3-way'!Y72+2*PI())/3)</f>
        <v>-0.35173302577455834</v>
      </c>
      <c r="AB72" s="11">
        <f>'OddsRatio_working_3-way'!X72^(1/3)*COS(('OddsRatio_working_3-way'!Y72+4*PI())/3)</f>
        <v>-0.22226692122951908</v>
      </c>
      <c r="AC72" s="11">
        <f>'OddsRatio_working_3-way'!X72^(1/3)*SIN('OddsRatio_working_3-way'!Y72/3)</f>
        <v>7.4747290310010595E-2</v>
      </c>
      <c r="AD72" s="11">
        <f>'OddsRatio_working_3-way'!X72^(1/3)*SIN(('OddsRatio_working_3-way'!Y72+2*PI())/3)</f>
        <v>0.45972489072144707</v>
      </c>
      <c r="AE72" s="11">
        <f>'OddsRatio_working_3-way'!X72^(1/3)*SIN(('OddsRatio_working_3-way'!Y72+4*PI())/3)</f>
        <v>-0.53447218103145766</v>
      </c>
      <c r="AF72" s="11">
        <f>-'OddsRatio_working_3-way'!U72/(3*'OddsRatio_working_3-way'!X72^(1/3))*COS(('OddsRatio_working_3-way'!Y72)/3)</f>
        <v>0.5739999470040773</v>
      </c>
      <c r="AG72" s="11">
        <f>-'OddsRatio_working_3-way'!U72/(3*'OddsRatio_working_3-way'!X72^(1/3))*COS(('OddsRatio_working_3-way'!Y72+2*PI())/3)</f>
        <v>-0.35173302577455834</v>
      </c>
      <c r="AH72" s="11">
        <f>-'OddsRatio_working_3-way'!U72/(3*'OddsRatio_working_3-way'!X72^(1/3))*COS(('OddsRatio_working_3-way'!Y72+4*PI())/3)</f>
        <v>-0.22226692122951908</v>
      </c>
      <c r="AI72" s="11">
        <f>'OddsRatio_working_3-way'!U72/(3*'OddsRatio_working_3-way'!X72^(1/3))*SIN(('OddsRatio_working_3-way'!Y72)/3)</f>
        <v>-7.4747290310010595E-2</v>
      </c>
      <c r="AJ72" s="11">
        <f>'OddsRatio_working_3-way'!U72/(3*'OddsRatio_working_3-way'!X72^(1/3))*SIN(('OddsRatio_working_3-way'!Y72+2*PI())/3)</f>
        <v>-0.45972489072144707</v>
      </c>
      <c r="AK72" s="11">
        <f>'OddsRatio_working_3-way'!U72/(3*'OddsRatio_working_3-way'!X72^(1/3))*SIN(('OddsRatio_working_3-way'!Y72+4*PI())/3)</f>
        <v>0.53447218103145766</v>
      </c>
      <c r="AL72" s="11">
        <f>'OddsRatio_working_3-way'!Z72+'OddsRatio_working_3-way'!AF72</f>
        <v>1.1479998940081546</v>
      </c>
      <c r="AM72" s="11">
        <f>'OddsRatio_working_3-way'!AA72+'OddsRatio_working_3-way'!AG72</f>
        <v>-0.70346605154911668</v>
      </c>
      <c r="AN72" s="11">
        <f>'OddsRatio_working_3-way'!AB72+'OddsRatio_working_3-way'!AH72</f>
        <v>-0.44453384245903815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1.1479998940081546</v>
      </c>
      <c r="AS72" s="11">
        <f>IF(('OddsRatio_working_3-way'!X72=0),IF(Q72&gt;0,-Q72^(1/3),(-Q72)^(1/3)),'OddsRatio_working_3-way'!AM72-'OddsRatio_working_3-way'!R72/3)</f>
        <v>-0.70346605154911668</v>
      </c>
      <c r="AT72" s="11">
        <f>IF(('OddsRatio_working_3-way'!X72=0),IF(Q72&gt;0,-Q72^(1/3),(-Q72)^(1/3)),'OddsRatio_working_3-way'!AN72-'OddsRatio_working_3-way'!R72/3)</f>
        <v>-0.44453384245903815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2.27</v>
      </c>
      <c r="B73" s="4">
        <f>IF('True_Odds_Calculator_3-way'!B74="","",'True_Odds_Calculator_3-way'!B74)</f>
        <v>3.34</v>
      </c>
      <c r="C73" s="4">
        <f>IF('True_Odds_Calculator_3-way'!C74="","",'True_Odds_Calculator_3-way'!C74)</f>
        <v>2.84</v>
      </c>
      <c r="D73" s="9">
        <f t="shared" si="26"/>
        <v>0.40705502950061695</v>
      </c>
      <c r="E73" s="9">
        <f t="shared" si="27"/>
        <v>0.27144823117895478</v>
      </c>
      <c r="F73" s="9">
        <f t="shared" si="28"/>
        <v>0.32149673932042844</v>
      </c>
      <c r="G73" s="9">
        <f t="shared" si="29"/>
        <v>1.1469844854038673</v>
      </c>
      <c r="H73" s="9">
        <f t="shared" si="30"/>
        <v>2.4566702964629119</v>
      </c>
      <c r="I73" s="9">
        <f t="shared" si="31"/>
        <v>3.6839436958450493</v>
      </c>
      <c r="J73" s="9">
        <f t="shared" si="32"/>
        <v>3.1104514531431153</v>
      </c>
      <c r="K73" s="11">
        <f t="shared" si="33"/>
        <v>0.44052863436123346</v>
      </c>
      <c r="L73" s="11">
        <f t="shared" si="34"/>
        <v>0.29940119760479045</v>
      </c>
      <c r="M73" s="11">
        <f t="shared" si="35"/>
        <v>0.35211267605633806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-0.2539491346772238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0.25310798022989817</v>
      </c>
      <c r="Q73" s="11">
        <f>2*'OddsRatio_working_3-way'!K73*'OddsRatio_working_3-way'!L73*'OddsRatio_working_3-way'!M73</f>
        <v>9.2883662469687434E-2</v>
      </c>
      <c r="R73" s="11">
        <f t="shared" si="36"/>
        <v>0</v>
      </c>
      <c r="S73" s="11">
        <f t="shared" si="37"/>
        <v>-0.99668770500677328</v>
      </c>
      <c r="T73" s="11">
        <f t="shared" si="38"/>
        <v>-0.3657569559657885</v>
      </c>
      <c r="U73" s="11">
        <f>'OddsRatio_working_3-way'!S73-'OddsRatio_working_3-way'!R73^2/3</f>
        <v>-0.99668770500677328</v>
      </c>
      <c r="V73" s="11">
        <f>'OddsRatio_working_3-way'!S73*'OddsRatio_working_3-way'!R73/3-2*'OddsRatio_working_3-way'!R73^3/27-'OddsRatio_working_3-way'!T73</f>
        <v>0.3657569559657885</v>
      </c>
      <c r="W73" s="11">
        <f>'OddsRatio_working_3-way'!V73^2+4*'OddsRatio_working_3-way'!U73^3/27</f>
        <v>-1.2902736951456606E-2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0.19149470474977653</v>
      </c>
      <c r="Y73" s="11">
        <f>IF('OddsRatio_working_3-way'!W73&gt;=0,IF('OddsRatio_working_3-way'!V73+SQRT('OddsRatio_working_3-way'!W73)&gt;0,0,PI()),ACOS('OddsRatio_working_3-way'!V73/(2*'OddsRatio_working_3-way'!X73)))</f>
        <v>0.30111832362296997</v>
      </c>
      <c r="Z73" s="11">
        <f>'OddsRatio_working_3-way'!X73^(1/3)*COS('OddsRatio_working_3-way'!Y73/3)</f>
        <v>0.57349224270193366</v>
      </c>
      <c r="AA73" s="11">
        <f>'OddsRatio_working_3-way'!X73^(1/3)*COS(('OddsRatio_working_3-way'!Y73+2*PI())/3)</f>
        <v>-0.33676523691914839</v>
      </c>
      <c r="AB73" s="11">
        <f>'OddsRatio_working_3-way'!X73^(1/3)*COS(('OddsRatio_working_3-way'!Y73+4*PI())/3)</f>
        <v>-0.23672700578278569</v>
      </c>
      <c r="AC73" s="11">
        <f>'OddsRatio_working_3-way'!X73^(1/3)*SIN('OddsRatio_working_3-way'!Y73/3)</f>
        <v>5.7757099675833236E-2</v>
      </c>
      <c r="AD73" s="11">
        <f>'OddsRatio_working_3-way'!X73^(1/3)*SIN(('OddsRatio_working_3-way'!Y73+2*PI())/3)</f>
        <v>0.46778030121526887</v>
      </c>
      <c r="AE73" s="11">
        <f>'OddsRatio_working_3-way'!X73^(1/3)*SIN(('OddsRatio_working_3-way'!Y73+4*PI())/3)</f>
        <v>-0.52553740089110179</v>
      </c>
      <c r="AF73" s="11">
        <f>-'OddsRatio_working_3-way'!U73/(3*'OddsRatio_working_3-way'!X73^(1/3))*COS(('OddsRatio_working_3-way'!Y73)/3)</f>
        <v>0.57349224270193366</v>
      </c>
      <c r="AG73" s="11">
        <f>-'OddsRatio_working_3-way'!U73/(3*'OddsRatio_working_3-way'!X73^(1/3))*COS(('OddsRatio_working_3-way'!Y73+2*PI())/3)</f>
        <v>-0.33676523691914839</v>
      </c>
      <c r="AH73" s="11">
        <f>-'OddsRatio_working_3-way'!U73/(3*'OddsRatio_working_3-way'!X73^(1/3))*COS(('OddsRatio_working_3-way'!Y73+4*PI())/3)</f>
        <v>-0.23672700578278569</v>
      </c>
      <c r="AI73" s="11">
        <f>'OddsRatio_working_3-way'!U73/(3*'OddsRatio_working_3-way'!X73^(1/3))*SIN(('OddsRatio_working_3-way'!Y73)/3)</f>
        <v>-5.7757099675833236E-2</v>
      </c>
      <c r="AJ73" s="11">
        <f>'OddsRatio_working_3-way'!U73/(3*'OddsRatio_working_3-way'!X73^(1/3))*SIN(('OddsRatio_working_3-way'!Y73+2*PI())/3)</f>
        <v>-0.46778030121526887</v>
      </c>
      <c r="AK73" s="11">
        <f>'OddsRatio_working_3-way'!U73/(3*'OddsRatio_working_3-way'!X73^(1/3))*SIN(('OddsRatio_working_3-way'!Y73+4*PI())/3)</f>
        <v>0.52553740089110179</v>
      </c>
      <c r="AL73" s="11">
        <f>'OddsRatio_working_3-way'!Z73+'OddsRatio_working_3-way'!AF73</f>
        <v>1.1469844854038673</v>
      </c>
      <c r="AM73" s="11">
        <f>'OddsRatio_working_3-way'!AA73+'OddsRatio_working_3-way'!AG73</f>
        <v>-0.67353047383829678</v>
      </c>
      <c r="AN73" s="11">
        <f>'OddsRatio_working_3-way'!AB73+'OddsRatio_working_3-way'!AH73</f>
        <v>-0.47345401156557138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1.1469844854038673</v>
      </c>
      <c r="AS73" s="11">
        <f>IF(('OddsRatio_working_3-way'!X73=0),IF(Q73&gt;0,-Q73^(1/3),(-Q73)^(1/3)),'OddsRatio_working_3-way'!AM73-'OddsRatio_working_3-way'!R73/3)</f>
        <v>-0.67353047383829678</v>
      </c>
      <c r="AT73" s="11">
        <f>IF(('OddsRatio_working_3-way'!X73=0),IF(Q73&gt;0,-Q73^(1/3),(-Q73)^(1/3)),'OddsRatio_working_3-way'!AN73-'OddsRatio_working_3-way'!R73/3)</f>
        <v>-0.47345401156557138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2.08</v>
      </c>
      <c r="B74" s="4">
        <f>IF('True_Odds_Calculator_3-way'!B75="","",'True_Odds_Calculator_3-way'!B75)</f>
        <v>3.59</v>
      </c>
      <c r="C74" s="4">
        <f>IF('True_Odds_Calculator_3-way'!C75="","",'True_Odds_Calculator_3-way'!C75)</f>
        <v>3.27</v>
      </c>
      <c r="D74" s="9">
        <f t="shared" si="26"/>
        <v>0.4559578860167165</v>
      </c>
      <c r="E74" s="9">
        <f t="shared" si="27"/>
        <v>0.25897112103290471</v>
      </c>
      <c r="F74" s="9">
        <f t="shared" si="28"/>
        <v>0.28507099295037874</v>
      </c>
      <c r="G74" s="9">
        <f t="shared" si="29"/>
        <v>1.1048009335542037</v>
      </c>
      <c r="H74" s="9">
        <f t="shared" si="30"/>
        <v>2.1931850082385407</v>
      </c>
      <c r="I74" s="9">
        <f t="shared" si="31"/>
        <v>3.8614344179053872</v>
      </c>
      <c r="J74" s="9">
        <f t="shared" si="32"/>
        <v>3.5078981191680429</v>
      </c>
      <c r="K74" s="11">
        <f t="shared" si="33"/>
        <v>0.48076923076923073</v>
      </c>
      <c r="L74" s="11">
        <f t="shared" si="34"/>
        <v>0.2785515320334262</v>
      </c>
      <c r="M74" s="11">
        <f t="shared" si="35"/>
        <v>0.3058103975535168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-0.26004220537327283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0.24326571693109733</v>
      </c>
      <c r="Q74" s="11">
        <f>2*'OddsRatio_working_3-way'!K74*'OddsRatio_working_3-way'!L74*'OddsRatio_working_3-way'!M74</f>
        <v>8.1907648798349261E-2</v>
      </c>
      <c r="R74" s="11">
        <f t="shared" si="36"/>
        <v>0</v>
      </c>
      <c r="S74" s="11">
        <f t="shared" si="37"/>
        <v>-0.93548551698331428</v>
      </c>
      <c r="T74" s="11">
        <f t="shared" si="38"/>
        <v>-0.31497828854657045</v>
      </c>
      <c r="U74" s="11">
        <f>'OddsRatio_working_3-way'!S74-'OddsRatio_working_3-way'!R74^2/3</f>
        <v>-0.93548551698331428</v>
      </c>
      <c r="V74" s="11">
        <f>'OddsRatio_working_3-way'!S74*'OddsRatio_working_3-way'!R74/3-2*'OddsRatio_working_3-way'!R74^3/27-'OddsRatio_working_3-way'!T74</f>
        <v>0.31497828854657045</v>
      </c>
      <c r="W74" s="11">
        <f>'OddsRatio_working_3-way'!V74^2+4*'OddsRatio_working_3-way'!U74^3/27</f>
        <v>-2.2073772497187755E-2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0.17413004820601352</v>
      </c>
      <c r="Y74" s="11">
        <f>IF('OddsRatio_working_3-way'!W74&gt;=0,IF('OddsRatio_working_3-way'!V74+SQRT('OddsRatio_working_3-way'!W74)&gt;0,0,PI()),ACOS('OddsRatio_working_3-way'!V74/(2*'OddsRatio_working_3-way'!X74)))</f>
        <v>0.44074509344729829</v>
      </c>
      <c r="Z74" s="11">
        <f>'OddsRatio_working_3-way'!X74^(1/3)*COS('OddsRatio_working_3-way'!Y74/3)</f>
        <v>0.55240046677710197</v>
      </c>
      <c r="AA74" s="11">
        <f>'OddsRatio_working_3-way'!X74^(1/3)*COS(('OddsRatio_working_3-way'!Y74+2*PI())/3)</f>
        <v>-0.34699340024919156</v>
      </c>
      <c r="AB74" s="11">
        <f>'OddsRatio_working_3-way'!X74^(1/3)*COS(('OddsRatio_working_3-way'!Y74+4*PI())/3)</f>
        <v>-0.2054070665279108</v>
      </c>
      <c r="AC74" s="11">
        <f>'OddsRatio_working_3-way'!X74^(1/3)*SIN('OddsRatio_working_3-way'!Y74/3)</f>
        <v>8.1744907887553828E-2</v>
      </c>
      <c r="AD74" s="11">
        <f>'OddsRatio_working_3-way'!X74^(1/3)*SIN(('OddsRatio_working_3-way'!Y74+2*PI())/3)</f>
        <v>0.43752038334757526</v>
      </c>
      <c r="AE74" s="11">
        <f>'OddsRatio_working_3-way'!X74^(1/3)*SIN(('OddsRatio_working_3-way'!Y74+4*PI())/3)</f>
        <v>-0.51926529123512888</v>
      </c>
      <c r="AF74" s="11">
        <f>-'OddsRatio_working_3-way'!U74/(3*'OddsRatio_working_3-way'!X74^(1/3))*COS(('OddsRatio_working_3-way'!Y74)/3)</f>
        <v>0.55240046677710186</v>
      </c>
      <c r="AG74" s="11">
        <f>-'OddsRatio_working_3-way'!U74/(3*'OddsRatio_working_3-way'!X74^(1/3))*COS(('OddsRatio_working_3-way'!Y74+2*PI())/3)</f>
        <v>-0.34699340024919151</v>
      </c>
      <c r="AH74" s="11">
        <f>-'OddsRatio_working_3-way'!U74/(3*'OddsRatio_working_3-way'!X74^(1/3))*COS(('OddsRatio_working_3-way'!Y74+4*PI())/3)</f>
        <v>-0.20540706652791077</v>
      </c>
      <c r="AI74" s="11">
        <f>'OddsRatio_working_3-way'!U74/(3*'OddsRatio_working_3-way'!X74^(1/3))*SIN(('OddsRatio_working_3-way'!Y74)/3)</f>
        <v>-8.1744907887553814E-2</v>
      </c>
      <c r="AJ74" s="11">
        <f>'OddsRatio_working_3-way'!U74/(3*'OddsRatio_working_3-way'!X74^(1/3))*SIN(('OddsRatio_working_3-way'!Y74+2*PI())/3)</f>
        <v>-0.43752038334757515</v>
      </c>
      <c r="AK74" s="11">
        <f>'OddsRatio_working_3-way'!U74/(3*'OddsRatio_working_3-way'!X74^(1/3))*SIN(('OddsRatio_working_3-way'!Y74+4*PI())/3)</f>
        <v>0.51926529123512877</v>
      </c>
      <c r="AL74" s="11">
        <f>'OddsRatio_working_3-way'!Z74+'OddsRatio_working_3-way'!AF74</f>
        <v>1.1048009335542037</v>
      </c>
      <c r="AM74" s="11">
        <f>'OddsRatio_working_3-way'!AA74+'OddsRatio_working_3-way'!AG74</f>
        <v>-0.69398680049838313</v>
      </c>
      <c r="AN74" s="11">
        <f>'OddsRatio_working_3-way'!AB74+'OddsRatio_working_3-way'!AH74</f>
        <v>-0.4108141330558216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1.1048009335542037</v>
      </c>
      <c r="AS74" s="11">
        <f>IF(('OddsRatio_working_3-way'!X74=0),IF(Q74&gt;0,-Q74^(1/3),(-Q74)^(1/3)),'OddsRatio_working_3-way'!AM74-'OddsRatio_working_3-way'!R74/3)</f>
        <v>-0.69398680049838313</v>
      </c>
      <c r="AT74" s="11">
        <f>IF(('OddsRatio_working_3-way'!X74=0),IF(Q74&gt;0,-Q74^(1/3),(-Q74)^(1/3)),'OddsRatio_working_3-way'!AN74-'OddsRatio_working_3-way'!R74/3)</f>
        <v>-0.4108141330558216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2.25</v>
      </c>
      <c r="B75" s="4">
        <f>IF('True_Odds_Calculator_3-way'!B76="","",'True_Odds_Calculator_3-way'!B76)</f>
        <v>3.65</v>
      </c>
      <c r="C75" s="4">
        <f>IF('True_Odds_Calculator_3-way'!C76="","",'True_Odds_Calculator_3-way'!C76)</f>
        <v>2.9</v>
      </c>
      <c r="D75" s="9">
        <f t="shared" si="26"/>
        <v>0.42101339913733871</v>
      </c>
      <c r="E75" s="9">
        <f t="shared" si="27"/>
        <v>0.2553972337500382</v>
      </c>
      <c r="F75" s="9">
        <f t="shared" si="28"/>
        <v>0.32358936711262315</v>
      </c>
      <c r="G75" s="9">
        <f t="shared" si="29"/>
        <v>1.100177052890025</v>
      </c>
      <c r="H75" s="9">
        <f t="shared" si="30"/>
        <v>2.3752213161125311</v>
      </c>
      <c r="I75" s="9">
        <f t="shared" si="31"/>
        <v>3.9154691901585656</v>
      </c>
      <c r="J75" s="9">
        <f t="shared" si="32"/>
        <v>3.0903364004910476</v>
      </c>
      <c r="K75" s="11">
        <f t="shared" si="33"/>
        <v>0.44444444444444442</v>
      </c>
      <c r="L75" s="11">
        <f t="shared" si="34"/>
        <v>0.27397260273972601</v>
      </c>
      <c r="M75" s="11">
        <f t="shared" si="35"/>
        <v>0.34482758620689657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-0.26426284574607672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0.24353120243531198</v>
      </c>
      <c r="Q75" s="11">
        <f>2*'OddsRatio_working_3-way'!K75*'OddsRatio_working_3-way'!L75*'OddsRatio_working_3-way'!M75</f>
        <v>8.3976276701831734E-2</v>
      </c>
      <c r="R75" s="11">
        <f t="shared" si="36"/>
        <v>0</v>
      </c>
      <c r="S75" s="11">
        <f t="shared" si="37"/>
        <v>-0.92154915590863939</v>
      </c>
      <c r="T75" s="11">
        <f t="shared" si="38"/>
        <v>-0.31777557100297915</v>
      </c>
      <c r="U75" s="11">
        <f>'OddsRatio_working_3-way'!S75-'OddsRatio_working_3-way'!R75^2/3</f>
        <v>-0.92154915590863939</v>
      </c>
      <c r="V75" s="11">
        <f>'OddsRatio_working_3-way'!S75*'OddsRatio_working_3-way'!R75/3-2*'OddsRatio_working_3-way'!R75^3/27-'OddsRatio_working_3-way'!T75</f>
        <v>0.31777557100297915</v>
      </c>
      <c r="W75" s="11">
        <f>'OddsRatio_working_3-way'!V75^2+4*'OddsRatio_working_3-way'!U75^3/27</f>
        <v>-1.4963611522757589E-2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0.17025343245367114</v>
      </c>
      <c r="Y75" s="11">
        <f>IF('OddsRatio_working_3-way'!W75&gt;=0,IF('OddsRatio_working_3-way'!V75+SQRT('OddsRatio_working_3-way'!W75)&gt;0,0,PI()),ACOS('OddsRatio_working_3-way'!V75/(2*'OddsRatio_working_3-way'!X75)))</f>
        <v>0.36746018597978414</v>
      </c>
      <c r="Z75" s="11">
        <f>'OddsRatio_working_3-way'!X75^(1/3)*COS('OddsRatio_working_3-way'!Y75/3)</f>
        <v>0.55008852644501249</v>
      </c>
      <c r="AA75" s="11">
        <f>'OddsRatio_working_3-way'!X75^(1/3)*COS(('OddsRatio_working_3-way'!Y75+2*PI())/3)</f>
        <v>-0.33368937198978499</v>
      </c>
      <c r="AB75" s="11">
        <f>'OddsRatio_working_3-way'!X75^(1/3)*COS(('OddsRatio_working_3-way'!Y75+4*PI())/3)</f>
        <v>-0.21639915445522759</v>
      </c>
      <c r="AC75" s="11">
        <f>'OddsRatio_working_3-way'!X75^(1/3)*SIN('OddsRatio_working_3-way'!Y75/3)</f>
        <v>6.7717538666886554E-2</v>
      </c>
      <c r="AD75" s="11">
        <f>'OddsRatio_working_3-way'!X75^(1/3)*SIN(('OddsRatio_working_3-way'!Y75+2*PI())/3)</f>
        <v>0.4425318688982855</v>
      </c>
      <c r="AE75" s="11">
        <f>'OddsRatio_working_3-way'!X75^(1/3)*SIN(('OddsRatio_working_3-way'!Y75+4*PI())/3)</f>
        <v>-0.51024940756517201</v>
      </c>
      <c r="AF75" s="11">
        <f>-'OddsRatio_working_3-way'!U75/(3*'OddsRatio_working_3-way'!X75^(1/3))*COS(('OddsRatio_working_3-way'!Y75)/3)</f>
        <v>0.55008852644501249</v>
      </c>
      <c r="AG75" s="11">
        <f>-'OddsRatio_working_3-way'!U75/(3*'OddsRatio_working_3-way'!X75^(1/3))*COS(('OddsRatio_working_3-way'!Y75+2*PI())/3)</f>
        <v>-0.33368937198978499</v>
      </c>
      <c r="AH75" s="11">
        <f>-'OddsRatio_working_3-way'!U75/(3*'OddsRatio_working_3-way'!X75^(1/3))*COS(('OddsRatio_working_3-way'!Y75+4*PI())/3)</f>
        <v>-0.21639915445522759</v>
      </c>
      <c r="AI75" s="11">
        <f>'OddsRatio_working_3-way'!U75/(3*'OddsRatio_working_3-way'!X75^(1/3))*SIN(('OddsRatio_working_3-way'!Y75)/3)</f>
        <v>-6.7717538666886554E-2</v>
      </c>
      <c r="AJ75" s="11">
        <f>'OddsRatio_working_3-way'!U75/(3*'OddsRatio_working_3-way'!X75^(1/3))*SIN(('OddsRatio_working_3-way'!Y75+2*PI())/3)</f>
        <v>-0.4425318688982855</v>
      </c>
      <c r="AK75" s="11">
        <f>'OddsRatio_working_3-way'!U75/(3*'OddsRatio_working_3-way'!X75^(1/3))*SIN(('OddsRatio_working_3-way'!Y75+4*PI())/3)</f>
        <v>0.51024940756517201</v>
      </c>
      <c r="AL75" s="11">
        <f>'OddsRatio_working_3-way'!Z75+'OddsRatio_working_3-way'!AF75</f>
        <v>1.100177052890025</v>
      </c>
      <c r="AM75" s="11">
        <f>'OddsRatio_working_3-way'!AA75+'OddsRatio_working_3-way'!AG75</f>
        <v>-0.66737874397956998</v>
      </c>
      <c r="AN75" s="11">
        <f>'OddsRatio_working_3-way'!AB75+'OddsRatio_working_3-way'!AH75</f>
        <v>-0.43279830891045518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1.100177052890025</v>
      </c>
      <c r="AS75" s="11">
        <f>IF(('OddsRatio_working_3-way'!X75=0),IF(Q75&gt;0,-Q75^(1/3),(-Q75)^(1/3)),'OddsRatio_working_3-way'!AM75-'OddsRatio_working_3-way'!R75/3)</f>
        <v>-0.66737874397956998</v>
      </c>
      <c r="AT75" s="11">
        <f>IF(('OddsRatio_working_3-way'!X75=0),IF(Q75&gt;0,-Q75^(1/3),(-Q75)^(1/3)),'OddsRatio_working_3-way'!AN75-'OddsRatio_working_3-way'!R75/3)</f>
        <v>-0.43279830891045518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1.5</v>
      </c>
      <c r="B76" s="4">
        <f>IF('True_Odds_Calculator_3-way'!B77="","",'True_Odds_Calculator_3-way'!B77)</f>
        <v>4.0599999999999996</v>
      </c>
      <c r="C76" s="4">
        <f>IF('True_Odds_Calculator_3-way'!C77="","",'True_Odds_Calculator_3-way'!C77)</f>
        <v>5.64</v>
      </c>
      <c r="D76" s="9">
        <f t="shared" si="26"/>
        <v>0.62882224779843243</v>
      </c>
      <c r="E76" s="9">
        <f t="shared" si="27"/>
        <v>0.21680310437086014</v>
      </c>
      <c r="F76" s="9">
        <f t="shared" si="28"/>
        <v>0.15437464783070776</v>
      </c>
      <c r="G76" s="9">
        <f t="shared" si="29"/>
        <v>1.1805490454610883</v>
      </c>
      <c r="H76" s="9">
        <f t="shared" si="30"/>
        <v>1.5902745227305439</v>
      </c>
      <c r="I76" s="9">
        <f t="shared" si="31"/>
        <v>4.6124800791109291</v>
      </c>
      <c r="J76" s="9">
        <f t="shared" si="32"/>
        <v>6.4777475709394485</v>
      </c>
      <c r="K76" s="11">
        <f t="shared" si="33"/>
        <v>0.66666666666666663</v>
      </c>
      <c r="L76" s="11">
        <f t="shared" si="34"/>
        <v>0.24630541871921185</v>
      </c>
      <c r="M76" s="11">
        <f t="shared" si="35"/>
        <v>0.1773049645390071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-0.20668693009118555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0.23873574864037078</v>
      </c>
      <c r="Q76" s="11">
        <f>2*'OddsRatio_working_3-way'!K76*'OddsRatio_working_3-way'!L76*'OddsRatio_working_3-way'!M76</f>
        <v>5.8228231375700205E-2</v>
      </c>
      <c r="R76" s="11">
        <f t="shared" si="36"/>
        <v>0</v>
      </c>
      <c r="S76" s="11">
        <f t="shared" si="37"/>
        <v>-1.1550597250394401</v>
      </c>
      <c r="T76" s="11">
        <f t="shared" si="38"/>
        <v>-0.28172188415596111</v>
      </c>
      <c r="U76" s="11">
        <f>'OddsRatio_working_3-way'!S76-'OddsRatio_working_3-way'!R76^2/3</f>
        <v>-1.1550597250394401</v>
      </c>
      <c r="V76" s="11">
        <f>'OddsRatio_working_3-way'!S76*'OddsRatio_working_3-way'!R76/3-2*'OddsRatio_working_3-way'!R76^3/27-'OddsRatio_working_3-way'!T76</f>
        <v>0.28172188415596111</v>
      </c>
      <c r="W76" s="11">
        <f>'OddsRatio_working_3-way'!V76^2+4*'OddsRatio_working_3-way'!U76^3/27</f>
        <v>-0.14893469279463209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0.23890474713105686</v>
      </c>
      <c r="Y76" s="11">
        <f>IF('OddsRatio_working_3-way'!W76&gt;=0,IF('OddsRatio_working_3-way'!V76+SQRT('OddsRatio_working_3-way'!W76)&gt;0,0,PI()),ACOS('OddsRatio_working_3-way'!V76/(2*'OddsRatio_working_3-way'!X76)))</f>
        <v>0.94021880292238202</v>
      </c>
      <c r="Z76" s="11">
        <f>'OddsRatio_working_3-way'!X76^(1/3)*COS('OddsRatio_working_3-way'!Y76/3)</f>
        <v>0.59027452273054415</v>
      </c>
      <c r="AA76" s="11">
        <f>'OddsRatio_working_3-way'!X76^(1/3)*COS(('OddsRatio_working_3-way'!Y76+2*PI())/3)</f>
        <v>-0.4608083877611569</v>
      </c>
      <c r="AB76" s="11">
        <f>'OddsRatio_working_3-way'!X76^(1/3)*COS(('OddsRatio_working_3-way'!Y76+4*PI())/3)</f>
        <v>-0.12946613496938719</v>
      </c>
      <c r="AC76" s="11">
        <f>'OddsRatio_working_3-way'!X76^(1/3)*SIN('OddsRatio_working_3-way'!Y76/3)</f>
        <v>0.19130053884322529</v>
      </c>
      <c r="AD76" s="11">
        <f>'OddsRatio_working_3-way'!X76^(1/3)*SIN(('OddsRatio_working_3-way'!Y76+2*PI())/3)</f>
        <v>0.41554246246977372</v>
      </c>
      <c r="AE76" s="11">
        <f>'OddsRatio_working_3-way'!X76^(1/3)*SIN(('OddsRatio_working_3-way'!Y76+4*PI())/3)</f>
        <v>-0.60684300131299895</v>
      </c>
      <c r="AF76" s="11">
        <f>-'OddsRatio_working_3-way'!U76/(3*'OddsRatio_working_3-way'!X76^(1/3))*COS(('OddsRatio_working_3-way'!Y76)/3)</f>
        <v>0.59027452273054415</v>
      </c>
      <c r="AG76" s="11">
        <f>-'OddsRatio_working_3-way'!U76/(3*'OddsRatio_working_3-way'!X76^(1/3))*COS(('OddsRatio_working_3-way'!Y76+2*PI())/3)</f>
        <v>-0.4608083877611569</v>
      </c>
      <c r="AH76" s="11">
        <f>-'OddsRatio_working_3-way'!U76/(3*'OddsRatio_working_3-way'!X76^(1/3))*COS(('OddsRatio_working_3-way'!Y76+4*PI())/3)</f>
        <v>-0.12946613496938719</v>
      </c>
      <c r="AI76" s="11">
        <f>'OddsRatio_working_3-way'!U76/(3*'OddsRatio_working_3-way'!X76^(1/3))*SIN(('OddsRatio_working_3-way'!Y76)/3)</f>
        <v>-0.19130053884322529</v>
      </c>
      <c r="AJ76" s="11">
        <f>'OddsRatio_working_3-way'!U76/(3*'OddsRatio_working_3-way'!X76^(1/3))*SIN(('OddsRatio_working_3-way'!Y76+2*PI())/3)</f>
        <v>-0.41554246246977372</v>
      </c>
      <c r="AK76" s="11">
        <f>'OddsRatio_working_3-way'!U76/(3*'OddsRatio_working_3-way'!X76^(1/3))*SIN(('OddsRatio_working_3-way'!Y76+4*PI())/3)</f>
        <v>0.60684300131299895</v>
      </c>
      <c r="AL76" s="11">
        <f>'OddsRatio_working_3-way'!Z76+'OddsRatio_working_3-way'!AF76</f>
        <v>1.1805490454610883</v>
      </c>
      <c r="AM76" s="11">
        <f>'OddsRatio_working_3-way'!AA76+'OddsRatio_working_3-way'!AG76</f>
        <v>-0.9216167755223138</v>
      </c>
      <c r="AN76" s="11">
        <f>'OddsRatio_working_3-way'!AB76+'OddsRatio_working_3-way'!AH76</f>
        <v>-0.25893226993877438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1.1805490454610883</v>
      </c>
      <c r="AS76" s="11">
        <f>IF(('OddsRatio_working_3-way'!X76=0),IF(Q76&gt;0,-Q76^(1/3),(-Q76)^(1/3)),'OddsRatio_working_3-way'!AM76-'OddsRatio_working_3-way'!R76/3)</f>
        <v>-0.9216167755223138</v>
      </c>
      <c r="AT76" s="11">
        <f>IF(('OddsRatio_working_3-way'!X76=0),IF(Q76&gt;0,-Q76^(1/3),(-Q76)^(1/3)),'OddsRatio_working_3-way'!AN76-'OddsRatio_working_3-way'!R76/3)</f>
        <v>-0.25893226993877438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1.43</v>
      </c>
      <c r="B77" s="4">
        <f>IF('True_Odds_Calculator_3-way'!B78="","",'True_Odds_Calculator_3-way'!B78)</f>
        <v>4.1500000000000004</v>
      </c>
      <c r="C77" s="4">
        <f>IF('True_Odds_Calculator_3-way'!C78="","",'True_Odds_Calculator_3-way'!C78)</f>
        <v>8.14</v>
      </c>
      <c r="D77" s="9">
        <f t="shared" si="26"/>
        <v>0.6718262199882199</v>
      </c>
      <c r="E77" s="9">
        <f t="shared" si="27"/>
        <v>0.21841685798846958</v>
      </c>
      <c r="F77" s="9">
        <f t="shared" si="28"/>
        <v>0.10975692202331078</v>
      </c>
      <c r="G77" s="9">
        <f t="shared" si="29"/>
        <v>1.1360003740998388</v>
      </c>
      <c r="H77" s="9">
        <f t="shared" si="30"/>
        <v>1.4884801608629303</v>
      </c>
      <c r="I77" s="9">
        <f t="shared" si="31"/>
        <v>4.5784011784144925</v>
      </c>
      <c r="J77" s="9">
        <f t="shared" si="32"/>
        <v>9.11104267107285</v>
      </c>
      <c r="K77" s="11">
        <f t="shared" si="33"/>
        <v>0.69930069930069938</v>
      </c>
      <c r="L77" s="11">
        <f t="shared" si="34"/>
        <v>0.24096385542168672</v>
      </c>
      <c r="M77" s="11">
        <f t="shared" si="35"/>
        <v>0.12285012285012284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-0.2002021246270973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0.22191478927513975</v>
      </c>
      <c r="Q77" s="11">
        <f>2*'OddsRatio_working_3-way'!K77*'OddsRatio_working_3-way'!L77*'OddsRatio_working_3-way'!M77</f>
        <v>4.1402012924466373E-2</v>
      </c>
      <c r="R77" s="11">
        <f t="shared" si="36"/>
        <v>0</v>
      </c>
      <c r="S77" s="11">
        <f t="shared" si="37"/>
        <v>-1.1084537174042739</v>
      </c>
      <c r="T77" s="11">
        <f t="shared" si="38"/>
        <v>-0.20680106667990186</v>
      </c>
      <c r="U77" s="11">
        <f>'OddsRatio_working_3-way'!S77-'OddsRatio_working_3-way'!R77^2/3</f>
        <v>-1.1084537174042739</v>
      </c>
      <c r="V77" s="11">
        <f>'OddsRatio_working_3-way'!S77*'OddsRatio_working_3-way'!R77/3-2*'OddsRatio_working_3-way'!R77^3/27-'OddsRatio_working_3-way'!T77</f>
        <v>0.20680106667990186</v>
      </c>
      <c r="W77" s="11">
        <f>'OddsRatio_working_3-way'!V77^2+4*'OddsRatio_working_3-way'!U77^3/27</f>
        <v>-0.15899975347791032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0.22459209394915014</v>
      </c>
      <c r="Y77" s="11">
        <f>IF('OddsRatio_working_3-way'!W77&gt;=0,IF('OddsRatio_working_3-way'!V77+SQRT('OddsRatio_working_3-way'!W77)&gt;0,0,PI()),ACOS('OddsRatio_working_3-way'!V77/(2*'OddsRatio_working_3-way'!X77)))</f>
        <v>1.0923589438549623</v>
      </c>
      <c r="Z77" s="11">
        <f>'OddsRatio_working_3-way'!X77^(1/3)*COS('OddsRatio_working_3-way'!Y77/3)</f>
        <v>0.56800018704991939</v>
      </c>
      <c r="AA77" s="11">
        <f>'OddsRatio_working_3-way'!X77^(1/3)*COS(('OddsRatio_working_3-way'!Y77+2*PI())/3)</f>
        <v>-0.47147081119710932</v>
      </c>
      <c r="AB77" s="11">
        <f>'OddsRatio_working_3-way'!X77^(1/3)*COS(('OddsRatio_working_3-way'!Y77+4*PI())/3)</f>
        <v>-9.6529375852810018E-2</v>
      </c>
      <c r="AC77" s="11">
        <f>'OddsRatio_working_3-way'!X77^(1/3)*SIN('OddsRatio_working_3-way'!Y77/3)</f>
        <v>0.21647253862637586</v>
      </c>
      <c r="AD77" s="11">
        <f>'OddsRatio_working_3-way'!X77^(1/3)*SIN(('OddsRatio_working_3-way'!Y77+2*PI())/3)</f>
        <v>0.38366632202635531</v>
      </c>
      <c r="AE77" s="11">
        <f>'OddsRatio_working_3-way'!X77^(1/3)*SIN(('OddsRatio_working_3-way'!Y77+4*PI())/3)</f>
        <v>-0.60013886065273103</v>
      </c>
      <c r="AF77" s="11">
        <f>-'OddsRatio_working_3-way'!U77/(3*'OddsRatio_working_3-way'!X77^(1/3))*COS(('OddsRatio_working_3-way'!Y77)/3)</f>
        <v>0.5680001870499195</v>
      </c>
      <c r="AG77" s="11">
        <f>-'OddsRatio_working_3-way'!U77/(3*'OddsRatio_working_3-way'!X77^(1/3))*COS(('OddsRatio_working_3-way'!Y77+2*PI())/3)</f>
        <v>-0.47147081119710943</v>
      </c>
      <c r="AH77" s="11">
        <f>-'OddsRatio_working_3-way'!U77/(3*'OddsRatio_working_3-way'!X77^(1/3))*COS(('OddsRatio_working_3-way'!Y77+4*PI())/3)</f>
        <v>-9.6529375852810032E-2</v>
      </c>
      <c r="AI77" s="11">
        <f>'OddsRatio_working_3-way'!U77/(3*'OddsRatio_working_3-way'!X77^(1/3))*SIN(('OddsRatio_working_3-way'!Y77)/3)</f>
        <v>-0.21647253862637592</v>
      </c>
      <c r="AJ77" s="11">
        <f>'OddsRatio_working_3-way'!U77/(3*'OddsRatio_working_3-way'!X77^(1/3))*SIN(('OddsRatio_working_3-way'!Y77+2*PI())/3)</f>
        <v>-0.38366632202635537</v>
      </c>
      <c r="AK77" s="11">
        <f>'OddsRatio_working_3-way'!U77/(3*'OddsRatio_working_3-way'!X77^(1/3))*SIN(('OddsRatio_working_3-way'!Y77+4*PI())/3)</f>
        <v>0.60013886065273114</v>
      </c>
      <c r="AL77" s="11">
        <f>'OddsRatio_working_3-way'!Z77+'OddsRatio_working_3-way'!AF77</f>
        <v>1.1360003740998388</v>
      </c>
      <c r="AM77" s="11">
        <f>'OddsRatio_working_3-way'!AA77+'OddsRatio_working_3-way'!AG77</f>
        <v>-0.94294162239421875</v>
      </c>
      <c r="AN77" s="11">
        <f>'OddsRatio_working_3-way'!AB77+'OddsRatio_working_3-way'!AH77</f>
        <v>-0.19305875170562004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1.1360003740998388</v>
      </c>
      <c r="AS77" s="11">
        <f>IF(('OddsRatio_working_3-way'!X77=0),IF(Q77&gt;0,-Q77^(1/3),(-Q77)^(1/3)),'OddsRatio_working_3-way'!AM77-'OddsRatio_working_3-way'!R77/3)</f>
        <v>-0.94294162239421875</v>
      </c>
      <c r="AT77" s="11">
        <f>IF(('OddsRatio_working_3-way'!X77=0),IF(Q77&gt;0,-Q77^(1/3),(-Q77)^(1/3)),'OddsRatio_working_3-way'!AN77-'OddsRatio_working_3-way'!R77/3)</f>
        <v>-0.19305875170562004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2.2200000000000002</v>
      </c>
      <c r="B78" s="4">
        <f>IF('True_Odds_Calculator_3-way'!B79="","",'True_Odds_Calculator_3-way'!B79)</f>
        <v>3.29</v>
      </c>
      <c r="C78" s="4">
        <f>IF('True_Odds_Calculator_3-way'!C79="","",'True_Odds_Calculator_3-way'!C79)</f>
        <v>2.97</v>
      </c>
      <c r="D78" s="9">
        <f t="shared" si="26"/>
        <v>0.41703847779786074</v>
      </c>
      <c r="E78" s="9">
        <f t="shared" si="27"/>
        <v>0.27594942217164592</v>
      </c>
      <c r="F78" s="9">
        <f t="shared" si="28"/>
        <v>0.30701210003049301</v>
      </c>
      <c r="G78" s="9">
        <f t="shared" si="29"/>
        <v>1.1457871125072787</v>
      </c>
      <c r="H78" s="9">
        <f t="shared" si="30"/>
        <v>2.3978602772588808</v>
      </c>
      <c r="I78" s="9">
        <f t="shared" si="31"/>
        <v>3.6238524876416682</v>
      </c>
      <c r="J78" s="9">
        <f t="shared" si="32"/>
        <v>3.2572006116393397</v>
      </c>
      <c r="K78" s="11">
        <f t="shared" si="33"/>
        <v>0.4504504504504504</v>
      </c>
      <c r="L78" s="11">
        <f t="shared" si="34"/>
        <v>0.303951367781155</v>
      </c>
      <c r="M78" s="11">
        <f t="shared" si="35"/>
        <v>0.33670033670033667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-0.25372088492655853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0.25262436609954331</v>
      </c>
      <c r="Q78" s="11">
        <f>2*'OddsRatio_working_3-way'!K78*'OddsRatio_working_3-way'!L78*'OddsRatio_working_3-way'!M78</f>
        <v>9.219867375895742E-2</v>
      </c>
      <c r="R78" s="11">
        <f t="shared" si="36"/>
        <v>0</v>
      </c>
      <c r="S78" s="11">
        <f t="shared" si="37"/>
        <v>-0.99567824766442614</v>
      </c>
      <c r="T78" s="11">
        <f t="shared" si="38"/>
        <v>-0.36338622177533803</v>
      </c>
      <c r="U78" s="11">
        <f>'OddsRatio_working_3-way'!S78-'OddsRatio_working_3-way'!R78^2/3</f>
        <v>-0.99567824766442614</v>
      </c>
      <c r="V78" s="11">
        <f>'OddsRatio_working_3-way'!S78*'OddsRatio_working_3-way'!R78/3-2*'OddsRatio_working_3-way'!R78^3/27-'OddsRatio_working_3-way'!T78</f>
        <v>0.36338622177533803</v>
      </c>
      <c r="W78" s="11">
        <f>'OddsRatio_working_3-way'!V78^2+4*'OddsRatio_working_3-way'!U78^3/27</f>
        <v>-1.4186112328039263E-2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0.19120385620078012</v>
      </c>
      <c r="Y78" s="11">
        <f>IF('OddsRatio_working_3-way'!W78&gt;=0,IF('OddsRatio_working_3-way'!V78+SQRT('OddsRatio_working_3-way'!W78)&gt;0,0,PI()),ACOS('OddsRatio_working_3-way'!V78/(2*'OddsRatio_working_3-way'!X78)))</f>
        <v>0.31673116376317156</v>
      </c>
      <c r="Z78" s="11">
        <f>'OddsRatio_working_3-way'!X78^(1/3)*COS('OddsRatio_working_3-way'!Y78/3)</f>
        <v>0.57289355625363947</v>
      </c>
      <c r="AA78" s="11">
        <f>'OddsRatio_working_3-way'!X78^(1/3)*COS(('OddsRatio_working_3-way'!Y78+2*PI())/3)</f>
        <v>-0.33902331108973172</v>
      </c>
      <c r="AB78" s="11">
        <f>'OddsRatio_working_3-way'!X78^(1/3)*COS(('OddsRatio_working_3-way'!Y78+4*PI())/3)</f>
        <v>-0.23387024516390784</v>
      </c>
      <c r="AC78" s="11">
        <f>'OddsRatio_working_3-way'!X78^(1/3)*SIN('OddsRatio_working_3-way'!Y78/3)</f>
        <v>6.0710150918389064E-2</v>
      </c>
      <c r="AD78" s="11">
        <f>'OddsRatio_working_3-way'!X78^(1/3)*SIN(('OddsRatio_working_3-way'!Y78+2*PI())/3)</f>
        <v>0.46578529792086659</v>
      </c>
      <c r="AE78" s="11">
        <f>'OddsRatio_working_3-way'!X78^(1/3)*SIN(('OddsRatio_working_3-way'!Y78+4*PI())/3)</f>
        <v>-0.52649544883925548</v>
      </c>
      <c r="AF78" s="11">
        <f>-'OddsRatio_working_3-way'!U78/(3*'OddsRatio_working_3-way'!X78^(1/3))*COS(('OddsRatio_working_3-way'!Y78)/3)</f>
        <v>0.57289355625363925</v>
      </c>
      <c r="AG78" s="11">
        <f>-'OddsRatio_working_3-way'!U78/(3*'OddsRatio_working_3-way'!X78^(1/3))*COS(('OddsRatio_working_3-way'!Y78+2*PI())/3)</f>
        <v>-0.33902331108973155</v>
      </c>
      <c r="AH78" s="11">
        <f>-'OddsRatio_working_3-way'!U78/(3*'OddsRatio_working_3-way'!X78^(1/3))*COS(('OddsRatio_working_3-way'!Y78+4*PI())/3)</f>
        <v>-0.23387024516390773</v>
      </c>
      <c r="AI78" s="11">
        <f>'OddsRatio_working_3-way'!U78/(3*'OddsRatio_working_3-way'!X78^(1/3))*SIN(('OddsRatio_working_3-way'!Y78)/3)</f>
        <v>-6.0710150918389036E-2</v>
      </c>
      <c r="AJ78" s="11">
        <f>'OddsRatio_working_3-way'!U78/(3*'OddsRatio_working_3-way'!X78^(1/3))*SIN(('OddsRatio_working_3-way'!Y78+2*PI())/3)</f>
        <v>-0.46578529792086643</v>
      </c>
      <c r="AK78" s="11">
        <f>'OddsRatio_working_3-way'!U78/(3*'OddsRatio_working_3-way'!X78^(1/3))*SIN(('OddsRatio_working_3-way'!Y78+4*PI())/3)</f>
        <v>0.52649544883925536</v>
      </c>
      <c r="AL78" s="11">
        <f>'OddsRatio_working_3-way'!Z78+'OddsRatio_working_3-way'!AF78</f>
        <v>1.1457871125072787</v>
      </c>
      <c r="AM78" s="11">
        <f>'OddsRatio_working_3-way'!AA78+'OddsRatio_working_3-way'!AG78</f>
        <v>-0.67804662217946321</v>
      </c>
      <c r="AN78" s="11">
        <f>'OddsRatio_working_3-way'!AB78+'OddsRatio_working_3-way'!AH78</f>
        <v>-0.46774049032781556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1.1457871125072787</v>
      </c>
      <c r="AS78" s="11">
        <f>IF(('OddsRatio_working_3-way'!X78=0),IF(Q78&gt;0,-Q78^(1/3),(-Q78)^(1/3)),'OddsRatio_working_3-way'!AM78-'OddsRatio_working_3-way'!R78/3)</f>
        <v>-0.67804662217946321</v>
      </c>
      <c r="AT78" s="11">
        <f>IF(('OddsRatio_working_3-way'!X78=0),IF(Q78&gt;0,-Q78^(1/3),(-Q78)^(1/3)),'OddsRatio_working_3-way'!AN78-'OddsRatio_working_3-way'!R78/3)</f>
        <v>-0.46774049032781556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3.36</v>
      </c>
      <c r="B79" s="4">
        <f>IF('True_Odds_Calculator_3-way'!B80="","",'True_Odds_Calculator_3-way'!B80)</f>
        <v>3.18</v>
      </c>
      <c r="C79" s="4">
        <f>IF('True_Odds_Calculator_3-way'!C80="","",'True_Odds_Calculator_3-way'!C80)</f>
        <v>2.34</v>
      </c>
      <c r="D79" s="9">
        <f t="shared" si="26"/>
        <v>0.28534151521348644</v>
      </c>
      <c r="E79" s="9">
        <f t="shared" si="27"/>
        <v>0.30179152240958695</v>
      </c>
      <c r="F79" s="9">
        <f t="shared" si="28"/>
        <v>0.41286696237692683</v>
      </c>
      <c r="G79" s="9">
        <f t="shared" si="29"/>
        <v>1.0612594933202328</v>
      </c>
      <c r="H79" s="9">
        <f t="shared" si="30"/>
        <v>3.5045724042357498</v>
      </c>
      <c r="I79" s="9">
        <f t="shared" si="31"/>
        <v>3.3135456954381075</v>
      </c>
      <c r="J79" s="9">
        <f t="shared" si="32"/>
        <v>2.4220877210491114</v>
      </c>
      <c r="K79" s="11">
        <f t="shared" si="33"/>
        <v>0.29761904761904762</v>
      </c>
      <c r="L79" s="11">
        <f t="shared" si="34"/>
        <v>0.31446540880503143</v>
      </c>
      <c r="M79" s="11">
        <f t="shared" si="35"/>
        <v>0.42735042735042739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-0.27573445655206663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0.2351771219695748</v>
      </c>
      <c r="Q79" s="11">
        <f>2*'OddsRatio_working_3-way'!K79*'OddsRatio_working_3-way'!L79*'OddsRatio_working_3-way'!M79</f>
        <v>7.9992218356998226E-2</v>
      </c>
      <c r="R79" s="11">
        <f t="shared" si="36"/>
        <v>0</v>
      </c>
      <c r="S79" s="11">
        <f t="shared" si="37"/>
        <v>-0.85291161978940622</v>
      </c>
      <c r="T79" s="11">
        <f t="shared" si="38"/>
        <v>-0.29010599312564833</v>
      </c>
      <c r="U79" s="11">
        <f>'OddsRatio_working_3-way'!S79-'OddsRatio_working_3-way'!R79^2/3</f>
        <v>-0.85291161978940622</v>
      </c>
      <c r="V79" s="11">
        <f>'OddsRatio_working_3-way'!S79*'OddsRatio_working_3-way'!R79/3-2*'OddsRatio_working_3-way'!R79^3/27-'OddsRatio_working_3-way'!T79</f>
        <v>0.29010599312564833</v>
      </c>
      <c r="W79" s="11">
        <f>'OddsRatio_working_3-way'!V79^2+4*'OddsRatio_working_3-way'!U79^3/27</f>
        <v>-7.7581539789318976E-3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0.1515912606537318</v>
      </c>
      <c r="Y79" s="11">
        <f>IF('OddsRatio_working_3-way'!W79&gt;=0,IF('OddsRatio_working_3-way'!V79+SQRT('OddsRatio_working_3-way'!W79)&gt;0,0,PI()),ACOS('OddsRatio_working_3-way'!V79/(2*'OddsRatio_working_3-way'!X79)))</f>
        <v>0.29476953415383189</v>
      </c>
      <c r="Z79" s="11">
        <f>'OddsRatio_working_3-way'!X79^(1/3)*COS('OddsRatio_working_3-way'!Y79/3)</f>
        <v>0.53062974666011653</v>
      </c>
      <c r="AA79" s="11">
        <f>'OddsRatio_working_3-way'!X79^(1/3)*COS(('OddsRatio_working_3-way'!Y79+2*PI())/3)</f>
        <v>-0.31061342647380619</v>
      </c>
      <c r="AB79" s="11">
        <f>'OddsRatio_working_3-way'!X79^(1/3)*COS(('OddsRatio_working_3-way'!Y79+4*PI())/3)</f>
        <v>-0.22001632018631026</v>
      </c>
      <c r="AC79" s="11">
        <f>'OddsRatio_working_3-way'!X79^(1/3)*SIN('OddsRatio_working_3-way'!Y79/3)</f>
        <v>5.2306263702886893E-2</v>
      </c>
      <c r="AD79" s="11">
        <f>'OddsRatio_working_3-way'!X79^(1/3)*SIN(('OddsRatio_working_3-way'!Y79+2*PI())/3)</f>
        <v>0.43338570875991839</v>
      </c>
      <c r="AE79" s="11">
        <f>'OddsRatio_working_3-way'!X79^(1/3)*SIN(('OddsRatio_working_3-way'!Y79+4*PI())/3)</f>
        <v>-0.48569197246280532</v>
      </c>
      <c r="AF79" s="11">
        <f>-'OddsRatio_working_3-way'!U79/(3*'OddsRatio_working_3-way'!X79^(1/3))*COS(('OddsRatio_working_3-way'!Y79)/3)</f>
        <v>0.53062974666011642</v>
      </c>
      <c r="AG79" s="11">
        <f>-'OddsRatio_working_3-way'!U79/(3*'OddsRatio_working_3-way'!X79^(1/3))*COS(('OddsRatio_working_3-way'!Y79+2*PI())/3)</f>
        <v>-0.31061342647380613</v>
      </c>
      <c r="AH79" s="11">
        <f>-'OddsRatio_working_3-way'!U79/(3*'OddsRatio_working_3-way'!X79^(1/3))*COS(('OddsRatio_working_3-way'!Y79+4*PI())/3)</f>
        <v>-0.22001632018631023</v>
      </c>
      <c r="AI79" s="11">
        <f>'OddsRatio_working_3-way'!U79/(3*'OddsRatio_working_3-way'!X79^(1/3))*SIN(('OddsRatio_working_3-way'!Y79)/3)</f>
        <v>-5.2306263702886879E-2</v>
      </c>
      <c r="AJ79" s="11">
        <f>'OddsRatio_working_3-way'!U79/(3*'OddsRatio_working_3-way'!X79^(1/3))*SIN(('OddsRatio_working_3-way'!Y79+2*PI())/3)</f>
        <v>-0.43338570875991828</v>
      </c>
      <c r="AK79" s="11">
        <f>'OddsRatio_working_3-way'!U79/(3*'OddsRatio_working_3-way'!X79^(1/3))*SIN(('OddsRatio_working_3-way'!Y79+4*PI())/3)</f>
        <v>0.48569197246280521</v>
      </c>
      <c r="AL79" s="11">
        <f>'OddsRatio_working_3-way'!Z79+'OddsRatio_working_3-way'!AF79</f>
        <v>1.0612594933202328</v>
      </c>
      <c r="AM79" s="11">
        <f>'OddsRatio_working_3-way'!AA79+'OddsRatio_working_3-way'!AG79</f>
        <v>-0.62122685294761237</v>
      </c>
      <c r="AN79" s="11">
        <f>'OddsRatio_working_3-way'!AB79+'OddsRatio_working_3-way'!AH79</f>
        <v>-0.44003264037262046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1.0612594933202328</v>
      </c>
      <c r="AS79" s="11">
        <f>IF(('OddsRatio_working_3-way'!X79=0),IF(Q79&gt;0,-Q79^(1/3),(-Q79)^(1/3)),'OddsRatio_working_3-way'!AM79-'OddsRatio_working_3-way'!R79/3)</f>
        <v>-0.62122685294761237</v>
      </c>
      <c r="AT79" s="11">
        <f>IF(('OddsRatio_working_3-way'!X79=0),IF(Q79&gt;0,-Q79^(1/3),(-Q79)^(1/3)),'OddsRatio_working_3-way'!AN79-'OddsRatio_working_3-way'!R79/3)</f>
        <v>-0.44003264037262046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1.86</v>
      </c>
      <c r="B80" s="4">
        <f>IF('True_Odds_Calculator_3-way'!B81="","",'True_Odds_Calculator_3-way'!B81)</f>
        <v>3.62</v>
      </c>
      <c r="C80" s="4">
        <f>IF('True_Odds_Calculator_3-way'!C81="","",'True_Odds_Calculator_3-way'!C81)</f>
        <v>4.37</v>
      </c>
      <c r="D80" s="9">
        <f t="shared" si="26"/>
        <v>0.52044756355731892</v>
      </c>
      <c r="E80" s="9">
        <f t="shared" si="27"/>
        <v>0.26266530339877031</v>
      </c>
      <c r="F80" s="9">
        <f t="shared" si="28"/>
        <v>0.2168871330439108</v>
      </c>
      <c r="G80" s="9">
        <f t="shared" si="29"/>
        <v>1.0714222741888952</v>
      </c>
      <c r="H80" s="9">
        <f t="shared" si="30"/>
        <v>1.9214231558024502</v>
      </c>
      <c r="I80" s="9">
        <f t="shared" si="31"/>
        <v>3.8071263583749051</v>
      </c>
      <c r="J80" s="9">
        <f t="shared" si="32"/>
        <v>4.6106930640165764</v>
      </c>
      <c r="K80" s="11">
        <f t="shared" si="33"/>
        <v>0.5376344086021505</v>
      </c>
      <c r="L80" s="11">
        <f t="shared" si="34"/>
        <v>0.27624309392265195</v>
      </c>
      <c r="M80" s="11">
        <f t="shared" si="35"/>
        <v>0.22883295194508008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-0.25806356452761636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0.23280248928054992</v>
      </c>
      <c r="Q80" s="11">
        <f>2*'OddsRatio_working_3-way'!K80*'OddsRatio_working_3-way'!L80*'OddsRatio_working_3-way'!M80</f>
        <v>6.7971529716948864E-2</v>
      </c>
      <c r="R80" s="11">
        <f t="shared" si="36"/>
        <v>0</v>
      </c>
      <c r="S80" s="11">
        <f t="shared" si="37"/>
        <v>-0.90211297246356081</v>
      </c>
      <c r="T80" s="11">
        <f t="shared" si="38"/>
        <v>-0.26339064889447023</v>
      </c>
      <c r="U80" s="11">
        <f>'OddsRatio_working_3-way'!S80-'OddsRatio_working_3-way'!R80^2/3</f>
        <v>-0.90211297246356081</v>
      </c>
      <c r="V80" s="11">
        <f>'OddsRatio_working_3-way'!S80*'OddsRatio_working_3-way'!R80/3-2*'OddsRatio_working_3-way'!R80^3/27-'OddsRatio_working_3-way'!T80</f>
        <v>0.26339064889447023</v>
      </c>
      <c r="W80" s="11">
        <f>'OddsRatio_working_3-way'!V80^2+4*'OddsRatio_working_3-way'!U80^3/27</f>
        <v>-3.9387823420467941E-2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0.1648957680972423</v>
      </c>
      <c r="Y80" s="11">
        <f>IF('OddsRatio_working_3-way'!W80&gt;=0,IF('OddsRatio_working_3-way'!V80+SQRT('OddsRatio_working_3-way'!W80)&gt;0,0,PI()),ACOS('OddsRatio_working_3-way'!V80/(2*'OddsRatio_working_3-way'!X80)))</f>
        <v>0.64573445119376416</v>
      </c>
      <c r="Z80" s="11">
        <f>'OddsRatio_working_3-way'!X80^(1/3)*COS('OddsRatio_working_3-way'!Y80/3)</f>
        <v>0.53571113709444762</v>
      </c>
      <c r="AA80" s="11">
        <f>'OddsRatio_working_3-way'!X80^(1/3)*COS(('OddsRatio_working_3-way'!Y80+2*PI())/3)</f>
        <v>-0.36928744869651764</v>
      </c>
      <c r="AB80" s="11">
        <f>'OddsRatio_working_3-way'!X80^(1/3)*COS(('OddsRatio_working_3-way'!Y80+4*PI())/3)</f>
        <v>-0.16642368839792984</v>
      </c>
      <c r="AC80" s="11">
        <f>'OddsRatio_working_3-way'!X80^(1/3)*SIN('OddsRatio_working_3-way'!Y80/3)</f>
        <v>0.11712344661720939</v>
      </c>
      <c r="AD80" s="11">
        <f>'OddsRatio_working_3-way'!X80^(1/3)*SIN(('OddsRatio_working_3-way'!Y80+2*PI())/3)</f>
        <v>0.40537773050543513</v>
      </c>
      <c r="AE80" s="11">
        <f>'OddsRatio_working_3-way'!X80^(1/3)*SIN(('OddsRatio_working_3-way'!Y80+4*PI())/3)</f>
        <v>-0.52250117712264443</v>
      </c>
      <c r="AF80" s="11">
        <f>-'OddsRatio_working_3-way'!U80/(3*'OddsRatio_working_3-way'!X80^(1/3))*COS(('OddsRatio_working_3-way'!Y80)/3)</f>
        <v>0.53571113709444751</v>
      </c>
      <c r="AG80" s="11">
        <f>-'OddsRatio_working_3-way'!U80/(3*'OddsRatio_working_3-way'!X80^(1/3))*COS(('OddsRatio_working_3-way'!Y80+2*PI())/3)</f>
        <v>-0.36928744869651758</v>
      </c>
      <c r="AH80" s="11">
        <f>-'OddsRatio_working_3-way'!U80/(3*'OddsRatio_working_3-way'!X80^(1/3))*COS(('OddsRatio_working_3-way'!Y80+4*PI())/3)</f>
        <v>-0.16642368839792979</v>
      </c>
      <c r="AI80" s="11">
        <f>'OddsRatio_working_3-way'!U80/(3*'OddsRatio_working_3-way'!X80^(1/3))*SIN(('OddsRatio_working_3-way'!Y80)/3)</f>
        <v>-0.11712344661720936</v>
      </c>
      <c r="AJ80" s="11">
        <f>'OddsRatio_working_3-way'!U80/(3*'OddsRatio_working_3-way'!X80^(1/3))*SIN(('OddsRatio_working_3-way'!Y80+2*PI())/3)</f>
        <v>-0.40537773050543502</v>
      </c>
      <c r="AK80" s="11">
        <f>'OddsRatio_working_3-way'!U80/(3*'OddsRatio_working_3-way'!X80^(1/3))*SIN(('OddsRatio_working_3-way'!Y80+4*PI())/3)</f>
        <v>0.52250117712264432</v>
      </c>
      <c r="AL80" s="11">
        <f>'OddsRatio_working_3-way'!Z80+'OddsRatio_working_3-way'!AF80</f>
        <v>1.0714222741888952</v>
      </c>
      <c r="AM80" s="11">
        <f>'OddsRatio_working_3-way'!AA80+'OddsRatio_working_3-way'!AG80</f>
        <v>-0.73857489739303528</v>
      </c>
      <c r="AN80" s="11">
        <f>'OddsRatio_working_3-way'!AB80+'OddsRatio_working_3-way'!AH80</f>
        <v>-0.33284737679585963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1.0714222741888952</v>
      </c>
      <c r="AS80" s="11">
        <f>IF(('OddsRatio_working_3-way'!X80=0),IF(Q80&gt;0,-Q80^(1/3),(-Q80)^(1/3)),'OddsRatio_working_3-way'!AM80-'OddsRatio_working_3-way'!R80/3)</f>
        <v>-0.73857489739303528</v>
      </c>
      <c r="AT80" s="11">
        <f>IF(('OddsRatio_working_3-way'!X80=0),IF(Q80&gt;0,-Q80^(1/3),(-Q80)^(1/3)),'OddsRatio_working_3-way'!AN80-'OddsRatio_working_3-way'!R80/3)</f>
        <v>-0.33284737679585963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2.11</v>
      </c>
      <c r="B81" s="4">
        <f>IF('True_Odds_Calculator_3-way'!B82="","",'True_Odds_Calculator_3-way'!B82)</f>
        <v>3.13</v>
      </c>
      <c r="C81" s="4">
        <f>IF('True_Odds_Calculator_3-way'!C82="","",'True_Odds_Calculator_3-way'!C82)</f>
        <v>4.0599999999999996</v>
      </c>
      <c r="D81" s="9">
        <f t="shared" si="26"/>
        <v>0.45864298335589981</v>
      </c>
      <c r="E81" s="9">
        <f t="shared" si="27"/>
        <v>0.30627996867142487</v>
      </c>
      <c r="F81" s="9">
        <f t="shared" si="28"/>
        <v>0.23507704797267523</v>
      </c>
      <c r="G81" s="9">
        <f t="shared" si="29"/>
        <v>1.063374000480978</v>
      </c>
      <c r="H81" s="9">
        <f t="shared" si="30"/>
        <v>2.1803451405338858</v>
      </c>
      <c r="I81" s="9">
        <f t="shared" si="31"/>
        <v>3.2649866210244829</v>
      </c>
      <c r="J81" s="9">
        <f t="shared" si="32"/>
        <v>4.2539244414717912</v>
      </c>
      <c r="K81" s="11">
        <f t="shared" si="33"/>
        <v>0.47393364928909953</v>
      </c>
      <c r="L81" s="11">
        <f t="shared" si="34"/>
        <v>0.31948881789137379</v>
      </c>
      <c r="M81" s="11">
        <f t="shared" si="35"/>
        <v>0.24630541871921185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-0.2698181636997361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0.23495664005739209</v>
      </c>
      <c r="Q81" s="11">
        <f>2*'OddsRatio_working_3-way'!K81*'OddsRatio_working_3-way'!L81*'OddsRatio_working_3-way'!M81</f>
        <v>7.4589409542029236E-2</v>
      </c>
      <c r="R81" s="11">
        <f t="shared" si="36"/>
        <v>0</v>
      </c>
      <c r="S81" s="11">
        <f t="shared" si="37"/>
        <v>-0.87079623119391159</v>
      </c>
      <c r="T81" s="11">
        <f t="shared" si="38"/>
        <v>-0.27644324799806719</v>
      </c>
      <c r="U81" s="11">
        <f>'OddsRatio_working_3-way'!S81-'OddsRatio_working_3-way'!R81^2/3</f>
        <v>-0.87079623119391159</v>
      </c>
      <c r="V81" s="11">
        <f>'OddsRatio_working_3-way'!S81*'OddsRatio_working_3-way'!R81/3-2*'OddsRatio_working_3-way'!R81^3/27-'OddsRatio_working_3-way'!T81</f>
        <v>0.27644324799806719</v>
      </c>
      <c r="W81" s="11">
        <f>'OddsRatio_working_3-way'!V81^2+4*'OddsRatio_working_3-way'!U81^3/27</f>
        <v>-2.1403228025220003E-2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0.1563842202629</v>
      </c>
      <c r="Y81" s="11">
        <f>IF('OddsRatio_working_3-way'!W81&gt;=0,IF('OddsRatio_working_3-way'!V81+SQRT('OddsRatio_working_3-way'!W81)&gt;0,0,PI()),ACOS('OddsRatio_working_3-way'!V81/(2*'OddsRatio_working_3-way'!X81)))</f>
        <v>0.48674696467224443</v>
      </c>
      <c r="Z81" s="11">
        <f>'OddsRatio_working_3-way'!X81^(1/3)*COS('OddsRatio_working_3-way'!Y81/3)</f>
        <v>0.53168700024048898</v>
      </c>
      <c r="AA81" s="11">
        <f>'OddsRatio_working_3-way'!X81^(1/3)*COS(('OddsRatio_working_3-way'!Y81+2*PI())/3)</f>
        <v>-0.34121430434794675</v>
      </c>
      <c r="AB81" s="11">
        <f>'OddsRatio_working_3-way'!X81^(1/3)*COS(('OddsRatio_working_3-way'!Y81+4*PI())/3)</f>
        <v>-0.19047269589254215</v>
      </c>
      <c r="AC81" s="11">
        <f>'OddsRatio_working_3-way'!X81^(1/3)*SIN('OddsRatio_working_3-way'!Y81/3)</f>
        <v>8.7030708219805006E-2</v>
      </c>
      <c r="AD81" s="11">
        <f>'OddsRatio_working_3-way'!X81^(1/3)*SIN(('OddsRatio_working_3-way'!Y81+2*PI())/3)</f>
        <v>0.4169390949603039</v>
      </c>
      <c r="AE81" s="11">
        <f>'OddsRatio_working_3-way'!X81^(1/3)*SIN(('OddsRatio_working_3-way'!Y81+4*PI())/3)</f>
        <v>-0.50396980318010898</v>
      </c>
      <c r="AF81" s="11">
        <f>-'OddsRatio_working_3-way'!U81/(3*'OddsRatio_working_3-way'!X81^(1/3))*COS(('OddsRatio_working_3-way'!Y81)/3)</f>
        <v>0.53168700024048887</v>
      </c>
      <c r="AG81" s="11">
        <f>-'OddsRatio_working_3-way'!U81/(3*'OddsRatio_working_3-way'!X81^(1/3))*COS(('OddsRatio_working_3-way'!Y81+2*PI())/3)</f>
        <v>-0.3412143043479467</v>
      </c>
      <c r="AH81" s="11">
        <f>-'OddsRatio_working_3-way'!U81/(3*'OddsRatio_working_3-way'!X81^(1/3))*COS(('OddsRatio_working_3-way'!Y81+4*PI())/3)</f>
        <v>-0.19047269589254209</v>
      </c>
      <c r="AI81" s="11">
        <f>'OddsRatio_working_3-way'!U81/(3*'OddsRatio_working_3-way'!X81^(1/3))*SIN(('OddsRatio_working_3-way'!Y81)/3)</f>
        <v>-8.7030708219804992E-2</v>
      </c>
      <c r="AJ81" s="11">
        <f>'OddsRatio_working_3-way'!U81/(3*'OddsRatio_working_3-way'!X81^(1/3))*SIN(('OddsRatio_working_3-way'!Y81+2*PI())/3)</f>
        <v>-0.41693909496030379</v>
      </c>
      <c r="AK81" s="11">
        <f>'OddsRatio_working_3-way'!U81/(3*'OddsRatio_working_3-way'!X81^(1/3))*SIN(('OddsRatio_working_3-way'!Y81+4*PI())/3)</f>
        <v>0.50396980318010887</v>
      </c>
      <c r="AL81" s="11">
        <f>'OddsRatio_working_3-way'!Z81+'OddsRatio_working_3-way'!AF81</f>
        <v>1.063374000480978</v>
      </c>
      <c r="AM81" s="11">
        <f>'OddsRatio_working_3-way'!AA81+'OddsRatio_working_3-way'!AG81</f>
        <v>-0.6824286086958935</v>
      </c>
      <c r="AN81" s="11">
        <f>'OddsRatio_working_3-way'!AB81+'OddsRatio_working_3-way'!AH81</f>
        <v>-0.38094539178508424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1.063374000480978</v>
      </c>
      <c r="AS81" s="11">
        <f>IF(('OddsRatio_working_3-way'!X81=0),IF(Q81&gt;0,-Q81^(1/3),(-Q81)^(1/3)),'OddsRatio_working_3-way'!AM81-'OddsRatio_working_3-way'!R81/3)</f>
        <v>-0.6824286086958935</v>
      </c>
      <c r="AT81" s="11">
        <f>IF(('OddsRatio_working_3-way'!X81=0),IF(Q81&gt;0,-Q81^(1/3),(-Q81)^(1/3)),'OddsRatio_working_3-way'!AN81-'OddsRatio_working_3-way'!R81/3)</f>
        <v>-0.38094539178508424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2.71</v>
      </c>
      <c r="B82" s="4">
        <f>IF('True_Odds_Calculator_3-way'!B83="","",'True_Odds_Calculator_3-way'!B83)</f>
        <v>3.09</v>
      </c>
      <c r="C82" s="4">
        <f>IF('True_Odds_Calculator_3-way'!C83="","",'True_Odds_Calculator_3-way'!C83)</f>
        <v>2.89</v>
      </c>
      <c r="D82" s="9">
        <f t="shared" si="26"/>
        <v>0.35571430400614817</v>
      </c>
      <c r="E82" s="9">
        <f t="shared" si="27"/>
        <v>0.31116358278356016</v>
      </c>
      <c r="F82" s="9">
        <f t="shared" si="28"/>
        <v>0.33312211321029178</v>
      </c>
      <c r="G82" s="9">
        <f t="shared" si="29"/>
        <v>1.0592075060568995</v>
      </c>
      <c r="H82" s="9">
        <f t="shared" si="30"/>
        <v>2.8112448353572983</v>
      </c>
      <c r="I82" s="9">
        <f t="shared" si="31"/>
        <v>3.2137436876589192</v>
      </c>
      <c r="J82" s="9">
        <f t="shared" si="32"/>
        <v>3.0019021864475404</v>
      </c>
      <c r="K82" s="11">
        <f t="shared" si="33"/>
        <v>0.36900369003690037</v>
      </c>
      <c r="L82" s="11">
        <f t="shared" si="34"/>
        <v>0.3236245954692557</v>
      </c>
      <c r="M82" s="11">
        <f t="shared" si="35"/>
        <v>0.34602076124567471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-0.2791120507032665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0.23511841931332941</v>
      </c>
      <c r="Q82" s="11">
        <f>2*'OddsRatio_working_3-way'!K82*'OddsRatio_working_3-way'!L82*'OddsRatio_working_3-way'!M82</f>
        <v>8.2642678141767817E-2</v>
      </c>
      <c r="R82" s="11">
        <f t="shared" si="36"/>
        <v>0</v>
      </c>
      <c r="S82" s="11">
        <f t="shared" si="37"/>
        <v>-0.84238003597806599</v>
      </c>
      <c r="T82" s="11">
        <f t="shared" si="38"/>
        <v>-0.2960914010467719</v>
      </c>
      <c r="U82" s="11">
        <f>'OddsRatio_working_3-way'!S82-'OddsRatio_working_3-way'!R82^2/3</f>
        <v>-0.84238003597806599</v>
      </c>
      <c r="V82" s="11">
        <f>'OddsRatio_working_3-way'!S82*'OddsRatio_working_3-way'!R82/3-2*'OddsRatio_working_3-way'!R82^3/27-'OddsRatio_working_3-way'!T82</f>
        <v>0.2960914010467719</v>
      </c>
      <c r="W82" s="11">
        <f>'OddsRatio_working_3-way'!V82^2+4*'OddsRatio_working_3-way'!U82^3/27</f>
        <v>-8.8637827946647096E-4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0.14879221758320124</v>
      </c>
      <c r="Y82" s="11">
        <f>IF('OddsRatio_working_3-way'!W82&gt;=0,IF('OddsRatio_working_3-way'!V82+SQRT('OddsRatio_working_3-way'!W82)&gt;0,0,PI()),ACOS('OddsRatio_working_3-way'!V82/(2*'OddsRatio_working_3-way'!X82)))</f>
        <v>0.10021356292524941</v>
      </c>
      <c r="Z82" s="11">
        <f>'OddsRatio_working_3-way'!X82^(1/3)*COS('OddsRatio_working_3-way'!Y82/3)</f>
        <v>0.52960375302844975</v>
      </c>
      <c r="AA82" s="11">
        <f>'OddsRatio_working_3-way'!X82^(1/3)*COS(('OddsRatio_working_3-way'!Y82+2*PI())/3)</f>
        <v>-0.28012857146623799</v>
      </c>
      <c r="AB82" s="11">
        <f>'OddsRatio_working_3-way'!X82^(1/3)*COS(('OddsRatio_working_3-way'!Y82+4*PI())/3)</f>
        <v>-0.24947518156221185</v>
      </c>
      <c r="AC82" s="11">
        <f>'OddsRatio_working_3-way'!X82^(1/3)*SIN('OddsRatio_working_3-way'!Y82/3)</f>
        <v>1.7697742912664041E-2</v>
      </c>
      <c r="AD82" s="11">
        <f>'OddsRatio_working_3-way'!X82^(1/3)*SIN(('OddsRatio_working_3-way'!Y82+2*PI())/3)</f>
        <v>0.44980143260588529</v>
      </c>
      <c r="AE82" s="11">
        <f>'OddsRatio_working_3-way'!X82^(1/3)*SIN(('OddsRatio_working_3-way'!Y82+4*PI())/3)</f>
        <v>-0.4674991755185493</v>
      </c>
      <c r="AF82" s="11">
        <f>-'OddsRatio_working_3-way'!U82/(3*'OddsRatio_working_3-way'!X82^(1/3))*COS(('OddsRatio_working_3-way'!Y82)/3)</f>
        <v>0.52960375302844975</v>
      </c>
      <c r="AG82" s="11">
        <f>-'OddsRatio_working_3-way'!U82/(3*'OddsRatio_working_3-way'!X82^(1/3))*COS(('OddsRatio_working_3-way'!Y82+2*PI())/3)</f>
        <v>-0.28012857146623799</v>
      </c>
      <c r="AH82" s="11">
        <f>-'OddsRatio_working_3-way'!U82/(3*'OddsRatio_working_3-way'!X82^(1/3))*COS(('OddsRatio_working_3-way'!Y82+4*PI())/3)</f>
        <v>-0.24947518156221185</v>
      </c>
      <c r="AI82" s="11">
        <f>'OddsRatio_working_3-way'!U82/(3*'OddsRatio_working_3-way'!X82^(1/3))*SIN(('OddsRatio_working_3-way'!Y82)/3)</f>
        <v>-1.7697742912664041E-2</v>
      </c>
      <c r="AJ82" s="11">
        <f>'OddsRatio_working_3-way'!U82/(3*'OddsRatio_working_3-way'!X82^(1/3))*SIN(('OddsRatio_working_3-way'!Y82+2*PI())/3)</f>
        <v>-0.44980143260588529</v>
      </c>
      <c r="AK82" s="11">
        <f>'OddsRatio_working_3-way'!U82/(3*'OddsRatio_working_3-way'!X82^(1/3))*SIN(('OddsRatio_working_3-way'!Y82+4*PI())/3)</f>
        <v>0.4674991755185493</v>
      </c>
      <c r="AL82" s="11">
        <f>'OddsRatio_working_3-way'!Z82+'OddsRatio_working_3-way'!AF82</f>
        <v>1.0592075060568995</v>
      </c>
      <c r="AM82" s="11">
        <f>'OddsRatio_working_3-way'!AA82+'OddsRatio_working_3-way'!AG82</f>
        <v>-0.56025714293247597</v>
      </c>
      <c r="AN82" s="11">
        <f>'OddsRatio_working_3-way'!AB82+'OddsRatio_working_3-way'!AH82</f>
        <v>-0.4989503631244237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1.0592075060568995</v>
      </c>
      <c r="AS82" s="11">
        <f>IF(('OddsRatio_working_3-way'!X82=0),IF(Q82&gt;0,-Q82^(1/3),(-Q82)^(1/3)),'OddsRatio_working_3-way'!AM82-'OddsRatio_working_3-way'!R82/3)</f>
        <v>-0.56025714293247597</v>
      </c>
      <c r="AT82" s="11">
        <f>IF(('OddsRatio_working_3-way'!X82=0),IF(Q82&gt;0,-Q82^(1/3),(-Q82)^(1/3)),'OddsRatio_working_3-way'!AN82-'OddsRatio_working_3-way'!R82/3)</f>
        <v>-0.4989503631244237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2.31</v>
      </c>
      <c r="B83" s="4">
        <f>IF('True_Odds_Calculator_3-way'!B84="","",'True_Odds_Calculator_3-way'!B84)</f>
        <v>3.72</v>
      </c>
      <c r="C83" s="4">
        <f>IF('True_Odds_Calculator_3-way'!C84="","",'True_Odds_Calculator_3-way'!C84)</f>
        <v>2.92</v>
      </c>
      <c r="D83" s="9">
        <f t="shared" si="26"/>
        <v>0.41655890599279999</v>
      </c>
      <c r="E83" s="9">
        <f t="shared" si="27"/>
        <v>0.25587493015763652</v>
      </c>
      <c r="F83" s="9">
        <f t="shared" si="28"/>
        <v>0.32756616384956339</v>
      </c>
      <c r="G83" s="9">
        <f t="shared" si="29"/>
        <v>1.0691762305742776</v>
      </c>
      <c r="H83" s="9">
        <f t="shared" si="30"/>
        <v>2.4006208620523037</v>
      </c>
      <c r="I83" s="9">
        <f t="shared" si="31"/>
        <v>3.9081593471620351</v>
      </c>
      <c r="J83" s="9">
        <f t="shared" si="32"/>
        <v>3.0528183627026131</v>
      </c>
      <c r="K83" s="11">
        <f t="shared" si="33"/>
        <v>0.4329004329004329</v>
      </c>
      <c r="L83" s="11">
        <f t="shared" si="34"/>
        <v>0.26881720430107525</v>
      </c>
      <c r="M83" s="11">
        <f t="shared" si="35"/>
        <v>0.34246575342465752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-0.27264884180482929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0.23712601043577625</v>
      </c>
      <c r="Q83" s="11">
        <f>2*'OddsRatio_working_3-way'!K83*'OddsRatio_working_3-way'!L83*'OddsRatio_working_3-way'!M83</f>
        <v>7.9706221995218901E-2</v>
      </c>
      <c r="R83" s="11">
        <f t="shared" si="36"/>
        <v>0</v>
      </c>
      <c r="S83" s="11">
        <f t="shared" si="37"/>
        <v>-0.86971215012722691</v>
      </c>
      <c r="T83" s="11">
        <f t="shared" si="38"/>
        <v>-0.29234021853016029</v>
      </c>
      <c r="U83" s="11">
        <f>'OddsRatio_working_3-way'!S83-'OddsRatio_working_3-way'!R83^2/3</f>
        <v>-0.86971215012722691</v>
      </c>
      <c r="V83" s="11">
        <f>'OddsRatio_working_3-way'!S83*'OddsRatio_working_3-way'!R83/3-2*'OddsRatio_working_3-way'!R83^3/27-'OddsRatio_working_3-way'!T83</f>
        <v>0.29234021853016029</v>
      </c>
      <c r="W83" s="11">
        <f>'OddsRatio_working_3-way'!V83^2+4*'OddsRatio_working_3-way'!U83^3/27</f>
        <v>-1.199639596725624E-2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0.15609227986796634</v>
      </c>
      <c r="Y83" s="11">
        <f>IF('OddsRatio_working_3-way'!W83&gt;=0,IF('OddsRatio_working_3-way'!V83+SQRT('OddsRatio_working_3-way'!W83)&gt;0,0,PI()),ACOS('OddsRatio_working_3-way'!V83/(2*'OddsRatio_working_3-way'!X83)))</f>
        <v>0.35847217653524566</v>
      </c>
      <c r="Z83" s="11">
        <f>'OddsRatio_working_3-way'!X83^(1/3)*COS('OddsRatio_working_3-way'!Y83/3)</f>
        <v>0.5345881152871389</v>
      </c>
      <c r="AA83" s="11">
        <f>'OddsRatio_working_3-way'!X83^(1/3)*COS(('OddsRatio_working_3-way'!Y83+2*PI())/3)</f>
        <v>-0.32287910758611527</v>
      </c>
      <c r="AB83" s="11">
        <f>'OddsRatio_working_3-way'!X83^(1/3)*COS(('OddsRatio_working_3-way'!Y83+4*PI())/3)</f>
        <v>-0.21170900770102352</v>
      </c>
      <c r="AC83" s="11">
        <f>'OddsRatio_working_3-way'!X83^(1/3)*SIN('OddsRatio_working_3-way'!Y83/3)</f>
        <v>6.4184087094495232E-2</v>
      </c>
      <c r="AD83" s="11">
        <f>'OddsRatio_working_3-way'!X83^(1/3)*SIN(('OddsRatio_working_3-way'!Y83+2*PI())/3)</f>
        <v>0.43087484485265887</v>
      </c>
      <c r="AE83" s="11">
        <f>'OddsRatio_working_3-way'!X83^(1/3)*SIN(('OddsRatio_working_3-way'!Y83+4*PI())/3)</f>
        <v>-0.49505893194715411</v>
      </c>
      <c r="AF83" s="11">
        <f>-'OddsRatio_working_3-way'!U83/(3*'OddsRatio_working_3-way'!X83^(1/3))*COS(('OddsRatio_working_3-way'!Y83)/3)</f>
        <v>0.53458811528713879</v>
      </c>
      <c r="AG83" s="11">
        <f>-'OddsRatio_working_3-way'!U83/(3*'OddsRatio_working_3-way'!X83^(1/3))*COS(('OddsRatio_working_3-way'!Y83+2*PI())/3)</f>
        <v>-0.32287910758611515</v>
      </c>
      <c r="AH83" s="11">
        <f>-'OddsRatio_working_3-way'!U83/(3*'OddsRatio_working_3-way'!X83^(1/3))*COS(('OddsRatio_working_3-way'!Y83+4*PI())/3)</f>
        <v>-0.21170900770102349</v>
      </c>
      <c r="AI83" s="11">
        <f>'OddsRatio_working_3-way'!U83/(3*'OddsRatio_working_3-way'!X83^(1/3))*SIN(('OddsRatio_working_3-way'!Y83)/3)</f>
        <v>-6.4184087094495218E-2</v>
      </c>
      <c r="AJ83" s="11">
        <f>'OddsRatio_working_3-way'!U83/(3*'OddsRatio_working_3-way'!X83^(1/3))*SIN(('OddsRatio_working_3-way'!Y83+2*PI())/3)</f>
        <v>-0.43087484485265881</v>
      </c>
      <c r="AK83" s="11">
        <f>'OddsRatio_working_3-way'!U83/(3*'OddsRatio_working_3-way'!X83^(1/3))*SIN(('OddsRatio_working_3-way'!Y83+4*PI())/3)</f>
        <v>0.495058931947154</v>
      </c>
      <c r="AL83" s="11">
        <f>'OddsRatio_working_3-way'!Z83+'OddsRatio_working_3-way'!AF83</f>
        <v>1.0691762305742776</v>
      </c>
      <c r="AM83" s="11">
        <f>'OddsRatio_working_3-way'!AA83+'OddsRatio_working_3-way'!AG83</f>
        <v>-0.64575821517223042</v>
      </c>
      <c r="AN83" s="11">
        <f>'OddsRatio_working_3-way'!AB83+'OddsRatio_working_3-way'!AH83</f>
        <v>-0.42341801540204704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1.0691762305742776</v>
      </c>
      <c r="AS83" s="11">
        <f>IF(('OddsRatio_working_3-way'!X83=0),IF(Q83&gt;0,-Q83^(1/3),(-Q83)^(1/3)),'OddsRatio_working_3-way'!AM83-'OddsRatio_working_3-way'!R83/3)</f>
        <v>-0.64575821517223042</v>
      </c>
      <c r="AT83" s="11">
        <f>IF(('OddsRatio_working_3-way'!X83=0),IF(Q83&gt;0,-Q83^(1/3),(-Q83)^(1/3)),'OddsRatio_working_3-way'!AN83-'OddsRatio_working_3-way'!R83/3)</f>
        <v>-0.42341801540204704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1.85</v>
      </c>
      <c r="B84" s="4">
        <f>IF('True_Odds_Calculator_3-way'!B85="","",'True_Odds_Calculator_3-way'!B85)</f>
        <v>3.86</v>
      </c>
      <c r="C84" s="4">
        <f>IF('True_Odds_Calculator_3-way'!C85="","",'True_Odds_Calculator_3-way'!C85)</f>
        <v>4.0199999999999996</v>
      </c>
      <c r="D84" s="9">
        <f t="shared" si="26"/>
        <v>0.52113224539459069</v>
      </c>
      <c r="E84" s="9">
        <f t="shared" si="27"/>
        <v>0.2443897917732008</v>
      </c>
      <c r="F84" s="9">
        <f t="shared" si="28"/>
        <v>0.23447796283220834</v>
      </c>
      <c r="G84" s="9">
        <f t="shared" si="29"/>
        <v>1.0810573207208951</v>
      </c>
      <c r="H84" s="9">
        <f t="shared" si="30"/>
        <v>1.918898722612761</v>
      </c>
      <c r="I84" s="9">
        <f t="shared" si="31"/>
        <v>4.0918239372617595</v>
      </c>
      <c r="J84" s="9">
        <f t="shared" si="32"/>
        <v>4.264793108577102</v>
      </c>
      <c r="K84" s="11">
        <f t="shared" si="33"/>
        <v>0.54054054054054046</v>
      </c>
      <c r="L84" s="11">
        <f t="shared" si="34"/>
        <v>0.2590673575129534</v>
      </c>
      <c r="M84" s="11">
        <f t="shared" si="35"/>
        <v>0.24875621890547267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-0.25574480210625894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0.23443906360927474</v>
      </c>
      <c r="Q84" s="11">
        <f>2*'OddsRatio_working_3-way'!K84*'OddsRatio_working_3-way'!L84*'OddsRatio_working_3-way'!M84</f>
        <v>6.9669855455950905E-2</v>
      </c>
      <c r="R84" s="11">
        <f t="shared" si="36"/>
        <v>0</v>
      </c>
      <c r="S84" s="11">
        <f t="shared" si="37"/>
        <v>-0.91669141143235466</v>
      </c>
      <c r="T84" s="11">
        <f t="shared" si="38"/>
        <v>-0.27241943876147245</v>
      </c>
      <c r="U84" s="11">
        <f>'OddsRatio_working_3-way'!S84-'OddsRatio_working_3-way'!R84^2/3</f>
        <v>-0.91669141143235466</v>
      </c>
      <c r="V84" s="11">
        <f>'OddsRatio_working_3-way'!S84*'OddsRatio_working_3-way'!R84/3-2*'OddsRatio_working_3-way'!R84^3/27-'OddsRatio_working_3-way'!T84</f>
        <v>0.27241943876147245</v>
      </c>
      <c r="W84" s="11">
        <f>'OddsRatio_working_3-way'!V84^2+4*'OddsRatio_working_3-way'!U84^3/27</f>
        <v>-3.9908687717277111E-2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0.16890902753582529</v>
      </c>
      <c r="Y84" s="11">
        <f>IF('OddsRatio_working_3-way'!W84&gt;=0,IF('OddsRatio_working_3-way'!V84+SQRT('OddsRatio_working_3-way'!W84)&gt;0,0,PI()),ACOS('OddsRatio_working_3-way'!V84/(2*'OddsRatio_working_3-way'!X84)))</f>
        <v>0.63274247045392429</v>
      </c>
      <c r="Z84" s="11">
        <f>'OddsRatio_working_3-way'!X84^(1/3)*COS('OddsRatio_working_3-way'!Y84/3)</f>
        <v>0.54052866036044755</v>
      </c>
      <c r="AA84" s="11">
        <f>'OddsRatio_working_3-way'!X84^(1/3)*COS(('OddsRatio_working_3-way'!Y84+2*PI())/3)</f>
        <v>-0.37048622576593726</v>
      </c>
      <c r="AB84" s="11">
        <f>'OddsRatio_working_3-way'!X84^(1/3)*COS(('OddsRatio_working_3-way'!Y84+4*PI())/3)</f>
        <v>-0.17004243459451021</v>
      </c>
      <c r="AC84" s="11">
        <f>'OddsRatio_working_3-way'!X84^(1/3)*SIN('OddsRatio_working_3-way'!Y84/3)</f>
        <v>0.11572627679021252</v>
      </c>
      <c r="AD84" s="11">
        <f>'OddsRatio_working_3-way'!X84^(1/3)*SIN(('OddsRatio_working_3-way'!Y84+2*PI())/3)</f>
        <v>0.41024841295061204</v>
      </c>
      <c r="AE84" s="11">
        <f>'OddsRatio_working_3-way'!X84^(1/3)*SIN(('OddsRatio_working_3-way'!Y84+4*PI())/3)</f>
        <v>-0.52597468974082451</v>
      </c>
      <c r="AF84" s="11">
        <f>-'OddsRatio_working_3-way'!U84/(3*'OddsRatio_working_3-way'!X84^(1/3))*COS(('OddsRatio_working_3-way'!Y84)/3)</f>
        <v>0.54052866036044744</v>
      </c>
      <c r="AG84" s="11">
        <f>-'OddsRatio_working_3-way'!U84/(3*'OddsRatio_working_3-way'!X84^(1/3))*COS(('OddsRatio_working_3-way'!Y84+2*PI())/3)</f>
        <v>-0.3704862257659372</v>
      </c>
      <c r="AH84" s="11">
        <f>-'OddsRatio_working_3-way'!U84/(3*'OddsRatio_working_3-way'!X84^(1/3))*COS(('OddsRatio_working_3-way'!Y84+4*PI())/3)</f>
        <v>-0.17004243459451016</v>
      </c>
      <c r="AI84" s="11">
        <f>'OddsRatio_working_3-way'!U84/(3*'OddsRatio_working_3-way'!X84^(1/3))*SIN(('OddsRatio_working_3-way'!Y84)/3)</f>
        <v>-0.11572627679021251</v>
      </c>
      <c r="AJ84" s="11">
        <f>'OddsRatio_working_3-way'!U84/(3*'OddsRatio_working_3-way'!X84^(1/3))*SIN(('OddsRatio_working_3-way'!Y84+2*PI())/3)</f>
        <v>-0.41024841295061198</v>
      </c>
      <c r="AK84" s="11">
        <f>'OddsRatio_working_3-way'!U84/(3*'OddsRatio_working_3-way'!X84^(1/3))*SIN(('OddsRatio_working_3-way'!Y84+4*PI())/3)</f>
        <v>0.52597468974082451</v>
      </c>
      <c r="AL84" s="11">
        <f>'OddsRatio_working_3-way'!Z84+'OddsRatio_working_3-way'!AF84</f>
        <v>1.0810573207208951</v>
      </c>
      <c r="AM84" s="11">
        <f>'OddsRatio_working_3-way'!AA84+'OddsRatio_working_3-way'!AG84</f>
        <v>-0.74097245153187452</v>
      </c>
      <c r="AN84" s="11">
        <f>'OddsRatio_working_3-way'!AB84+'OddsRatio_working_3-way'!AH84</f>
        <v>-0.34008486918902037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1.0810573207208951</v>
      </c>
      <c r="AS84" s="11">
        <f>IF(('OddsRatio_working_3-way'!X84=0),IF(Q84&gt;0,-Q84^(1/3),(-Q84)^(1/3)),'OddsRatio_working_3-way'!AM84-'OddsRatio_working_3-way'!R84/3)</f>
        <v>-0.74097245153187452</v>
      </c>
      <c r="AT84" s="11">
        <f>IF(('OddsRatio_working_3-way'!X84=0),IF(Q84&gt;0,-Q84^(1/3),(-Q84)^(1/3)),'OddsRatio_working_3-way'!AN84-'OddsRatio_working_3-way'!R84/3)</f>
        <v>-0.34008486918902037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2.0499999999999998</v>
      </c>
      <c r="B85" s="4">
        <f>IF('True_Odds_Calculator_3-way'!B86="","",'True_Odds_Calculator_3-way'!B86)</f>
        <v>3.66</v>
      </c>
      <c r="C85" s="4">
        <f>IF('True_Odds_Calculator_3-way'!C86="","",'True_Odds_Calculator_3-way'!C86)</f>
        <v>3.51</v>
      </c>
      <c r="D85" s="9">
        <f t="shared" si="26"/>
        <v>0.47004861403319331</v>
      </c>
      <c r="E85" s="9">
        <f t="shared" si="27"/>
        <v>0.25932398552957803</v>
      </c>
      <c r="F85" s="9">
        <f t="shared" si="28"/>
        <v>0.27062740043722866</v>
      </c>
      <c r="G85" s="9">
        <f t="shared" si="29"/>
        <v>1.0737519282357286</v>
      </c>
      <c r="H85" s="9">
        <f t="shared" si="30"/>
        <v>2.1274395246475151</v>
      </c>
      <c r="I85" s="9">
        <f t="shared" si="31"/>
        <v>3.8561801291070386</v>
      </c>
      <c r="J85" s="9">
        <f t="shared" si="32"/>
        <v>3.695117339871679</v>
      </c>
      <c r="K85" s="11">
        <f t="shared" si="33"/>
        <v>0.48780487804878053</v>
      </c>
      <c r="L85" s="11">
        <f t="shared" si="34"/>
        <v>0.27322404371584696</v>
      </c>
      <c r="M85" s="11">
        <f t="shared" si="35"/>
        <v>0.28490028490028491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-0.26619665524103753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0.2361828298120448</v>
      </c>
      <c r="Q85" s="11">
        <f>2*'OddsRatio_working_3-way'!K85*'OddsRatio_working_3-way'!L85*'OddsRatio_working_3-way'!M85</f>
        <v>7.5943032093905072E-2</v>
      </c>
      <c r="R85" s="11">
        <f t="shared" si="36"/>
        <v>0</v>
      </c>
      <c r="S85" s="11">
        <f t="shared" si="37"/>
        <v>-0.88724942692530973</v>
      </c>
      <c r="T85" s="11">
        <f t="shared" si="38"/>
        <v>-0.28528920479913494</v>
      </c>
      <c r="U85" s="11">
        <f>'OddsRatio_working_3-way'!S85-'OddsRatio_working_3-way'!R85^2/3</f>
        <v>-0.88724942692530973</v>
      </c>
      <c r="V85" s="11">
        <f>'OddsRatio_working_3-way'!S85*'OddsRatio_working_3-way'!R85/3-2*'OddsRatio_working_3-way'!R85^3/27-'OddsRatio_working_3-way'!T85</f>
        <v>0.28528920479913494</v>
      </c>
      <c r="W85" s="11">
        <f>'OddsRatio_working_3-way'!V85^2+4*'OddsRatio_working_3-way'!U85^3/27</f>
        <v>-2.2084587059775451E-2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0.16083727602354669</v>
      </c>
      <c r="Y85" s="11">
        <f>IF('OddsRatio_working_3-way'!W85&gt;=0,IF('OddsRatio_working_3-way'!V85+SQRT('OddsRatio_working_3-way'!W85)&gt;0,0,PI()),ACOS('OddsRatio_working_3-way'!V85/(2*'OddsRatio_working_3-way'!X85)))</f>
        <v>0.48023213518865182</v>
      </c>
      <c r="Z85" s="11">
        <f>'OddsRatio_working_3-way'!X85^(1/3)*COS('OddsRatio_working_3-way'!Y85/3)</f>
        <v>0.53687596411786431</v>
      </c>
      <c r="AA85" s="11">
        <f>'OddsRatio_working_3-way'!X85^(1/3)*COS(('OddsRatio_working_3-way'!Y85+2*PI())/3)</f>
        <v>-0.34350799002291682</v>
      </c>
      <c r="AB85" s="11">
        <f>'OddsRatio_working_3-way'!X85^(1/3)*COS(('OddsRatio_working_3-way'!Y85+4*PI())/3)</f>
        <v>-0.1933679740949476</v>
      </c>
      <c r="AC85" s="11">
        <f>'OddsRatio_working_3-way'!X85^(1/3)*SIN('OddsRatio_working_3-way'!Y85/3)</f>
        <v>8.6683378612147685E-2</v>
      </c>
      <c r="AD85" s="11">
        <f>'OddsRatio_working_3-way'!X85^(1/3)*SIN(('OddsRatio_working_3-way'!Y85+2*PI())/3)</f>
        <v>0.42160653430125927</v>
      </c>
      <c r="AE85" s="11">
        <f>'OddsRatio_working_3-way'!X85^(1/3)*SIN(('OddsRatio_working_3-way'!Y85+4*PI())/3)</f>
        <v>-0.50828991291340708</v>
      </c>
      <c r="AF85" s="11">
        <f>-'OddsRatio_working_3-way'!U85/(3*'OddsRatio_working_3-way'!X85^(1/3))*COS(('OddsRatio_working_3-way'!Y85)/3)</f>
        <v>0.53687596411786431</v>
      </c>
      <c r="AG85" s="11">
        <f>-'OddsRatio_working_3-way'!U85/(3*'OddsRatio_working_3-way'!X85^(1/3))*COS(('OddsRatio_working_3-way'!Y85+2*PI())/3)</f>
        <v>-0.34350799002291682</v>
      </c>
      <c r="AH85" s="11">
        <f>-'OddsRatio_working_3-way'!U85/(3*'OddsRatio_working_3-way'!X85^(1/3))*COS(('OddsRatio_working_3-way'!Y85+4*PI())/3)</f>
        <v>-0.1933679740949476</v>
      </c>
      <c r="AI85" s="11">
        <f>'OddsRatio_working_3-way'!U85/(3*'OddsRatio_working_3-way'!X85^(1/3))*SIN(('OddsRatio_working_3-way'!Y85)/3)</f>
        <v>-8.6683378612147685E-2</v>
      </c>
      <c r="AJ85" s="11">
        <f>'OddsRatio_working_3-way'!U85/(3*'OddsRatio_working_3-way'!X85^(1/3))*SIN(('OddsRatio_working_3-way'!Y85+2*PI())/3)</f>
        <v>-0.42160653430125927</v>
      </c>
      <c r="AK85" s="11">
        <f>'OddsRatio_working_3-way'!U85/(3*'OddsRatio_working_3-way'!X85^(1/3))*SIN(('OddsRatio_working_3-way'!Y85+4*PI())/3)</f>
        <v>0.50828991291340708</v>
      </c>
      <c r="AL85" s="11">
        <f>'OddsRatio_working_3-way'!Z85+'OddsRatio_working_3-way'!AF85</f>
        <v>1.0737519282357286</v>
      </c>
      <c r="AM85" s="11">
        <f>'OddsRatio_working_3-way'!AA85+'OddsRatio_working_3-way'!AG85</f>
        <v>-0.68701598004583364</v>
      </c>
      <c r="AN85" s="11">
        <f>'OddsRatio_working_3-way'!AB85+'OddsRatio_working_3-way'!AH85</f>
        <v>-0.38673594818989521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1.0737519282357286</v>
      </c>
      <c r="AS85" s="11">
        <f>IF(('OddsRatio_working_3-way'!X85=0),IF(Q85&gt;0,-Q85^(1/3),(-Q85)^(1/3)),'OddsRatio_working_3-way'!AM85-'OddsRatio_working_3-way'!R85/3)</f>
        <v>-0.68701598004583364</v>
      </c>
      <c r="AT85" s="11">
        <f>IF(('OddsRatio_working_3-way'!X85=0),IF(Q85&gt;0,-Q85^(1/3),(-Q85)^(1/3)),'OddsRatio_working_3-way'!AN85-'OddsRatio_working_3-way'!R85/3)</f>
        <v>-0.38673594818989521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5.15</v>
      </c>
      <c r="B86" s="4">
        <f>IF('True_Odds_Calculator_3-way'!B87="","",'True_Odds_Calculator_3-way'!B87)</f>
        <v>3.85</v>
      </c>
      <c r="C86" s="4">
        <f>IF('True_Odds_Calculator_3-way'!C87="","",'True_Odds_Calculator_3-way'!C87)</f>
        <v>1.68</v>
      </c>
      <c r="D86" s="9">
        <f t="shared" si="26"/>
        <v>0.18133317519912251</v>
      </c>
      <c r="E86" s="9">
        <f t="shared" si="27"/>
        <v>0.2438748413810225</v>
      </c>
      <c r="F86" s="9">
        <f t="shared" si="28"/>
        <v>0.57479198341985471</v>
      </c>
      <c r="G86" s="9">
        <f t="shared" si="29"/>
        <v>1.0878820943449989</v>
      </c>
      <c r="H86" s="9">
        <f t="shared" si="30"/>
        <v>5.5147106915317448</v>
      </c>
      <c r="I86" s="9">
        <f t="shared" si="31"/>
        <v>4.1004639688832478</v>
      </c>
      <c r="J86" s="9">
        <f t="shared" si="32"/>
        <v>1.7397598241545997</v>
      </c>
      <c r="K86" s="11">
        <f t="shared" si="33"/>
        <v>0.1941747572815534</v>
      </c>
      <c r="L86" s="11">
        <f t="shared" si="34"/>
        <v>0.25974025974025972</v>
      </c>
      <c r="M86" s="11">
        <f t="shared" si="35"/>
        <v>0.59523809523809523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-0.24144856530432102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0.23056000864600029</v>
      </c>
      <c r="Q86" s="11">
        <f>2*'OddsRatio_working_3-way'!K86*'OddsRatio_working_3-way'!L86*'OddsRatio_working_3-way'!M86</f>
        <v>6.0041668918229242E-2</v>
      </c>
      <c r="R86" s="11">
        <f t="shared" si="36"/>
        <v>0</v>
      </c>
      <c r="S86" s="11">
        <f t="shared" si="37"/>
        <v>-0.95490320414786134</v>
      </c>
      <c r="T86" s="11">
        <f t="shared" si="38"/>
        <v>-0.24867270941350555</v>
      </c>
      <c r="U86" s="11">
        <f>'OddsRatio_working_3-way'!S86-'OddsRatio_working_3-way'!R86^2/3</f>
        <v>-0.95490320414786134</v>
      </c>
      <c r="V86" s="11">
        <f>'OddsRatio_working_3-way'!S86*'OddsRatio_working_3-way'!R86/3-2*'OddsRatio_working_3-way'!R86^3/27-'OddsRatio_working_3-way'!T86</f>
        <v>0.24867270941350555</v>
      </c>
      <c r="W86" s="11">
        <f>'OddsRatio_working_3-way'!V86^2+4*'OddsRatio_working_3-way'!U86^3/27</f>
        <v>-6.7157300056855801E-2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0.17957965952740138</v>
      </c>
      <c r="Y86" s="11">
        <f>IF('OddsRatio_working_3-way'!W86&gt;=0,IF('OddsRatio_working_3-way'!V86+SQRT('OddsRatio_working_3-way'!W86)&gt;0,0,PI()),ACOS('OddsRatio_working_3-way'!V86/(2*'OddsRatio_working_3-way'!X86)))</f>
        <v>0.80602173427027801</v>
      </c>
      <c r="Z86" s="11">
        <f>'OddsRatio_working_3-way'!X86^(1/3)*COS('OddsRatio_working_3-way'!Y86/3)</f>
        <v>0.54394104717249958</v>
      </c>
      <c r="AA86" s="11">
        <f>'OddsRatio_working_3-way'!X86^(1/3)*COS(('OddsRatio_working_3-way'!Y86+2*PI())/3)</f>
        <v>-0.40166980630450094</v>
      </c>
      <c r="AB86" s="11">
        <f>'OddsRatio_working_3-way'!X86^(1/3)*COS(('OddsRatio_working_3-way'!Y86+4*PI())/3)</f>
        <v>-0.14227124086799872</v>
      </c>
      <c r="AC86" s="11">
        <f>'OddsRatio_working_3-way'!X86^(1/3)*SIN('OddsRatio_working_3-way'!Y86/3)</f>
        <v>0.14976383158216738</v>
      </c>
      <c r="AD86" s="11">
        <f>'OddsRatio_working_3-way'!X86^(1/3)*SIN(('OddsRatio_working_3-way'!Y86+2*PI())/3)</f>
        <v>0.39618484922141062</v>
      </c>
      <c r="AE86" s="11">
        <f>'OddsRatio_working_3-way'!X86^(1/3)*SIN(('OddsRatio_working_3-way'!Y86+4*PI())/3)</f>
        <v>-0.54594868080357795</v>
      </c>
      <c r="AF86" s="11">
        <f>-'OddsRatio_working_3-way'!U86/(3*'OddsRatio_working_3-way'!X86^(1/3))*COS(('OddsRatio_working_3-way'!Y86)/3)</f>
        <v>0.54394104717249947</v>
      </c>
      <c r="AG86" s="11">
        <f>-'OddsRatio_working_3-way'!U86/(3*'OddsRatio_working_3-way'!X86^(1/3))*COS(('OddsRatio_working_3-way'!Y86+2*PI())/3)</f>
        <v>-0.40166980630450089</v>
      </c>
      <c r="AH86" s="11">
        <f>-'OddsRatio_working_3-way'!U86/(3*'OddsRatio_working_3-way'!X86^(1/3))*COS(('OddsRatio_working_3-way'!Y86+4*PI())/3)</f>
        <v>-0.14227124086799869</v>
      </c>
      <c r="AI86" s="11">
        <f>'OddsRatio_working_3-way'!U86/(3*'OddsRatio_working_3-way'!X86^(1/3))*SIN(('OddsRatio_working_3-way'!Y86)/3)</f>
        <v>-0.14976383158216736</v>
      </c>
      <c r="AJ86" s="11">
        <f>'OddsRatio_working_3-way'!U86/(3*'OddsRatio_working_3-way'!X86^(1/3))*SIN(('OddsRatio_working_3-way'!Y86+2*PI())/3)</f>
        <v>-0.39618484922141056</v>
      </c>
      <c r="AK86" s="11">
        <f>'OddsRatio_working_3-way'!U86/(3*'OddsRatio_working_3-way'!X86^(1/3))*SIN(('OddsRatio_working_3-way'!Y86+4*PI())/3)</f>
        <v>0.54594868080357795</v>
      </c>
      <c r="AL86" s="11">
        <f>'OddsRatio_working_3-way'!Z86+'OddsRatio_working_3-way'!AF86</f>
        <v>1.0878820943449989</v>
      </c>
      <c r="AM86" s="11">
        <f>'OddsRatio_working_3-way'!AA86+'OddsRatio_working_3-way'!AG86</f>
        <v>-0.80333961260900177</v>
      </c>
      <c r="AN86" s="11">
        <f>'OddsRatio_working_3-way'!AB86+'OddsRatio_working_3-way'!AH86</f>
        <v>-0.28454248173599739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1.0878820943449989</v>
      </c>
      <c r="AS86" s="11">
        <f>IF(('OddsRatio_working_3-way'!X86=0),IF(Q86&gt;0,-Q86^(1/3),(-Q86)^(1/3)),'OddsRatio_working_3-way'!AM86-'OddsRatio_working_3-way'!R86/3)</f>
        <v>-0.80333961260900177</v>
      </c>
      <c r="AT86" s="11">
        <f>IF(('OddsRatio_working_3-way'!X86=0),IF(Q86&gt;0,-Q86^(1/3),(-Q86)^(1/3)),'OddsRatio_working_3-way'!AN86-'OddsRatio_working_3-way'!R86/3)</f>
        <v>-0.28454248173599739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2.4</v>
      </c>
      <c r="B87" s="4">
        <f>IF('True_Odds_Calculator_3-way'!B88="","",'True_Odds_Calculator_3-way'!B88)</f>
        <v>3.14</v>
      </c>
      <c r="C87" s="4">
        <f>IF('True_Odds_Calculator_3-way'!C88="","",'True_Odds_Calculator_3-way'!C88)</f>
        <v>3.42</v>
      </c>
      <c r="D87" s="9">
        <f t="shared" si="26"/>
        <v>0.40660346402917713</v>
      </c>
      <c r="E87" s="9">
        <f t="shared" si="27"/>
        <v>0.30952133691520545</v>
      </c>
      <c r="F87" s="9">
        <f t="shared" si="28"/>
        <v>0.28387519905561726</v>
      </c>
      <c r="G87" s="9">
        <f t="shared" si="29"/>
        <v>1.0424275886645491</v>
      </c>
      <c r="H87" s="9">
        <f t="shared" si="30"/>
        <v>2.4593986241303685</v>
      </c>
      <c r="I87" s="9">
        <f t="shared" si="31"/>
        <v>3.230795039742135</v>
      </c>
      <c r="J87" s="9">
        <f t="shared" si="32"/>
        <v>3.522674764568209</v>
      </c>
      <c r="K87" s="11">
        <f t="shared" si="33"/>
        <v>0.41666666666666669</v>
      </c>
      <c r="L87" s="11">
        <f t="shared" si="34"/>
        <v>0.31847133757961782</v>
      </c>
      <c r="M87" s="11">
        <f t="shared" si="35"/>
        <v>0.29239766081871343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-0.28131324418619075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0.23124868079611627</v>
      </c>
      <c r="Q87" s="11">
        <f>2*'OddsRatio_working_3-way'!K87*'OddsRatio_working_3-way'!L87*'OddsRatio_working_3-way'!M87</f>
        <v>7.760022845507257E-2</v>
      </c>
      <c r="R87" s="11">
        <f t="shared" si="36"/>
        <v>0</v>
      </c>
      <c r="S87" s="11">
        <f t="shared" si="37"/>
        <v>-0.82203268269538488</v>
      </c>
      <c r="T87" s="11">
        <f t="shared" si="38"/>
        <v>-0.27584989352194123</v>
      </c>
      <c r="U87" s="11">
        <f>'OddsRatio_working_3-way'!S87-'OddsRatio_working_3-way'!R87^2/3</f>
        <v>-0.82203268269538488</v>
      </c>
      <c r="V87" s="11">
        <f>'OddsRatio_working_3-way'!S87*'OddsRatio_working_3-way'!R87/3-2*'OddsRatio_working_3-way'!R87^3/27-'OddsRatio_working_3-way'!T87</f>
        <v>0.27584989352194123</v>
      </c>
      <c r="W87" s="11">
        <f>'OddsRatio_working_3-way'!V87^2+4*'OddsRatio_working_3-way'!U87^3/27</f>
        <v>-6.1999473783276582E-3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0.14343387948319075</v>
      </c>
      <c r="Y87" s="11">
        <f>IF('OddsRatio_working_3-way'!W87&gt;=0,IF('OddsRatio_working_3-way'!V87+SQRT('OddsRatio_working_3-way'!W87)&gt;0,0,PI()),ACOS('OddsRatio_working_3-way'!V87/(2*'OddsRatio_working_3-way'!X87)))</f>
        <v>0.27804991388242528</v>
      </c>
      <c r="Z87" s="11">
        <f>'OddsRatio_working_3-way'!X87^(1/3)*COS('OddsRatio_working_3-way'!Y87/3)</f>
        <v>0.52121379433227455</v>
      </c>
      <c r="AA87" s="11">
        <f>'OddsRatio_working_3-way'!X87^(1/3)*COS(('OddsRatio_working_3-way'!Y87+2*PI())/3)</f>
        <v>-0.30256289938466724</v>
      </c>
      <c r="AB87" s="11">
        <f>'OddsRatio_working_3-way'!X87^(1/3)*COS(('OddsRatio_working_3-way'!Y87+4*PI())/3)</f>
        <v>-0.21865089494760739</v>
      </c>
      <c r="AC87" s="11">
        <f>'OddsRatio_working_3-way'!X87^(1/3)*SIN('OddsRatio_working_3-way'!Y87/3)</f>
        <v>4.8446618349977662E-2</v>
      </c>
      <c r="AD87" s="11">
        <f>'OddsRatio_working_3-way'!X87^(1/3)*SIN(('OddsRatio_working_3-way'!Y87+2*PI())/3)</f>
        <v>0.42716107751963861</v>
      </c>
      <c r="AE87" s="11">
        <f>'OddsRatio_working_3-way'!X87^(1/3)*SIN(('OddsRatio_working_3-way'!Y87+4*PI())/3)</f>
        <v>-0.47560769586961621</v>
      </c>
      <c r="AF87" s="11">
        <f>-'OddsRatio_working_3-way'!U87/(3*'OddsRatio_working_3-way'!X87^(1/3))*COS(('OddsRatio_working_3-way'!Y87)/3)</f>
        <v>0.52121379433227455</v>
      </c>
      <c r="AG87" s="11">
        <f>-'OddsRatio_working_3-way'!U87/(3*'OddsRatio_working_3-way'!X87^(1/3))*COS(('OddsRatio_working_3-way'!Y87+2*PI())/3)</f>
        <v>-0.30256289938466724</v>
      </c>
      <c r="AH87" s="11">
        <f>-'OddsRatio_working_3-way'!U87/(3*'OddsRatio_working_3-way'!X87^(1/3))*COS(('OddsRatio_working_3-way'!Y87+4*PI())/3)</f>
        <v>-0.21865089494760739</v>
      </c>
      <c r="AI87" s="11">
        <f>'OddsRatio_working_3-way'!U87/(3*'OddsRatio_working_3-way'!X87^(1/3))*SIN(('OddsRatio_working_3-way'!Y87)/3)</f>
        <v>-4.8446618349977662E-2</v>
      </c>
      <c r="AJ87" s="11">
        <f>'OddsRatio_working_3-way'!U87/(3*'OddsRatio_working_3-way'!X87^(1/3))*SIN(('OddsRatio_working_3-way'!Y87+2*PI())/3)</f>
        <v>-0.42716107751963861</v>
      </c>
      <c r="AK87" s="11">
        <f>'OddsRatio_working_3-way'!U87/(3*'OddsRatio_working_3-way'!X87^(1/3))*SIN(('OddsRatio_working_3-way'!Y87+4*PI())/3)</f>
        <v>0.47560769586961621</v>
      </c>
      <c r="AL87" s="11">
        <f>'OddsRatio_working_3-way'!Z87+'OddsRatio_working_3-way'!AF87</f>
        <v>1.0424275886645491</v>
      </c>
      <c r="AM87" s="11">
        <f>'OddsRatio_working_3-way'!AA87+'OddsRatio_working_3-way'!AG87</f>
        <v>-0.60512579876933448</v>
      </c>
      <c r="AN87" s="11">
        <f>'OddsRatio_working_3-way'!AB87+'OddsRatio_working_3-way'!AH87</f>
        <v>-0.43730178989521479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1.0424275886645491</v>
      </c>
      <c r="AS87" s="11">
        <f>IF(('OddsRatio_working_3-way'!X87=0),IF(Q87&gt;0,-Q87^(1/3),(-Q87)^(1/3)),'OddsRatio_working_3-way'!AM87-'OddsRatio_working_3-way'!R87/3)</f>
        <v>-0.60512579876933448</v>
      </c>
      <c r="AT87" s="11">
        <f>IF(('OddsRatio_working_3-way'!X87=0),IF(Q87&gt;0,-Q87^(1/3),(-Q87)^(1/3)),'OddsRatio_working_3-way'!AN87-'OddsRatio_working_3-way'!R87/3)</f>
        <v>-0.43730178989521479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2.92</v>
      </c>
      <c r="B88" s="4">
        <f>IF('True_Odds_Calculator_3-way'!B89="","",'True_Odds_Calculator_3-way'!B89)</f>
        <v>3.26</v>
      </c>
      <c r="C88" s="4">
        <f>IF('True_Odds_Calculator_3-way'!C89="","",'True_Odds_Calculator_3-way'!C89)</f>
        <v>2.64</v>
      </c>
      <c r="D88" s="9">
        <f t="shared" si="26"/>
        <v>0.33309894438085341</v>
      </c>
      <c r="E88" s="9">
        <f t="shared" si="27"/>
        <v>0.2979159464072948</v>
      </c>
      <c r="F88" s="9">
        <f t="shared" si="28"/>
        <v>0.36898510921185151</v>
      </c>
      <c r="G88" s="9">
        <f t="shared" si="29"/>
        <v>1.0427661379932136</v>
      </c>
      <c r="H88" s="9">
        <f t="shared" si="30"/>
        <v>3.0021109849469707</v>
      </c>
      <c r="I88" s="9">
        <f t="shared" si="31"/>
        <v>3.3566514718646627</v>
      </c>
      <c r="J88" s="9">
        <f t="shared" si="32"/>
        <v>2.7101364663088705</v>
      </c>
      <c r="K88" s="11">
        <f t="shared" si="33"/>
        <v>0.34246575342465752</v>
      </c>
      <c r="L88" s="11">
        <f t="shared" si="34"/>
        <v>0.30674846625766872</v>
      </c>
      <c r="M88" s="11">
        <f t="shared" si="35"/>
        <v>0.37878787878787878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-0.28317123669674293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0.23158936197847035</v>
      </c>
      <c r="Q88" s="11">
        <f>2*'OddsRatio_working_3-way'!K88*'OddsRatio_working_3-way'!L88*'OddsRatio_working_3-way'!M88</f>
        <v>7.9583973188477763E-2</v>
      </c>
      <c r="R88" s="11">
        <f t="shared" si="36"/>
        <v>0</v>
      </c>
      <c r="S88" s="11">
        <f t="shared" si="37"/>
        <v>-0.81784211094323378</v>
      </c>
      <c r="T88" s="11">
        <f t="shared" si="38"/>
        <v>-0.28104539894956482</v>
      </c>
      <c r="U88" s="11">
        <f>'OddsRatio_working_3-way'!S88-'OddsRatio_working_3-way'!R88^2/3</f>
        <v>-0.81784211094323378</v>
      </c>
      <c r="V88" s="11">
        <f>'OddsRatio_working_3-way'!S88*'OddsRatio_working_3-way'!R88/3-2*'OddsRatio_working_3-way'!R88^3/27-'OddsRatio_working_3-way'!T88</f>
        <v>0.28104539894956482</v>
      </c>
      <c r="W88" s="11">
        <f>'OddsRatio_working_3-way'!V88^2+4*'OddsRatio_working_3-way'!U88^3/27</f>
        <v>-2.0544542626219908E-3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0.14233847910293096</v>
      </c>
      <c r="Y88" s="11">
        <f>IF('OddsRatio_working_3-way'!W88&gt;=0,IF('OddsRatio_working_3-way'!V88+SQRT('OddsRatio_working_3-way'!W88)&gt;0,0,PI()),ACOS('OddsRatio_working_3-way'!V88/(2*'OddsRatio_working_3-way'!X88)))</f>
        <v>0.15989989314496911</v>
      </c>
      <c r="Z88" s="11">
        <f>'OddsRatio_working_3-way'!X88^(1/3)*COS('OddsRatio_working_3-way'!Y88/3)</f>
        <v>0.52138306899660691</v>
      </c>
      <c r="AA88" s="11">
        <f>'OddsRatio_working_3-way'!X88^(1/3)*COS(('OddsRatio_working_3-way'!Y88+2*PI())/3)</f>
        <v>-0.28478093587252057</v>
      </c>
      <c r="AB88" s="11">
        <f>'OddsRatio_working_3-way'!X88^(1/3)*COS(('OddsRatio_working_3-way'!Y88+4*PI())/3)</f>
        <v>-0.23660213312408646</v>
      </c>
      <c r="AC88" s="11">
        <f>'OddsRatio_working_3-way'!X88^(1/3)*SIN('OddsRatio_working_3-way'!Y88/3)</f>
        <v>2.7816044736042499E-2</v>
      </c>
      <c r="AD88" s="11">
        <f>'OddsRatio_working_3-way'!X88^(1/3)*SIN(('OddsRatio_working_3-way'!Y88+2*PI())/3)</f>
        <v>0.43762296048613514</v>
      </c>
      <c r="AE88" s="11">
        <f>'OddsRatio_working_3-way'!X88^(1/3)*SIN(('OddsRatio_working_3-way'!Y88+4*PI())/3)</f>
        <v>-0.4654390052221774</v>
      </c>
      <c r="AF88" s="11">
        <f>-'OddsRatio_working_3-way'!U88/(3*'OddsRatio_working_3-way'!X88^(1/3))*COS(('OddsRatio_working_3-way'!Y88)/3)</f>
        <v>0.52138306899660669</v>
      </c>
      <c r="AG88" s="11">
        <f>-'OddsRatio_working_3-way'!U88/(3*'OddsRatio_working_3-way'!X88^(1/3))*COS(('OddsRatio_working_3-way'!Y88+2*PI())/3)</f>
        <v>-0.2847809358725204</v>
      </c>
      <c r="AH88" s="11">
        <f>-'OddsRatio_working_3-way'!U88/(3*'OddsRatio_working_3-way'!X88^(1/3))*COS(('OddsRatio_working_3-way'!Y88+4*PI())/3)</f>
        <v>-0.23660213312408637</v>
      </c>
      <c r="AI88" s="11">
        <f>'OddsRatio_working_3-way'!U88/(3*'OddsRatio_working_3-way'!X88^(1/3))*SIN(('OddsRatio_working_3-way'!Y88)/3)</f>
        <v>-2.7816044736042485E-2</v>
      </c>
      <c r="AJ88" s="11">
        <f>'OddsRatio_working_3-way'!U88/(3*'OddsRatio_working_3-way'!X88^(1/3))*SIN(('OddsRatio_working_3-way'!Y88+2*PI())/3)</f>
        <v>-0.43762296048613497</v>
      </c>
      <c r="AK88" s="11">
        <f>'OddsRatio_working_3-way'!U88/(3*'OddsRatio_working_3-way'!X88^(1/3))*SIN(('OddsRatio_working_3-way'!Y88+4*PI())/3)</f>
        <v>0.46543900522217724</v>
      </c>
      <c r="AL88" s="11">
        <f>'OddsRatio_working_3-way'!Z88+'OddsRatio_working_3-way'!AF88</f>
        <v>1.0427661379932136</v>
      </c>
      <c r="AM88" s="11">
        <f>'OddsRatio_working_3-way'!AA88+'OddsRatio_working_3-way'!AG88</f>
        <v>-0.56956187174504103</v>
      </c>
      <c r="AN88" s="11">
        <f>'OddsRatio_working_3-way'!AB88+'OddsRatio_working_3-way'!AH88</f>
        <v>-0.4732042662481728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1.0427661379932136</v>
      </c>
      <c r="AS88" s="11">
        <f>IF(('OddsRatio_working_3-way'!X88=0),IF(Q88&gt;0,-Q88^(1/3),(-Q88)^(1/3)),'OddsRatio_working_3-way'!AM88-'OddsRatio_working_3-way'!R88/3)</f>
        <v>-0.56956187174504103</v>
      </c>
      <c r="AT88" s="11">
        <f>IF(('OddsRatio_working_3-way'!X88=0),IF(Q88&gt;0,-Q88^(1/3),(-Q88)^(1/3)),'OddsRatio_working_3-way'!AN88-'OddsRatio_working_3-way'!R88/3)</f>
        <v>-0.4732042662481728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1.83</v>
      </c>
      <c r="B89" s="4">
        <f>IF('True_Odds_Calculator_3-way'!B90="","",'True_Odds_Calculator_3-way'!B90)</f>
        <v>3.29</v>
      </c>
      <c r="C89" s="4">
        <f>IF('True_Odds_Calculator_3-way'!C90="","",'True_Odds_Calculator_3-way'!C90)</f>
        <v>4.8099999999999996</v>
      </c>
      <c r="D89" s="9">
        <f t="shared" si="26"/>
        <v>0.52292287009016436</v>
      </c>
      <c r="E89" s="9">
        <f t="shared" si="27"/>
        <v>0.28432146121603569</v>
      </c>
      <c r="F89" s="9">
        <f t="shared" si="28"/>
        <v>0.1927556686938002</v>
      </c>
      <c r="G89" s="9">
        <f t="shared" si="29"/>
        <v>1.0991902547383838</v>
      </c>
      <c r="H89" s="9">
        <f t="shared" si="30"/>
        <v>1.9123279114328584</v>
      </c>
      <c r="I89" s="9">
        <f t="shared" si="31"/>
        <v>3.5171456833508992</v>
      </c>
      <c r="J89" s="9">
        <f t="shared" si="32"/>
        <v>5.1879148705532412</v>
      </c>
      <c r="K89" s="11">
        <f t="shared" si="33"/>
        <v>0.54644808743169393</v>
      </c>
      <c r="L89" s="11">
        <f t="shared" si="34"/>
        <v>0.303951367781155</v>
      </c>
      <c r="M89" s="11">
        <f t="shared" si="35"/>
        <v>0.20790020790020791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-0.25006130098561219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0.23929915802953819</v>
      </c>
      <c r="Q89" s="11">
        <f>2*'OddsRatio_working_3-way'!K89*'OddsRatio_working_3-way'!L89*'OddsRatio_working_3-way'!M89</f>
        <v>6.9061806069130802E-2</v>
      </c>
      <c r="R89" s="11">
        <f t="shared" si="36"/>
        <v>0</v>
      </c>
      <c r="S89" s="11">
        <f t="shared" si="37"/>
        <v>-0.95696198126757237</v>
      </c>
      <c r="T89" s="11">
        <f t="shared" si="38"/>
        <v>-0.27617950397332541</v>
      </c>
      <c r="U89" s="11">
        <f>'OddsRatio_working_3-way'!S89-'OddsRatio_working_3-way'!R89^2/3</f>
        <v>-0.95696198126757237</v>
      </c>
      <c r="V89" s="11">
        <f>'OddsRatio_working_3-way'!S89*'OddsRatio_working_3-way'!R89/3-2*'OddsRatio_working_3-way'!R89^3/27-'OddsRatio_working_3-way'!T89</f>
        <v>0.27617950397332541</v>
      </c>
      <c r="W89" s="11">
        <f>'OddsRatio_working_3-way'!V89^2+4*'OddsRatio_working_3-way'!U89^3/27</f>
        <v>-5.3556442902904552E-2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0.18016073470505206</v>
      </c>
      <c r="Y89" s="11">
        <f>IF('OddsRatio_working_3-way'!W89&gt;=0,IF('OddsRatio_working_3-way'!V89+SQRT('OddsRatio_working_3-way'!W89)&gt;0,0,PI()),ACOS('OddsRatio_working_3-way'!V89/(2*'OddsRatio_working_3-way'!X89)))</f>
        <v>0.69745250666554826</v>
      </c>
      <c r="Z89" s="11">
        <f>'OddsRatio_working_3-way'!X89^(1/3)*COS('OddsRatio_working_3-way'!Y89/3)</f>
        <v>0.54959512736919203</v>
      </c>
      <c r="AA89" s="11">
        <f>'OddsRatio_working_3-way'!X89^(1/3)*COS(('OddsRatio_working_3-way'!Y89+2*PI())/3)</f>
        <v>-0.38748914409735036</v>
      </c>
      <c r="AB89" s="11">
        <f>'OddsRatio_working_3-way'!X89^(1/3)*COS(('OddsRatio_working_3-way'!Y89+4*PI())/3)</f>
        <v>-0.16210598327184142</v>
      </c>
      <c r="AC89" s="11">
        <f>'OddsRatio_working_3-way'!X89^(1/3)*SIN('OddsRatio_working_3-way'!Y89/3)</f>
        <v>0.13012502857341626</v>
      </c>
      <c r="AD89" s="11">
        <f>'OddsRatio_working_3-way'!X89^(1/3)*SIN(('OddsRatio_working_3-way'!Y89+2*PI())/3)</f>
        <v>0.41090082781115655</v>
      </c>
      <c r="AE89" s="11">
        <f>'OddsRatio_working_3-way'!X89^(1/3)*SIN(('OddsRatio_working_3-way'!Y89+4*PI())/3)</f>
        <v>-0.54102585638457279</v>
      </c>
      <c r="AF89" s="11">
        <f>-'OddsRatio_working_3-way'!U89/(3*'OddsRatio_working_3-way'!X89^(1/3))*COS(('OddsRatio_working_3-way'!Y89)/3)</f>
        <v>0.54959512736919192</v>
      </c>
      <c r="AG89" s="11">
        <f>-'OddsRatio_working_3-way'!U89/(3*'OddsRatio_working_3-way'!X89^(1/3))*COS(('OddsRatio_working_3-way'!Y89+2*PI())/3)</f>
        <v>-0.38748914409735025</v>
      </c>
      <c r="AH89" s="11">
        <f>-'OddsRatio_working_3-way'!U89/(3*'OddsRatio_working_3-way'!X89^(1/3))*COS(('OddsRatio_working_3-way'!Y89+4*PI())/3)</f>
        <v>-0.16210598327184139</v>
      </c>
      <c r="AI89" s="11">
        <f>'OddsRatio_working_3-way'!U89/(3*'OddsRatio_working_3-way'!X89^(1/3))*SIN(('OddsRatio_working_3-way'!Y89)/3)</f>
        <v>-0.13012502857341623</v>
      </c>
      <c r="AJ89" s="11">
        <f>'OddsRatio_working_3-way'!U89/(3*'OddsRatio_working_3-way'!X89^(1/3))*SIN(('OddsRatio_working_3-way'!Y89+2*PI())/3)</f>
        <v>-0.4109008278111565</v>
      </c>
      <c r="AK89" s="11">
        <f>'OddsRatio_working_3-way'!U89/(3*'OddsRatio_working_3-way'!X89^(1/3))*SIN(('OddsRatio_working_3-way'!Y89+4*PI())/3)</f>
        <v>0.54102585638457268</v>
      </c>
      <c r="AL89" s="11">
        <f>'OddsRatio_working_3-way'!Z89+'OddsRatio_working_3-way'!AF89</f>
        <v>1.0991902547383838</v>
      </c>
      <c r="AM89" s="11">
        <f>'OddsRatio_working_3-way'!AA89+'OddsRatio_working_3-way'!AG89</f>
        <v>-0.7749782881947006</v>
      </c>
      <c r="AN89" s="11">
        <f>'OddsRatio_working_3-way'!AB89+'OddsRatio_working_3-way'!AH89</f>
        <v>-0.32421196654368278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1.0991902547383838</v>
      </c>
      <c r="AS89" s="11">
        <f>IF(('OddsRatio_working_3-way'!X89=0),IF(Q89&gt;0,-Q89^(1/3),(-Q89)^(1/3)),'OddsRatio_working_3-way'!AM89-'OddsRatio_working_3-way'!R89/3)</f>
        <v>-0.7749782881947006</v>
      </c>
      <c r="AT89" s="11">
        <f>IF(('OddsRatio_working_3-way'!X89=0),IF(Q89&gt;0,-Q89^(1/3),(-Q89)^(1/3)),'OddsRatio_working_3-way'!AN89-'OddsRatio_working_3-way'!R89/3)</f>
        <v>-0.32421196654368278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3.44</v>
      </c>
      <c r="B90" s="4">
        <f>IF('True_Odds_Calculator_3-way'!B91="","",'True_Odds_Calculator_3-way'!B91)</f>
        <v>3.11</v>
      </c>
      <c r="C90" s="4">
        <f>IF('True_Odds_Calculator_3-way'!C91="","",'True_Odds_Calculator_3-way'!C91)</f>
        <v>2.2599999999999998</v>
      </c>
      <c r="D90" s="9">
        <f t="shared" si="26"/>
        <v>0.2739741979194506</v>
      </c>
      <c r="E90" s="9">
        <f t="shared" si="27"/>
        <v>0.30380546883404463</v>
      </c>
      <c r="F90" s="9">
        <f t="shared" si="28"/>
        <v>0.42222033324650493</v>
      </c>
      <c r="G90" s="9">
        <f t="shared" si="29"/>
        <v>1.0860568640745307</v>
      </c>
      <c r="H90" s="9">
        <f t="shared" si="30"/>
        <v>3.6499787483418551</v>
      </c>
      <c r="I90" s="9">
        <f t="shared" si="31"/>
        <v>3.2915799831972588</v>
      </c>
      <c r="J90" s="9">
        <f t="shared" si="32"/>
        <v>2.3684316487339085</v>
      </c>
      <c r="K90" s="11">
        <f t="shared" si="33"/>
        <v>0.29069767441860467</v>
      </c>
      <c r="L90" s="11">
        <f t="shared" si="34"/>
        <v>0.32154340836012862</v>
      </c>
      <c r="M90" s="11">
        <f t="shared" si="35"/>
        <v>0.44247787610619471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-0.26829683902778623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0.24029728372251846</v>
      </c>
      <c r="Q90" s="11">
        <f>2*'OddsRatio_working_3-way'!K90*'OddsRatio_working_3-way'!L90*'OddsRatio_working_3-way'!M90</f>
        <v>8.2718514190195686E-2</v>
      </c>
      <c r="R90" s="11">
        <f t="shared" si="36"/>
        <v>0</v>
      </c>
      <c r="S90" s="11">
        <f t="shared" si="37"/>
        <v>-0.89563963777311595</v>
      </c>
      <c r="T90" s="11">
        <f t="shared" si="38"/>
        <v>-0.30830968598041858</v>
      </c>
      <c r="U90" s="11">
        <f>'OddsRatio_working_3-way'!S90-'OddsRatio_working_3-way'!R90^2/3</f>
        <v>-0.89563963777311595</v>
      </c>
      <c r="V90" s="11">
        <f>'OddsRatio_working_3-way'!S90*'OddsRatio_working_3-way'!R90/3-2*'OddsRatio_working_3-way'!R90^3/27-'OddsRatio_working_3-way'!T90</f>
        <v>0.30830968598041858</v>
      </c>
      <c r="W90" s="11">
        <f>'OddsRatio_working_3-way'!V90^2+4*'OddsRatio_working_3-way'!U90^3/27</f>
        <v>-1.1382999950623182E-2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0.16312408039585044</v>
      </c>
      <c r="Y90" s="11">
        <f>IF('OddsRatio_working_3-way'!W90&gt;=0,IF('OddsRatio_working_3-way'!V90+SQRT('OddsRatio_working_3-way'!W90)&gt;0,0,PI()),ACOS('OddsRatio_working_3-way'!V90/(2*'OddsRatio_working_3-way'!X90)))</f>
        <v>0.3331532319935997</v>
      </c>
      <c r="Z90" s="11">
        <f>'OddsRatio_working_3-way'!X90^(1/3)*COS('OddsRatio_working_3-way'!Y90/3)</f>
        <v>0.54302843203726536</v>
      </c>
      <c r="AA90" s="11">
        <f>'OddsRatio_working_3-way'!X90^(1/3)*COS(('OddsRatio_working_3-way'!Y90+2*PI())/3)</f>
        <v>-0.32395466741486661</v>
      </c>
      <c r="AB90" s="11">
        <f>'OddsRatio_working_3-way'!X90^(1/3)*COS(('OddsRatio_working_3-way'!Y90+4*PI())/3)</f>
        <v>-0.21907376462239891</v>
      </c>
      <c r="AC90" s="11">
        <f>'OddsRatio_working_3-way'!X90^(1/3)*SIN('OddsRatio_working_3-way'!Y90/3)</f>
        <v>6.0553017460082396E-2</v>
      </c>
      <c r="AD90" s="11">
        <f>'OddsRatio_working_3-way'!X90^(1/3)*SIN(('OddsRatio_working_3-way'!Y90+2*PI())/3)</f>
        <v>0.43999990839146219</v>
      </c>
      <c r="AE90" s="11">
        <f>'OddsRatio_working_3-way'!X90^(1/3)*SIN(('OddsRatio_working_3-way'!Y90+4*PI())/3)</f>
        <v>-0.50055292585154443</v>
      </c>
      <c r="AF90" s="11">
        <f>-'OddsRatio_working_3-way'!U90/(3*'OddsRatio_working_3-way'!X90^(1/3))*COS(('OddsRatio_working_3-way'!Y90)/3)</f>
        <v>0.54302843203726536</v>
      </c>
      <c r="AG90" s="11">
        <f>-'OddsRatio_working_3-way'!U90/(3*'OddsRatio_working_3-way'!X90^(1/3))*COS(('OddsRatio_working_3-way'!Y90+2*PI())/3)</f>
        <v>-0.32395466741486661</v>
      </c>
      <c r="AH90" s="11">
        <f>-'OddsRatio_working_3-way'!U90/(3*'OddsRatio_working_3-way'!X90^(1/3))*COS(('OddsRatio_working_3-way'!Y90+4*PI())/3)</f>
        <v>-0.21907376462239891</v>
      </c>
      <c r="AI90" s="11">
        <f>'OddsRatio_working_3-way'!U90/(3*'OddsRatio_working_3-way'!X90^(1/3))*SIN(('OddsRatio_working_3-way'!Y90)/3)</f>
        <v>-6.0553017460082396E-2</v>
      </c>
      <c r="AJ90" s="11">
        <f>'OddsRatio_working_3-way'!U90/(3*'OddsRatio_working_3-way'!X90^(1/3))*SIN(('OddsRatio_working_3-way'!Y90+2*PI())/3)</f>
        <v>-0.43999990839146219</v>
      </c>
      <c r="AK90" s="11">
        <f>'OddsRatio_working_3-way'!U90/(3*'OddsRatio_working_3-way'!X90^(1/3))*SIN(('OddsRatio_working_3-way'!Y90+4*PI())/3)</f>
        <v>0.50055292585154443</v>
      </c>
      <c r="AL90" s="11">
        <f>'OddsRatio_working_3-way'!Z90+'OddsRatio_working_3-way'!AF90</f>
        <v>1.0860568640745307</v>
      </c>
      <c r="AM90" s="11">
        <f>'OddsRatio_working_3-way'!AA90+'OddsRatio_working_3-way'!AG90</f>
        <v>-0.64790933482973323</v>
      </c>
      <c r="AN90" s="11">
        <f>'OddsRatio_working_3-way'!AB90+'OddsRatio_working_3-way'!AH90</f>
        <v>-0.43814752924479783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1.0860568640745307</v>
      </c>
      <c r="AS90" s="11">
        <f>IF(('OddsRatio_working_3-way'!X90=0),IF(Q90&gt;0,-Q90^(1/3),(-Q90)^(1/3)),'OddsRatio_working_3-way'!AM90-'OddsRatio_working_3-way'!R90/3)</f>
        <v>-0.64790933482973323</v>
      </c>
      <c r="AT90" s="11">
        <f>IF(('OddsRatio_working_3-way'!X90=0),IF(Q90&gt;0,-Q90^(1/3),(-Q90)^(1/3)),'OddsRatio_working_3-way'!AN90-'OddsRatio_working_3-way'!R90/3)</f>
        <v>-0.43814752924479783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1.33</v>
      </c>
      <c r="B91" s="4">
        <f>IF('True_Odds_Calculator_3-way'!B92="","",'True_Odds_Calculator_3-way'!B92)</f>
        <v>5.29</v>
      </c>
      <c r="C91" s="4">
        <f>IF('True_Odds_Calculator_3-way'!C92="","",'True_Odds_Calculator_3-way'!C92)</f>
        <v>8.1999999999999993</v>
      </c>
      <c r="D91" s="9">
        <f t="shared" si="26"/>
        <v>0.72435356858607047</v>
      </c>
      <c r="E91" s="9">
        <f t="shared" si="27"/>
        <v>0.16815097481795546</v>
      </c>
      <c r="F91" s="9">
        <f t="shared" si="28"/>
        <v>0.1074954565959738</v>
      </c>
      <c r="G91" s="9">
        <f t="shared" si="29"/>
        <v>1.1531553824416532</v>
      </c>
      <c r="H91" s="9">
        <f t="shared" si="30"/>
        <v>1.3805412762057458</v>
      </c>
      <c r="I91" s="9">
        <f t="shared" si="31"/>
        <v>5.9470365906746929</v>
      </c>
      <c r="J91" s="9">
        <f t="shared" si="32"/>
        <v>9.302718753579903</v>
      </c>
      <c r="K91" s="11">
        <f t="shared" si="33"/>
        <v>0.75187969924812026</v>
      </c>
      <c r="L91" s="11">
        <f t="shared" si="34"/>
        <v>0.1890359168241966</v>
      </c>
      <c r="M91" s="11">
        <f t="shared" si="35"/>
        <v>0.12195121951219513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-0.17667803609258281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0.20487846477737059</v>
      </c>
      <c r="Q91" s="11">
        <f>2*'OddsRatio_working_3-way'!K91*'OddsRatio_working_3-way'!L91*'OddsRatio_working_3-way'!M91</f>
        <v>3.4666406899724299E-2</v>
      </c>
      <c r="R91" s="11">
        <f t="shared" si="36"/>
        <v>0</v>
      </c>
      <c r="S91" s="11">
        <f t="shared" si="37"/>
        <v>-1.1596147959784326</v>
      </c>
      <c r="T91" s="11">
        <f t="shared" si="38"/>
        <v>-0.1962123174244387</v>
      </c>
      <c r="U91" s="11">
        <f>'OddsRatio_working_3-way'!S91-'OddsRatio_working_3-way'!R91^2/3</f>
        <v>-1.1596147959784326</v>
      </c>
      <c r="V91" s="11">
        <f>'OddsRatio_working_3-way'!S91*'OddsRatio_working_3-way'!R91/3-2*'OddsRatio_working_3-way'!R91^3/27-'OddsRatio_working_3-way'!T91</f>
        <v>0.1962123174244387</v>
      </c>
      <c r="W91" s="11">
        <f>'OddsRatio_working_3-way'!V91^2+4*'OddsRatio_working_3-way'!U91^3/27</f>
        <v>-0.19251428570847512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0.24031934962542228</v>
      </c>
      <c r="Y91" s="11">
        <f>IF('OddsRatio_working_3-way'!W91&gt;=0,IF('OddsRatio_working_3-way'!V91+SQRT('OddsRatio_working_3-way'!W91)&gt;0,0,PI()),ACOS('OddsRatio_working_3-way'!V91/(2*'OddsRatio_working_3-way'!X91)))</f>
        <v>1.1502793354506078</v>
      </c>
      <c r="Z91" s="11">
        <f>'OddsRatio_working_3-way'!X91^(1/3)*COS('OddsRatio_working_3-way'!Y91/3)</f>
        <v>0.57657769122082658</v>
      </c>
      <c r="AA91" s="11">
        <f>'OddsRatio_working_3-way'!X91^(1/3)*COS(('OddsRatio_working_3-way'!Y91+2*PI())/3)</f>
        <v>-0.48971457257808254</v>
      </c>
      <c r="AB91" s="11">
        <f>'OddsRatio_working_3-way'!X91^(1/3)*COS(('OddsRatio_working_3-way'!Y91+4*PI())/3)</f>
        <v>-8.6863118642744111E-2</v>
      </c>
      <c r="AC91" s="11">
        <f>'OddsRatio_working_3-way'!X91^(1/3)*SIN('OddsRatio_working_3-way'!Y91/3)</f>
        <v>0.23258639537299977</v>
      </c>
      <c r="AD91" s="11">
        <f>'OddsRatio_working_3-way'!X91^(1/3)*SIN(('OddsRatio_working_3-way'!Y91+2*PI())/3)</f>
        <v>0.38303773016611575</v>
      </c>
      <c r="AE91" s="11">
        <f>'OddsRatio_working_3-way'!X91^(1/3)*SIN(('OddsRatio_working_3-way'!Y91+4*PI())/3)</f>
        <v>-0.61562412553911561</v>
      </c>
      <c r="AF91" s="11">
        <f>-'OddsRatio_working_3-way'!U91/(3*'OddsRatio_working_3-way'!X91^(1/3))*COS(('OddsRatio_working_3-way'!Y91)/3)</f>
        <v>0.57657769122082658</v>
      </c>
      <c r="AG91" s="11">
        <f>-'OddsRatio_working_3-way'!U91/(3*'OddsRatio_working_3-way'!X91^(1/3))*COS(('OddsRatio_working_3-way'!Y91+2*PI())/3)</f>
        <v>-0.48971457257808254</v>
      </c>
      <c r="AH91" s="11">
        <f>-'OddsRatio_working_3-way'!U91/(3*'OddsRatio_working_3-way'!X91^(1/3))*COS(('OddsRatio_working_3-way'!Y91+4*PI())/3)</f>
        <v>-8.6863118642744111E-2</v>
      </c>
      <c r="AI91" s="11">
        <f>'OddsRatio_working_3-way'!U91/(3*'OddsRatio_working_3-way'!X91^(1/3))*SIN(('OddsRatio_working_3-way'!Y91)/3)</f>
        <v>-0.23258639537299977</v>
      </c>
      <c r="AJ91" s="11">
        <f>'OddsRatio_working_3-way'!U91/(3*'OddsRatio_working_3-way'!X91^(1/3))*SIN(('OddsRatio_working_3-way'!Y91+2*PI())/3)</f>
        <v>-0.38303773016611575</v>
      </c>
      <c r="AK91" s="11">
        <f>'OddsRatio_working_3-way'!U91/(3*'OddsRatio_working_3-way'!X91^(1/3))*SIN(('OddsRatio_working_3-way'!Y91+4*PI())/3)</f>
        <v>0.61562412553911561</v>
      </c>
      <c r="AL91" s="11">
        <f>'OddsRatio_working_3-way'!Z91+'OddsRatio_working_3-way'!AF91</f>
        <v>1.1531553824416532</v>
      </c>
      <c r="AM91" s="11">
        <f>'OddsRatio_working_3-way'!AA91+'OddsRatio_working_3-way'!AG91</f>
        <v>-0.97942914515616508</v>
      </c>
      <c r="AN91" s="11">
        <f>'OddsRatio_working_3-way'!AB91+'OddsRatio_working_3-way'!AH91</f>
        <v>-0.17372623728548822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1.1531553824416532</v>
      </c>
      <c r="AS91" s="11">
        <f>IF(('OddsRatio_working_3-way'!X91=0),IF(Q91&gt;0,-Q91^(1/3),(-Q91)^(1/3)),'OddsRatio_working_3-way'!AM91-'OddsRatio_working_3-way'!R91/3)</f>
        <v>-0.97942914515616508</v>
      </c>
      <c r="AT91" s="11">
        <f>IF(('OddsRatio_working_3-way'!X91=0),IF(Q91&gt;0,-Q91^(1/3),(-Q91)^(1/3)),'OddsRatio_working_3-way'!AN91-'OddsRatio_working_3-way'!R91/3)</f>
        <v>-0.17372623728548822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2.67</v>
      </c>
      <c r="B92" s="4">
        <f>IF('True_Odds_Calculator_3-way'!B93="","",'True_Odds_Calculator_3-way'!B93)</f>
        <v>3.25</v>
      </c>
      <c r="C92" s="4">
        <f>IF('True_Odds_Calculator_3-way'!C93="","",'True_Odds_Calculator_3-way'!C93)</f>
        <v>2.69</v>
      </c>
      <c r="D92" s="9">
        <f t="shared" si="26"/>
        <v>0.35592931908320913</v>
      </c>
      <c r="E92" s="9">
        <f t="shared" si="27"/>
        <v>0.29086578004920971</v>
      </c>
      <c r="F92" s="9">
        <f t="shared" si="28"/>
        <v>0.35320490086758116</v>
      </c>
      <c r="G92" s="9">
        <f t="shared" si="29"/>
        <v>1.0835608244092922</v>
      </c>
      <c r="H92" s="9">
        <f t="shared" si="30"/>
        <v>2.8095465767635175</v>
      </c>
      <c r="I92" s="9">
        <f t="shared" si="31"/>
        <v>3.4380118549209069</v>
      </c>
      <c r="J92" s="9">
        <f t="shared" si="32"/>
        <v>2.831217793251704</v>
      </c>
      <c r="K92" s="11">
        <f t="shared" si="33"/>
        <v>0.37453183520599254</v>
      </c>
      <c r="L92" s="11">
        <f t="shared" si="34"/>
        <v>0.30769230769230771</v>
      </c>
      <c r="M92" s="11">
        <f t="shared" si="35"/>
        <v>0.37174721189591081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-0.2720437742784344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0.24033441183936152</v>
      </c>
      <c r="Q92" s="11">
        <f>2*'OddsRatio_working_3-way'!K92*'OddsRatio_working_3-way'!L92*'OddsRatio_working_3-way'!M92</f>
        <v>8.5680717233283979E-2</v>
      </c>
      <c r="R92" s="11">
        <f t="shared" si="36"/>
        <v>0</v>
      </c>
      <c r="S92" s="11">
        <f t="shared" si="37"/>
        <v>-0.88344022015141344</v>
      </c>
      <c r="T92" s="11">
        <f t="shared" si="38"/>
        <v>-0.31495195014310645</v>
      </c>
      <c r="U92" s="11">
        <f>'OddsRatio_working_3-way'!S92-'OddsRatio_working_3-way'!R92^2/3</f>
        <v>-0.88344022015141344</v>
      </c>
      <c r="V92" s="11">
        <f>'OddsRatio_working_3-way'!S92*'OddsRatio_working_3-way'!R92/3-2*'OddsRatio_working_3-way'!R92^3/27-'OddsRatio_working_3-way'!T92</f>
        <v>0.31495195014310645</v>
      </c>
      <c r="W92" s="11">
        <f>'OddsRatio_working_3-way'!V92^2+4*'OddsRatio_working_3-way'!U92^3/27</f>
        <v>-2.9527661194165278E-3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0.15980261028716203</v>
      </c>
      <c r="Y92" s="11">
        <f>IF('OddsRatio_working_3-way'!W92&gt;=0,IF('OddsRatio_working_3-way'!V92+SQRT('OddsRatio_working_3-way'!W92)&gt;0,0,PI()),ACOS('OddsRatio_working_3-way'!V92/(2*'OddsRatio_working_3-way'!X92)))</f>
        <v>0.17085022202199918</v>
      </c>
      <c r="Z92" s="11">
        <f>'OddsRatio_working_3-way'!X92^(1/3)*COS('OddsRatio_working_3-way'!Y92/3)</f>
        <v>0.54178041220464612</v>
      </c>
      <c r="AA92" s="11">
        <f>'OddsRatio_working_3-way'!X92^(1/3)*COS(('OddsRatio_working_3-way'!Y92+2*PI())/3)</f>
        <v>-0.29763985565846002</v>
      </c>
      <c r="AB92" s="11">
        <f>'OddsRatio_working_3-way'!X92^(1/3)*COS(('OddsRatio_working_3-way'!Y92+4*PI())/3)</f>
        <v>-0.24414055654618624</v>
      </c>
      <c r="AC92" s="11">
        <f>'OddsRatio_working_3-way'!X92^(1/3)*SIN('OddsRatio_working_3-way'!Y92/3)</f>
        <v>3.0887834743927676E-2</v>
      </c>
      <c r="AD92" s="11">
        <f>'OddsRatio_working_3-way'!X92^(1/3)*SIN(('OddsRatio_working_3-way'!Y92+2*PI())/3)</f>
        <v>0.45375168287006445</v>
      </c>
      <c r="AE92" s="11">
        <f>'OddsRatio_working_3-way'!X92^(1/3)*SIN(('OddsRatio_working_3-way'!Y92+4*PI())/3)</f>
        <v>-0.48463951761399204</v>
      </c>
      <c r="AF92" s="11">
        <f>-'OddsRatio_working_3-way'!U92/(3*'OddsRatio_working_3-way'!X92^(1/3))*COS(('OddsRatio_working_3-way'!Y92)/3)</f>
        <v>0.54178041220464623</v>
      </c>
      <c r="AG92" s="11">
        <f>-'OddsRatio_working_3-way'!U92/(3*'OddsRatio_working_3-way'!X92^(1/3))*COS(('OddsRatio_working_3-way'!Y92+2*PI())/3)</f>
        <v>-0.29763985565846007</v>
      </c>
      <c r="AH92" s="11">
        <f>-'OddsRatio_working_3-way'!U92/(3*'OddsRatio_working_3-way'!X92^(1/3))*COS(('OddsRatio_working_3-way'!Y92+4*PI())/3)</f>
        <v>-0.2441405565461863</v>
      </c>
      <c r="AI92" s="11">
        <f>'OddsRatio_working_3-way'!U92/(3*'OddsRatio_working_3-way'!X92^(1/3))*SIN(('OddsRatio_working_3-way'!Y92)/3)</f>
        <v>-3.0887834743927683E-2</v>
      </c>
      <c r="AJ92" s="11">
        <f>'OddsRatio_working_3-way'!U92/(3*'OddsRatio_working_3-way'!X92^(1/3))*SIN(('OddsRatio_working_3-way'!Y92+2*PI())/3)</f>
        <v>-0.45375168287006457</v>
      </c>
      <c r="AK92" s="11">
        <f>'OddsRatio_working_3-way'!U92/(3*'OddsRatio_working_3-way'!X92^(1/3))*SIN(('OddsRatio_working_3-way'!Y92+4*PI())/3)</f>
        <v>0.48463951761399215</v>
      </c>
      <c r="AL92" s="11">
        <f>'OddsRatio_working_3-way'!Z92+'OddsRatio_working_3-way'!AF92</f>
        <v>1.0835608244092922</v>
      </c>
      <c r="AM92" s="11">
        <f>'OddsRatio_working_3-way'!AA92+'OddsRatio_working_3-way'!AG92</f>
        <v>-0.59527971131692015</v>
      </c>
      <c r="AN92" s="11">
        <f>'OddsRatio_working_3-way'!AB92+'OddsRatio_working_3-way'!AH92</f>
        <v>-0.48828111309237254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1.0835608244092922</v>
      </c>
      <c r="AS92" s="11">
        <f>IF(('OddsRatio_working_3-way'!X92=0),IF(Q92&gt;0,-Q92^(1/3),(-Q92)^(1/3)),'OddsRatio_working_3-way'!AM92-'OddsRatio_working_3-way'!R92/3)</f>
        <v>-0.59527971131692015</v>
      </c>
      <c r="AT92" s="11">
        <f>IF(('OddsRatio_working_3-way'!X92=0),IF(Q92&gt;0,-Q92^(1/3),(-Q92)^(1/3)),'OddsRatio_working_3-way'!AN92-'OddsRatio_working_3-way'!R92/3)</f>
        <v>-0.48828111309237254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1.49</v>
      </c>
      <c r="B93" s="4">
        <f>IF('True_Odds_Calculator_3-way'!B94="","",'True_Odds_Calculator_3-way'!B94)</f>
        <v>4.16</v>
      </c>
      <c r="C93" s="4">
        <f>IF('True_Odds_Calculator_3-way'!C94="","",'True_Odds_Calculator_3-way'!C94)</f>
        <v>8.27</v>
      </c>
      <c r="D93" s="9">
        <f t="shared" si="26"/>
        <v>0.65684767415561585</v>
      </c>
      <c r="E93" s="9">
        <f t="shared" si="27"/>
        <v>0.22888034116393094</v>
      </c>
      <c r="F93" s="9">
        <f t="shared" si="28"/>
        <v>0.11427198468045308</v>
      </c>
      <c r="G93" s="9">
        <f t="shared" si="29"/>
        <v>1.0661693671526324</v>
      </c>
      <c r="H93" s="9">
        <f t="shared" si="30"/>
        <v>1.5224229899047901</v>
      </c>
      <c r="I93" s="9">
        <f t="shared" si="31"/>
        <v>4.3690952002023193</v>
      </c>
      <c r="J93" s="9">
        <f t="shared" si="32"/>
        <v>8.7510512991996379</v>
      </c>
      <c r="K93" s="11">
        <f t="shared" si="33"/>
        <v>0.67114093959731547</v>
      </c>
      <c r="L93" s="11">
        <f t="shared" si="34"/>
        <v>0.24038461538461536</v>
      </c>
      <c r="M93" s="11">
        <f t="shared" si="35"/>
        <v>0.12091898428053205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-0.21960006529749998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0.21302841190362187</v>
      </c>
      <c r="Q93" s="11">
        <f>2*'OddsRatio_working_3-way'!K93*'OddsRatio_working_3-way'!L93*'OddsRatio_working_3-way'!M93</f>
        <v>3.9016192656341001E-2</v>
      </c>
      <c r="R93" s="11">
        <f t="shared" si="36"/>
        <v>0</v>
      </c>
      <c r="S93" s="11">
        <f t="shared" si="37"/>
        <v>-0.97007444699538115</v>
      </c>
      <c r="T93" s="11">
        <f t="shared" si="38"/>
        <v>-0.17766931263651667</v>
      </c>
      <c r="U93" s="11">
        <f>'OddsRatio_working_3-way'!S93-'OddsRatio_working_3-way'!R93^2/3</f>
        <v>-0.97007444699538115</v>
      </c>
      <c r="V93" s="11">
        <f>'OddsRatio_working_3-way'!S93*'OddsRatio_working_3-way'!R93/3-2*'OddsRatio_working_3-way'!R93^3/27-'OddsRatio_working_3-way'!T93</f>
        <v>0.17766931263651667</v>
      </c>
      <c r="W93" s="11">
        <f>'OddsRatio_working_3-way'!V93^2+4*'OddsRatio_working_3-way'!U93^3/27</f>
        <v>-0.10367556463060525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0.1838762826490529</v>
      </c>
      <c r="Y93" s="11">
        <f>IF('OddsRatio_working_3-way'!W93&gt;=0,IF('OddsRatio_working_3-way'!V93+SQRT('OddsRatio_working_3-way'!W93)&gt;0,0,PI()),ACOS('OddsRatio_working_3-way'!V93/(2*'OddsRatio_working_3-way'!X93)))</f>
        <v>1.066579492707219</v>
      </c>
      <c r="Z93" s="11">
        <f>'OddsRatio_working_3-way'!X93^(1/3)*COS('OddsRatio_working_3-way'!Y93/3)</f>
        <v>0.53308468357631633</v>
      </c>
      <c r="AA93" s="11">
        <f>'OddsRatio_working_3-way'!X93^(1/3)*COS(('OddsRatio_working_3-way'!Y93+2*PI())/3)</f>
        <v>-0.4379604034126538</v>
      </c>
      <c r="AB93" s="11">
        <f>'OddsRatio_working_3-way'!X93^(1/3)*COS(('OddsRatio_working_3-way'!Y93+4*PI())/3)</f>
        <v>-9.5124280163662644E-2</v>
      </c>
      <c r="AC93" s="11">
        <f>'OddsRatio_working_3-way'!X93^(1/3)*SIN('OddsRatio_working_3-way'!Y93/3)</f>
        <v>0.19793652804573281</v>
      </c>
      <c r="AD93" s="11">
        <f>'OddsRatio_working_3-way'!X93^(1/3)*SIN(('OddsRatio_working_3-way'!Y93+2*PI())/3)</f>
        <v>0.36269661432261263</v>
      </c>
      <c r="AE93" s="11">
        <f>'OddsRatio_working_3-way'!X93^(1/3)*SIN(('OddsRatio_working_3-way'!Y93+4*PI())/3)</f>
        <v>-0.56063314236834549</v>
      </c>
      <c r="AF93" s="11">
        <f>-'OddsRatio_working_3-way'!U93/(3*'OddsRatio_working_3-way'!X93^(1/3))*COS(('OddsRatio_working_3-way'!Y93)/3)</f>
        <v>0.53308468357631611</v>
      </c>
      <c r="AG93" s="11">
        <f>-'OddsRatio_working_3-way'!U93/(3*'OddsRatio_working_3-way'!X93^(1/3))*COS(('OddsRatio_working_3-way'!Y93+2*PI())/3)</f>
        <v>-0.43796040341265363</v>
      </c>
      <c r="AH93" s="11">
        <f>-'OddsRatio_working_3-way'!U93/(3*'OddsRatio_working_3-way'!X93^(1/3))*COS(('OddsRatio_working_3-way'!Y93+4*PI())/3)</f>
        <v>-9.5124280163662617E-2</v>
      </c>
      <c r="AI93" s="11">
        <f>'OddsRatio_working_3-way'!U93/(3*'OddsRatio_working_3-way'!X93^(1/3))*SIN(('OddsRatio_working_3-way'!Y93)/3)</f>
        <v>-0.19793652804573272</v>
      </c>
      <c r="AJ93" s="11">
        <f>'OddsRatio_working_3-way'!U93/(3*'OddsRatio_working_3-way'!X93^(1/3))*SIN(('OddsRatio_working_3-way'!Y93+2*PI())/3)</f>
        <v>-0.36269661432261247</v>
      </c>
      <c r="AK93" s="11">
        <f>'OddsRatio_working_3-way'!U93/(3*'OddsRatio_working_3-way'!X93^(1/3))*SIN(('OddsRatio_working_3-way'!Y93+4*PI())/3)</f>
        <v>0.56063314236834527</v>
      </c>
      <c r="AL93" s="11">
        <f>'OddsRatio_working_3-way'!Z93+'OddsRatio_working_3-way'!AF93</f>
        <v>1.0661693671526324</v>
      </c>
      <c r="AM93" s="11">
        <f>'OddsRatio_working_3-way'!AA93+'OddsRatio_working_3-way'!AG93</f>
        <v>-0.87592080682530749</v>
      </c>
      <c r="AN93" s="11">
        <f>'OddsRatio_working_3-way'!AB93+'OddsRatio_working_3-way'!AH93</f>
        <v>-0.19024856032732526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1.0661693671526324</v>
      </c>
      <c r="AS93" s="11">
        <f>IF(('OddsRatio_working_3-way'!X93=0),IF(Q93&gt;0,-Q93^(1/3),(-Q93)^(1/3)),'OddsRatio_working_3-way'!AM93-'OddsRatio_working_3-way'!R93/3)</f>
        <v>-0.87592080682530749</v>
      </c>
      <c r="AT93" s="11">
        <f>IF(('OddsRatio_working_3-way'!X93=0),IF(Q93&gt;0,-Q93^(1/3),(-Q93)^(1/3)),'OddsRatio_working_3-way'!AN93-'OddsRatio_working_3-way'!R93/3)</f>
        <v>-0.19024856032732526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1.8</v>
      </c>
      <c r="B94" s="4">
        <f>IF('True_Odds_Calculator_3-way'!B95="","",'True_Odds_Calculator_3-way'!B95)</f>
        <v>3.38</v>
      </c>
      <c r="C94" s="4">
        <f>IF('True_Odds_Calculator_3-way'!C95="","",'True_Odds_Calculator_3-way'!C95)</f>
        <v>5.59</v>
      </c>
      <c r="D94" s="9">
        <f t="shared" si="26"/>
        <v>0.54301477201131887</v>
      </c>
      <c r="E94" s="9">
        <f t="shared" si="27"/>
        <v>0.28541481881629571</v>
      </c>
      <c r="F94" s="9">
        <f t="shared" si="28"/>
        <v>0.17157040917238531</v>
      </c>
      <c r="G94" s="9">
        <f t="shared" si="29"/>
        <v>1.051963159068432</v>
      </c>
      <c r="H94" s="9">
        <f t="shared" si="30"/>
        <v>1.8415705272547456</v>
      </c>
      <c r="I94" s="9">
        <f t="shared" si="31"/>
        <v>3.503672318582868</v>
      </c>
      <c r="J94" s="9">
        <f t="shared" si="32"/>
        <v>5.828510900124102</v>
      </c>
      <c r="K94" s="11">
        <f t="shared" si="33"/>
        <v>0.55555555555555558</v>
      </c>
      <c r="L94" s="11">
        <f t="shared" si="34"/>
        <v>0.29585798816568049</v>
      </c>
      <c r="M94" s="11">
        <f t="shared" si="35"/>
        <v>0.17889087656529518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-0.25696774671592337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0.22846517273378431</v>
      </c>
      <c r="Q94" s="11">
        <f>2*'OddsRatio_working_3-way'!K94*'OddsRatio_working_3-way'!L94*'OddsRatio_working_3-way'!M94</f>
        <v>5.8806994268670344E-2</v>
      </c>
      <c r="R94" s="11">
        <f t="shared" si="36"/>
        <v>0</v>
      </c>
      <c r="S94" s="11">
        <f t="shared" si="37"/>
        <v>-0.88908112264513672</v>
      </c>
      <c r="T94" s="11">
        <f t="shared" si="38"/>
        <v>-0.228849709818568</v>
      </c>
      <c r="U94" s="11">
        <f>'OddsRatio_working_3-way'!S94-'OddsRatio_working_3-way'!R94^2/3</f>
        <v>-0.88908112264513672</v>
      </c>
      <c r="V94" s="11">
        <f>'OddsRatio_working_3-way'!S94*'OddsRatio_working_3-way'!R94/3-2*'OddsRatio_working_3-way'!R94^3/27-'OddsRatio_working_3-way'!T94</f>
        <v>0.228849709818568</v>
      </c>
      <c r="W94" s="11">
        <f>'OddsRatio_working_3-way'!V94^2+4*'OddsRatio_working_3-way'!U94^3/27</f>
        <v>-5.1744510366598939E-2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0.16133559747514009</v>
      </c>
      <c r="Y94" s="11">
        <f>IF('OddsRatio_working_3-way'!W94&gt;=0,IF('OddsRatio_working_3-way'!V94+SQRT('OddsRatio_working_3-way'!W94)&gt;0,0,PI()),ACOS('OddsRatio_working_3-way'!V94/(2*'OddsRatio_working_3-way'!X94)))</f>
        <v>0.78238383851353355</v>
      </c>
      <c r="Z94" s="11">
        <f>'OddsRatio_working_3-way'!X94^(1/3)*COS('OddsRatio_working_3-way'!Y94/3)</f>
        <v>0.52598157953421598</v>
      </c>
      <c r="AA94" s="11">
        <f>'OddsRatio_working_3-way'!X94^(1/3)*COS(('OddsRatio_working_3-way'!Y94+2*PI())/3)</f>
        <v>-0.38455482291138393</v>
      </c>
      <c r="AB94" s="11">
        <f>'OddsRatio_working_3-way'!X94^(1/3)*COS(('OddsRatio_working_3-way'!Y94+4*PI())/3)</f>
        <v>-0.141426756622832</v>
      </c>
      <c r="AC94" s="11">
        <f>'OddsRatio_working_3-way'!X94^(1/3)*SIN('OddsRatio_working_3-way'!Y94/3)</f>
        <v>0.14037005451924861</v>
      </c>
      <c r="AD94" s="11">
        <f>'OddsRatio_working_3-way'!X94^(1/3)*SIN(('OddsRatio_working_3-way'!Y94+2*PI())/3)</f>
        <v>0.38532838253967194</v>
      </c>
      <c r="AE94" s="11">
        <f>'OddsRatio_working_3-way'!X94^(1/3)*SIN(('OddsRatio_working_3-way'!Y94+4*PI())/3)</f>
        <v>-0.52569843705892061</v>
      </c>
      <c r="AF94" s="11">
        <f>-'OddsRatio_working_3-way'!U94/(3*'OddsRatio_working_3-way'!X94^(1/3))*COS(('OddsRatio_working_3-way'!Y94)/3)</f>
        <v>0.52598157953421598</v>
      </c>
      <c r="AG94" s="11">
        <f>-'OddsRatio_working_3-way'!U94/(3*'OddsRatio_working_3-way'!X94^(1/3))*COS(('OddsRatio_working_3-way'!Y94+2*PI())/3)</f>
        <v>-0.38455482291138393</v>
      </c>
      <c r="AH94" s="11">
        <f>-'OddsRatio_working_3-way'!U94/(3*'OddsRatio_working_3-way'!X94^(1/3))*COS(('OddsRatio_working_3-way'!Y94+4*PI())/3)</f>
        <v>-0.141426756622832</v>
      </c>
      <c r="AI94" s="11">
        <f>'OddsRatio_working_3-way'!U94/(3*'OddsRatio_working_3-way'!X94^(1/3))*SIN(('OddsRatio_working_3-way'!Y94)/3)</f>
        <v>-0.14037005451924861</v>
      </c>
      <c r="AJ94" s="11">
        <f>'OddsRatio_working_3-way'!U94/(3*'OddsRatio_working_3-way'!X94^(1/3))*SIN(('OddsRatio_working_3-way'!Y94+2*PI())/3)</f>
        <v>-0.38532838253967194</v>
      </c>
      <c r="AK94" s="11">
        <f>'OddsRatio_working_3-way'!U94/(3*'OddsRatio_working_3-way'!X94^(1/3))*SIN(('OddsRatio_working_3-way'!Y94+4*PI())/3)</f>
        <v>0.52569843705892061</v>
      </c>
      <c r="AL94" s="11">
        <f>'OddsRatio_working_3-way'!Z94+'OddsRatio_working_3-way'!AF94</f>
        <v>1.051963159068432</v>
      </c>
      <c r="AM94" s="11">
        <f>'OddsRatio_working_3-way'!AA94+'OddsRatio_working_3-way'!AG94</f>
        <v>-0.76910964582276786</v>
      </c>
      <c r="AN94" s="11">
        <f>'OddsRatio_working_3-way'!AB94+'OddsRatio_working_3-way'!AH94</f>
        <v>-0.28285351324566399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1.051963159068432</v>
      </c>
      <c r="AS94" s="11">
        <f>IF(('OddsRatio_working_3-way'!X94=0),IF(Q94&gt;0,-Q94^(1/3),(-Q94)^(1/3)),'OddsRatio_working_3-way'!AM94-'OddsRatio_working_3-way'!R94/3)</f>
        <v>-0.76910964582276786</v>
      </c>
      <c r="AT94" s="11">
        <f>IF(('OddsRatio_working_3-way'!X94=0),IF(Q94&gt;0,-Q94^(1/3),(-Q94)^(1/3)),'OddsRatio_working_3-way'!AN94-'OddsRatio_working_3-way'!R94/3)</f>
        <v>-0.28285351324566399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2.68</v>
      </c>
      <c r="B95" s="4">
        <f>IF('True_Odds_Calculator_3-way'!B96="","",'True_Odds_Calculator_3-way'!B96)</f>
        <v>3.19</v>
      </c>
      <c r="C95" s="4">
        <f>IF('True_Odds_Calculator_3-way'!C96="","",'True_Odds_Calculator_3-way'!C96)</f>
        <v>2.93</v>
      </c>
      <c r="D95" s="9">
        <f t="shared" si="26"/>
        <v>0.36343519562984478</v>
      </c>
      <c r="E95" s="9">
        <f t="shared" si="27"/>
        <v>0.30457771806300771</v>
      </c>
      <c r="F95" s="9">
        <f t="shared" si="28"/>
        <v>0.33198708630714729</v>
      </c>
      <c r="G95" s="9">
        <f t="shared" si="29"/>
        <v>1.0425727232945694</v>
      </c>
      <c r="H95" s="9">
        <f t="shared" si="30"/>
        <v>2.7515221751348768</v>
      </c>
      <c r="I95" s="9">
        <f t="shared" si="31"/>
        <v>3.2832342640151073</v>
      </c>
      <c r="J95" s="9">
        <f t="shared" si="32"/>
        <v>3.0121653559585191</v>
      </c>
      <c r="K95" s="11">
        <f t="shared" si="33"/>
        <v>0.37313432835820892</v>
      </c>
      <c r="L95" s="11">
        <f t="shared" si="34"/>
        <v>0.31347962382445144</v>
      </c>
      <c r="M95" s="11">
        <f t="shared" si="35"/>
        <v>0.34129692832764502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-0.28347685646574272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0.23154472749501021</v>
      </c>
      <c r="Q95" s="11">
        <f>2*'OddsRatio_working_3-way'!K95*'OddsRatio_working_3-way'!L95*'OddsRatio_working_3-way'!M95</f>
        <v>7.9843009481037994E-2</v>
      </c>
      <c r="R95" s="11">
        <f t="shared" si="36"/>
        <v>0</v>
      </c>
      <c r="S95" s="11">
        <f t="shared" si="37"/>
        <v>-0.81680293192820719</v>
      </c>
      <c r="T95" s="11">
        <f t="shared" si="38"/>
        <v>-0.28165618342351967</v>
      </c>
      <c r="U95" s="11">
        <f>'OddsRatio_working_3-way'!S95-'OddsRatio_working_3-way'!R95^2/3</f>
        <v>-0.81680293192820719</v>
      </c>
      <c r="V95" s="11">
        <f>'OddsRatio_working_3-way'!S95*'OddsRatio_working_3-way'!R95/3-2*'OddsRatio_working_3-way'!R95^3/27-'OddsRatio_working_3-way'!T95</f>
        <v>0.28165618342351967</v>
      </c>
      <c r="W95" s="11">
        <f>'OddsRatio_working_3-way'!V95^2+4*'OddsRatio_working_3-way'!U95^3/27</f>
        <v>-1.4022366901758759E-3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0.14206727486553619</v>
      </c>
      <c r="Y95" s="11">
        <f>IF('OddsRatio_working_3-way'!W95&gt;=0,IF('OddsRatio_working_3-way'!V95+SQRT('OddsRatio_working_3-way'!W95)&gt;0,0,PI()),ACOS('OddsRatio_working_3-way'!V95/(2*'OddsRatio_working_3-way'!X95)))</f>
        <v>0.13217578774727712</v>
      </c>
      <c r="Z95" s="11">
        <f>'OddsRatio_working_3-way'!X95^(1/3)*COS('OddsRatio_working_3-way'!Y95/3)</f>
        <v>0.52128636164728481</v>
      </c>
      <c r="AA95" s="11">
        <f>'OddsRatio_working_3-way'!X95^(1/3)*COS(('OddsRatio_working_3-way'!Y95+2*PI())/3)</f>
        <v>-0.28054619196402136</v>
      </c>
      <c r="AB95" s="11">
        <f>'OddsRatio_working_3-way'!X95^(1/3)*COS(('OddsRatio_working_3-way'!Y95+4*PI())/3)</f>
        <v>-0.24074016968326351</v>
      </c>
      <c r="AC95" s="11">
        <f>'OddsRatio_working_3-way'!X95^(1/3)*SIN('OddsRatio_working_3-way'!Y95/3)</f>
        <v>2.2982017679163958E-2</v>
      </c>
      <c r="AD95" s="11">
        <f>'OddsRatio_working_3-way'!X95^(1/3)*SIN(('OddsRatio_working_3-way'!Y95+2*PI())/3)</f>
        <v>0.43995622299332876</v>
      </c>
      <c r="AE95" s="11">
        <f>'OddsRatio_working_3-way'!X95^(1/3)*SIN(('OddsRatio_working_3-way'!Y95+4*PI())/3)</f>
        <v>-0.46293824067249262</v>
      </c>
      <c r="AF95" s="11">
        <f>-'OddsRatio_working_3-way'!U95/(3*'OddsRatio_working_3-way'!X95^(1/3))*COS(('OddsRatio_working_3-way'!Y95)/3)</f>
        <v>0.52128636164728459</v>
      </c>
      <c r="AG95" s="11">
        <f>-'OddsRatio_working_3-way'!U95/(3*'OddsRatio_working_3-way'!X95^(1/3))*COS(('OddsRatio_working_3-way'!Y95+2*PI())/3)</f>
        <v>-0.28054619196402125</v>
      </c>
      <c r="AH95" s="11">
        <f>-'OddsRatio_working_3-way'!U95/(3*'OddsRatio_working_3-way'!X95^(1/3))*COS(('OddsRatio_working_3-way'!Y95+4*PI())/3)</f>
        <v>-0.24074016968326339</v>
      </c>
      <c r="AI95" s="11">
        <f>'OddsRatio_working_3-way'!U95/(3*'OddsRatio_working_3-way'!X95^(1/3))*SIN(('OddsRatio_working_3-way'!Y95)/3)</f>
        <v>-2.2982017679163948E-2</v>
      </c>
      <c r="AJ95" s="11">
        <f>'OddsRatio_working_3-way'!U95/(3*'OddsRatio_working_3-way'!X95^(1/3))*SIN(('OddsRatio_working_3-way'!Y95+2*PI())/3)</f>
        <v>-0.43995622299332859</v>
      </c>
      <c r="AK95" s="11">
        <f>'OddsRatio_working_3-way'!U95/(3*'OddsRatio_working_3-way'!X95^(1/3))*SIN(('OddsRatio_working_3-way'!Y95+4*PI())/3)</f>
        <v>0.4629382406724924</v>
      </c>
      <c r="AL95" s="11">
        <f>'OddsRatio_working_3-way'!Z95+'OddsRatio_working_3-way'!AF95</f>
        <v>1.0425727232945694</v>
      </c>
      <c r="AM95" s="11">
        <f>'OddsRatio_working_3-way'!AA95+'OddsRatio_working_3-way'!AG95</f>
        <v>-0.56109238392804262</v>
      </c>
      <c r="AN95" s="11">
        <f>'OddsRatio_working_3-way'!AB95+'OddsRatio_working_3-way'!AH95</f>
        <v>-0.4814803393665269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1.0425727232945694</v>
      </c>
      <c r="AS95" s="11">
        <f>IF(('OddsRatio_working_3-way'!X95=0),IF(Q95&gt;0,-Q95^(1/3),(-Q95)^(1/3)),'OddsRatio_working_3-way'!AM95-'OddsRatio_working_3-way'!R95/3)</f>
        <v>-0.56109238392804262</v>
      </c>
      <c r="AT95" s="11">
        <f>IF(('OddsRatio_working_3-way'!X95=0),IF(Q95&gt;0,-Q95^(1/3),(-Q95)^(1/3)),'OddsRatio_working_3-way'!AN95-'OddsRatio_working_3-way'!R95/3)</f>
        <v>-0.4814803393665269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2.06</v>
      </c>
      <c r="B96" s="4">
        <f>IF('True_Odds_Calculator_3-way'!B97="","",'True_Odds_Calculator_3-way'!B97)</f>
        <v>3.48</v>
      </c>
      <c r="C96" s="4">
        <f>IF('True_Odds_Calculator_3-way'!C97="","",'True_Odds_Calculator_3-way'!C97)</f>
        <v>3.93</v>
      </c>
      <c r="D96" s="9">
        <f t="shared" si="26"/>
        <v>0.47481487194401556</v>
      </c>
      <c r="E96" s="9">
        <f t="shared" si="27"/>
        <v>0.27872084941072106</v>
      </c>
      <c r="F96" s="9">
        <f t="shared" si="28"/>
        <v>0.24646427864526352</v>
      </c>
      <c r="G96" s="9">
        <f t="shared" si="29"/>
        <v>1.0434754622339679</v>
      </c>
      <c r="H96" s="9">
        <f t="shared" si="30"/>
        <v>2.1060839899680057</v>
      </c>
      <c r="I96" s="9">
        <f t="shared" si="31"/>
        <v>3.5878191463402405</v>
      </c>
      <c r="J96" s="9">
        <f t="shared" si="32"/>
        <v>4.0573831043455257</v>
      </c>
      <c r="K96" s="11">
        <f t="shared" si="33"/>
        <v>0.4854368932038835</v>
      </c>
      <c r="L96" s="11">
        <f t="shared" si="34"/>
        <v>0.28735632183908044</v>
      </c>
      <c r="M96" s="11">
        <f t="shared" si="35"/>
        <v>0.2544529262086514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-0.2733922201181086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0.22964937403330743</v>
      </c>
      <c r="Q96" s="11">
        <f>2*'OddsRatio_working_3-way'!K96*'OddsRatio_working_3-way'!L96*'OddsRatio_working_3-way'!M96</f>
        <v>7.0988987336416523E-2</v>
      </c>
      <c r="R96" s="11">
        <f t="shared" si="36"/>
        <v>0</v>
      </c>
      <c r="S96" s="11">
        <f t="shared" si="37"/>
        <v>-0.83999966763537104</v>
      </c>
      <c r="T96" s="11">
        <f t="shared" si="38"/>
        <v>-0.25965986634787364</v>
      </c>
      <c r="U96" s="11">
        <f>'OddsRatio_working_3-way'!S96-'OddsRatio_working_3-way'!R96^2/3</f>
        <v>-0.83999966763537104</v>
      </c>
      <c r="V96" s="11">
        <f>'OddsRatio_working_3-way'!S96*'OddsRatio_working_3-way'!R96/3-2*'OddsRatio_working_3-way'!R96^3/27-'OddsRatio_working_3-way'!T96</f>
        <v>0.25965986634787364</v>
      </c>
      <c r="W96" s="11">
        <f>'OddsRatio_working_3-way'!V96^2+4*'OddsRatio_working_3-way'!U96^3/27</f>
        <v>-2.0384649578698011E-2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0.1481619854842105</v>
      </c>
      <c r="Y96" s="11">
        <f>IF('OddsRatio_working_3-way'!W96&gt;=0,IF('OddsRatio_working_3-way'!V96+SQRT('OddsRatio_working_3-way'!W96)&gt;0,0,PI()),ACOS('OddsRatio_working_3-way'!V96/(2*'OddsRatio_working_3-way'!X96)))</f>
        <v>0.50273053549452928</v>
      </c>
      <c r="Z96" s="11">
        <f>'OddsRatio_working_3-way'!X96^(1/3)*COS('OddsRatio_working_3-way'!Y96/3)</f>
        <v>0.52173773111698407</v>
      </c>
      <c r="AA96" s="11">
        <f>'OddsRatio_working_3-way'!X96^(1/3)*COS(('OddsRatio_working_3-way'!Y96+2*PI())/3)</f>
        <v>-0.33730329402838394</v>
      </c>
      <c r="AB96" s="11">
        <f>'OddsRatio_working_3-way'!X96^(1/3)*COS(('OddsRatio_working_3-way'!Y96+4*PI())/3)</f>
        <v>-0.18443443708860024</v>
      </c>
      <c r="AC96" s="11">
        <f>'OddsRatio_working_3-way'!X96^(1/3)*SIN('OddsRatio_working_3-way'!Y96/3)</f>
        <v>8.8258875704894518E-2</v>
      </c>
      <c r="AD96" s="11">
        <f>'OddsRatio_working_3-way'!X96^(1/3)*SIN(('OddsRatio_working_3-way'!Y96+2*PI())/3)</f>
        <v>0.40770869140771571</v>
      </c>
      <c r="AE96" s="11">
        <f>'OddsRatio_working_3-way'!X96^(1/3)*SIN(('OddsRatio_working_3-way'!Y96+4*PI())/3)</f>
        <v>-0.49596756711261025</v>
      </c>
      <c r="AF96" s="11">
        <f>-'OddsRatio_working_3-way'!U96/(3*'OddsRatio_working_3-way'!X96^(1/3))*COS(('OddsRatio_working_3-way'!Y96)/3)</f>
        <v>0.52173773111698396</v>
      </c>
      <c r="AG96" s="11">
        <f>-'OddsRatio_working_3-way'!U96/(3*'OddsRatio_working_3-way'!X96^(1/3))*COS(('OddsRatio_working_3-way'!Y96+2*PI())/3)</f>
        <v>-0.33730329402838388</v>
      </c>
      <c r="AH96" s="11">
        <f>-'OddsRatio_working_3-way'!U96/(3*'OddsRatio_working_3-way'!X96^(1/3))*COS(('OddsRatio_working_3-way'!Y96+4*PI())/3)</f>
        <v>-0.18443443708860022</v>
      </c>
      <c r="AI96" s="11">
        <f>'OddsRatio_working_3-way'!U96/(3*'OddsRatio_working_3-way'!X96^(1/3))*SIN(('OddsRatio_working_3-way'!Y96)/3)</f>
        <v>-8.8258875704894504E-2</v>
      </c>
      <c r="AJ96" s="11">
        <f>'OddsRatio_working_3-way'!U96/(3*'OddsRatio_working_3-way'!X96^(1/3))*SIN(('OddsRatio_working_3-way'!Y96+2*PI())/3)</f>
        <v>-0.40770869140771565</v>
      </c>
      <c r="AK96" s="11">
        <f>'OddsRatio_working_3-way'!U96/(3*'OddsRatio_working_3-way'!X96^(1/3))*SIN(('OddsRatio_working_3-way'!Y96+4*PI())/3)</f>
        <v>0.49596756711261014</v>
      </c>
      <c r="AL96" s="11">
        <f>'OddsRatio_working_3-way'!Z96+'OddsRatio_working_3-way'!AF96</f>
        <v>1.0434754622339679</v>
      </c>
      <c r="AM96" s="11">
        <f>'OddsRatio_working_3-way'!AA96+'OddsRatio_working_3-way'!AG96</f>
        <v>-0.67460658805676776</v>
      </c>
      <c r="AN96" s="11">
        <f>'OddsRatio_working_3-way'!AB96+'OddsRatio_working_3-way'!AH96</f>
        <v>-0.36886887417720049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1.0434754622339679</v>
      </c>
      <c r="AS96" s="11">
        <f>IF(('OddsRatio_working_3-way'!X96=0),IF(Q96&gt;0,-Q96^(1/3),(-Q96)^(1/3)),'OddsRatio_working_3-way'!AM96-'OddsRatio_working_3-way'!R96/3)</f>
        <v>-0.67460658805676776</v>
      </c>
      <c r="AT96" s="11">
        <f>IF(('OddsRatio_working_3-way'!X96=0),IF(Q96&gt;0,-Q96^(1/3),(-Q96)^(1/3)),'OddsRatio_working_3-way'!AN96-'OddsRatio_working_3-way'!R96/3)</f>
        <v>-0.36886887417720049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3.26</v>
      </c>
      <c r="B97" s="4">
        <f>IF('True_Odds_Calculator_3-way'!B98="","",'True_Odds_Calculator_3-way'!B98)</f>
        <v>3.24</v>
      </c>
      <c r="C97" s="4">
        <f>IF('True_Odds_Calculator_3-way'!C98="","",'True_Odds_Calculator_3-way'!C98)</f>
        <v>2.4300000000000002</v>
      </c>
      <c r="D97" s="9">
        <f t="shared" si="26"/>
        <v>0.2981968329036439</v>
      </c>
      <c r="E97" s="9">
        <f t="shared" si="27"/>
        <v>0.30006040228990288</v>
      </c>
      <c r="F97" s="9">
        <f t="shared" si="28"/>
        <v>0.40174276480645305</v>
      </c>
      <c r="G97" s="9">
        <f t="shared" si="29"/>
        <v>1.0413671124459545</v>
      </c>
      <c r="H97" s="9">
        <f t="shared" si="30"/>
        <v>3.3534896741278577</v>
      </c>
      <c r="I97" s="9">
        <f t="shared" si="31"/>
        <v>3.3326623318789381</v>
      </c>
      <c r="J97" s="9">
        <f t="shared" si="32"/>
        <v>2.4891549707977152</v>
      </c>
      <c r="K97" s="11">
        <f t="shared" si="33"/>
        <v>0.30674846625766872</v>
      </c>
      <c r="L97" s="11">
        <f t="shared" si="34"/>
        <v>0.30864197530864196</v>
      </c>
      <c r="M97" s="11">
        <f t="shared" si="35"/>
        <v>0.41152263374485593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-0.28204838094846263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0.23103927309200523</v>
      </c>
      <c r="Q97" s="11">
        <f>2*'OddsRatio_working_3-way'!K97*'OddsRatio_working_3-way'!L97*'OddsRatio_working_3-way'!M97</f>
        <v>7.7922183167624004E-2</v>
      </c>
      <c r="R97" s="11">
        <f t="shared" si="36"/>
        <v>0</v>
      </c>
      <c r="S97" s="11">
        <f t="shared" si="37"/>
        <v>-0.81914766649279913</v>
      </c>
      <c r="T97" s="11">
        <f t="shared" si="38"/>
        <v>-0.27627240016620536</v>
      </c>
      <c r="U97" s="11">
        <f>'OddsRatio_working_3-way'!S97-'OddsRatio_working_3-way'!R97^2/3</f>
        <v>-0.81914766649279913</v>
      </c>
      <c r="V97" s="11">
        <f>'OddsRatio_working_3-way'!S97*'OddsRatio_working_3-way'!R97/3-2*'OddsRatio_working_3-way'!R97^3/27-'OddsRatio_working_3-way'!T97</f>
        <v>0.27627240016620536</v>
      </c>
      <c r="W97" s="11">
        <f>'OddsRatio_working_3-way'!V97^2+4*'OddsRatio_working_3-way'!U97^3/27</f>
        <v>-5.1032585882115206E-3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0.14267944638402497</v>
      </c>
      <c r="Y97" s="11">
        <f>IF('OddsRatio_working_3-way'!W97&gt;=0,IF('OddsRatio_working_3-way'!V97+SQRT('OddsRatio_working_3-way'!W97)&gt;0,0,PI()),ACOS('OddsRatio_working_3-way'!V97/(2*'OddsRatio_working_3-way'!X97)))</f>
        <v>0.25303268881453689</v>
      </c>
      <c r="Z97" s="11">
        <f>'OddsRatio_working_3-way'!X97^(1/3)*COS('OddsRatio_working_3-way'!Y97/3)</f>
        <v>0.52068355622297713</v>
      </c>
      <c r="AA97" s="11">
        <f>'OddsRatio_working_3-way'!X97^(1/3)*COS(('OddsRatio_working_3-way'!Y97+2*PI())/3)</f>
        <v>-0.29846516112565907</v>
      </c>
      <c r="AB97" s="11">
        <f>'OddsRatio_working_3-way'!X97^(1/3)*COS(('OddsRatio_working_3-way'!Y97+4*PI())/3)</f>
        <v>-0.22221839509731814</v>
      </c>
      <c r="AC97" s="11">
        <f>'OddsRatio_working_3-way'!X97^(1/3)*SIN('OddsRatio_working_3-way'!Y97/3)</f>
        <v>4.4021090891301025E-2</v>
      </c>
      <c r="AD97" s="11">
        <f>'OddsRatio_working_3-way'!X97^(1/3)*SIN(('OddsRatio_working_3-way'!Y97+2*PI())/3)</f>
        <v>0.42891464157627063</v>
      </c>
      <c r="AE97" s="11">
        <f>'OddsRatio_working_3-way'!X97^(1/3)*SIN(('OddsRatio_working_3-way'!Y97+4*PI())/3)</f>
        <v>-0.47293573246757165</v>
      </c>
      <c r="AF97" s="11">
        <f>-'OddsRatio_working_3-way'!U97/(3*'OddsRatio_working_3-way'!X97^(1/3))*COS(('OddsRatio_working_3-way'!Y97)/3)</f>
        <v>0.52068355622297724</v>
      </c>
      <c r="AG97" s="11">
        <f>-'OddsRatio_working_3-way'!U97/(3*'OddsRatio_working_3-way'!X97^(1/3))*COS(('OddsRatio_working_3-way'!Y97+2*PI())/3)</f>
        <v>-0.29846516112565913</v>
      </c>
      <c r="AH97" s="11">
        <f>-'OddsRatio_working_3-way'!U97/(3*'OddsRatio_working_3-way'!X97^(1/3))*COS(('OddsRatio_working_3-way'!Y97+4*PI())/3)</f>
        <v>-0.22221839509731817</v>
      </c>
      <c r="AI97" s="11">
        <f>'OddsRatio_working_3-way'!U97/(3*'OddsRatio_working_3-way'!X97^(1/3))*SIN(('OddsRatio_working_3-way'!Y97)/3)</f>
        <v>-4.4021090891301032E-2</v>
      </c>
      <c r="AJ97" s="11">
        <f>'OddsRatio_working_3-way'!U97/(3*'OddsRatio_working_3-way'!X97^(1/3))*SIN(('OddsRatio_working_3-way'!Y97+2*PI())/3)</f>
        <v>-0.42891464157627074</v>
      </c>
      <c r="AK97" s="11">
        <f>'OddsRatio_working_3-way'!U97/(3*'OddsRatio_working_3-way'!X97^(1/3))*SIN(('OddsRatio_working_3-way'!Y97+4*PI())/3)</f>
        <v>0.47293573246757176</v>
      </c>
      <c r="AL97" s="11">
        <f>'OddsRatio_working_3-way'!Z97+'OddsRatio_working_3-way'!AF97</f>
        <v>1.0413671124459545</v>
      </c>
      <c r="AM97" s="11">
        <f>'OddsRatio_working_3-way'!AA97+'OddsRatio_working_3-way'!AG97</f>
        <v>-0.59693032225131826</v>
      </c>
      <c r="AN97" s="11">
        <f>'OddsRatio_working_3-way'!AB97+'OddsRatio_working_3-way'!AH97</f>
        <v>-0.44443679019463633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1.0413671124459545</v>
      </c>
      <c r="AS97" s="11">
        <f>IF(('OddsRatio_working_3-way'!X97=0),IF(Q97&gt;0,-Q97^(1/3),(-Q97)^(1/3)),'OddsRatio_working_3-way'!AM97-'OddsRatio_working_3-way'!R97/3)</f>
        <v>-0.59693032225131826</v>
      </c>
      <c r="AT97" s="11">
        <f>IF(('OddsRatio_working_3-way'!X97=0),IF(Q97&gt;0,-Q97^(1/3),(-Q97)^(1/3)),'OddsRatio_working_3-way'!AN97-'OddsRatio_working_3-way'!R97/3)</f>
        <v>-0.44443679019463633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1.44</v>
      </c>
      <c r="B98" s="4">
        <f>IF('True_Odds_Calculator_3-way'!B99="","",'True_Odds_Calculator_3-way'!B99)</f>
        <v>4.6900000000000004</v>
      </c>
      <c r="C98" s="4">
        <f>IF('True_Odds_Calculator_3-way'!C99="","",'True_Odds_Calculator_3-way'!C99)</f>
        <v>8.1199999999999992</v>
      </c>
      <c r="D98" s="9">
        <f t="shared" si="26"/>
        <v>0.68079496456785449</v>
      </c>
      <c r="E98" s="9">
        <f t="shared" si="27"/>
        <v>0.20275244776954673</v>
      </c>
      <c r="F98" s="9">
        <f t="shared" si="28"/>
        <v>0.11645258766259875</v>
      </c>
      <c r="G98" s="9">
        <f t="shared" si="29"/>
        <v>1.0656159745232749</v>
      </c>
      <c r="H98" s="9">
        <f t="shared" si="30"/>
        <v>1.4688710287902409</v>
      </c>
      <c r="I98" s="9">
        <f t="shared" si="31"/>
        <v>4.9321229459908853</v>
      </c>
      <c r="J98" s="9">
        <f t="shared" si="32"/>
        <v>8.5871857386057169</v>
      </c>
      <c r="K98" s="11">
        <f t="shared" si="33"/>
        <v>0.69444444444444442</v>
      </c>
      <c r="L98" s="11">
        <f t="shared" si="34"/>
        <v>0.21321961620469082</v>
      </c>
      <c r="M98" s="11">
        <f t="shared" si="35"/>
        <v>0.12315270935960593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-0.2107985757349774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0.20514510487674226</v>
      </c>
      <c r="Q98" s="11">
        <f>2*'OddsRatio_working_3-way'!K98*'OddsRatio_working_3-way'!L98*'OddsRatio_working_3-way'!M98</f>
        <v>3.6470240866976408E-2</v>
      </c>
      <c r="R98" s="11">
        <f t="shared" si="36"/>
        <v>0</v>
      </c>
      <c r="S98" s="11">
        <f t="shared" si="37"/>
        <v>-0.97318069707765542</v>
      </c>
      <c r="T98" s="11">
        <f t="shared" si="38"/>
        <v>-0.17300990170269434</v>
      </c>
      <c r="U98" s="11">
        <f>'OddsRatio_working_3-way'!S98-'OddsRatio_working_3-way'!R98^2/3</f>
        <v>-0.97318069707765542</v>
      </c>
      <c r="V98" s="11">
        <f>'OddsRatio_working_3-way'!S98*'OddsRatio_working_3-way'!R98/3-2*'OddsRatio_working_3-way'!R98^3/27-'OddsRatio_working_3-way'!T98</f>
        <v>0.17300990170269434</v>
      </c>
      <c r="W98" s="11">
        <f>'OddsRatio_working_3-way'!V98^2+4*'OddsRatio_working_3-way'!U98^3/27</f>
        <v>-0.10661285181005818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0.18476016744501109</v>
      </c>
      <c r="Y98" s="11">
        <f>IF('OddsRatio_working_3-way'!W98&gt;=0,IF('OddsRatio_working_3-way'!V98+SQRT('OddsRatio_working_3-way'!W98)&gt;0,0,PI()),ACOS('OddsRatio_working_3-way'!V98/(2*'OddsRatio_working_3-way'!X98)))</f>
        <v>1.0835422468626881</v>
      </c>
      <c r="Z98" s="11">
        <f>'OddsRatio_working_3-way'!X98^(1/3)*COS('OddsRatio_working_3-way'!Y98/3)</f>
        <v>0.53280798726163747</v>
      </c>
      <c r="AA98" s="11">
        <f>'OddsRatio_working_3-way'!X98^(1/3)*COS(('OddsRatio_working_3-way'!Y98+2*PI())/3)</f>
        <v>-0.44070806932059109</v>
      </c>
      <c r="AB98" s="11">
        <f>'OddsRatio_working_3-way'!X98^(1/3)*COS(('OddsRatio_working_3-way'!Y98+4*PI())/3)</f>
        <v>-9.2099917941046591E-2</v>
      </c>
      <c r="AC98" s="11">
        <f>'OddsRatio_working_3-way'!X98^(1/3)*SIN('OddsRatio_working_3-way'!Y98/3)</f>
        <v>0.20126901004067801</v>
      </c>
      <c r="AD98" s="11">
        <f>'OddsRatio_working_3-way'!X98^(1/3)*SIN(('OddsRatio_working_3-way'!Y98+2*PI())/3)</f>
        <v>0.36079074728749477</v>
      </c>
      <c r="AE98" s="11">
        <f>'OddsRatio_working_3-way'!X98^(1/3)*SIN(('OddsRatio_working_3-way'!Y98+4*PI())/3)</f>
        <v>-0.56205975732817259</v>
      </c>
      <c r="AF98" s="11">
        <f>-'OddsRatio_working_3-way'!U98/(3*'OddsRatio_working_3-way'!X98^(1/3))*COS(('OddsRatio_working_3-way'!Y98)/3)</f>
        <v>0.53280798726163747</v>
      </c>
      <c r="AG98" s="11">
        <f>-'OddsRatio_working_3-way'!U98/(3*'OddsRatio_working_3-way'!X98^(1/3))*COS(('OddsRatio_working_3-way'!Y98+2*PI())/3)</f>
        <v>-0.44070806932059109</v>
      </c>
      <c r="AH98" s="11">
        <f>-'OddsRatio_working_3-way'!U98/(3*'OddsRatio_working_3-way'!X98^(1/3))*COS(('OddsRatio_working_3-way'!Y98+4*PI())/3)</f>
        <v>-9.2099917941046591E-2</v>
      </c>
      <c r="AI98" s="11">
        <f>'OddsRatio_working_3-way'!U98/(3*'OddsRatio_working_3-way'!X98^(1/3))*SIN(('OddsRatio_working_3-way'!Y98)/3)</f>
        <v>-0.20126901004067801</v>
      </c>
      <c r="AJ98" s="11">
        <f>'OddsRatio_working_3-way'!U98/(3*'OddsRatio_working_3-way'!X98^(1/3))*SIN(('OddsRatio_working_3-way'!Y98+2*PI())/3)</f>
        <v>-0.36079074728749477</v>
      </c>
      <c r="AK98" s="11">
        <f>'OddsRatio_working_3-way'!U98/(3*'OddsRatio_working_3-way'!X98^(1/3))*SIN(('OddsRatio_working_3-way'!Y98+4*PI())/3)</f>
        <v>0.56205975732817259</v>
      </c>
      <c r="AL98" s="11">
        <f>'OddsRatio_working_3-way'!Z98+'OddsRatio_working_3-way'!AF98</f>
        <v>1.0656159745232749</v>
      </c>
      <c r="AM98" s="11">
        <f>'OddsRatio_working_3-way'!AA98+'OddsRatio_working_3-way'!AG98</f>
        <v>-0.88141613864118218</v>
      </c>
      <c r="AN98" s="11">
        <f>'OddsRatio_working_3-way'!AB98+'OddsRatio_working_3-way'!AH98</f>
        <v>-0.18419983588209318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1.0656159745232749</v>
      </c>
      <c r="AS98" s="11">
        <f>IF(('OddsRatio_working_3-way'!X98=0),IF(Q98&gt;0,-Q98^(1/3),(-Q98)^(1/3)),'OddsRatio_working_3-way'!AM98-'OddsRatio_working_3-way'!R98/3)</f>
        <v>-0.88141613864118218</v>
      </c>
      <c r="AT98" s="11">
        <f>IF(('OddsRatio_working_3-way'!X98=0),IF(Q98&gt;0,-Q98^(1/3),(-Q98)^(1/3)),'OddsRatio_working_3-way'!AN98-'OddsRatio_working_3-way'!R98/3)</f>
        <v>-0.18419983588209318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1.1499999999999999</v>
      </c>
      <c r="B99" s="4">
        <f>IF('True_Odds_Calculator_3-way'!B100="","",'True_Odds_Calculator_3-way'!B100)</f>
        <v>8.2899999999999991</v>
      </c>
      <c r="C99" s="4">
        <f>IF('True_Odds_Calculator_3-way'!C100="","",'True_Odds_Calculator_3-way'!C100)</f>
        <v>23.67</v>
      </c>
      <c r="D99" s="9">
        <f t="shared" si="26"/>
        <v>0.85463676813307299</v>
      </c>
      <c r="E99" s="9">
        <f t="shared" si="27"/>
        <v>0.10791835956736701</v>
      </c>
      <c r="F99" s="9">
        <f t="shared" si="28"/>
        <v>3.7444872299560318E-2</v>
      </c>
      <c r="G99" s="9">
        <f t="shared" si="29"/>
        <v>1.1339182312073066</v>
      </c>
      <c r="H99" s="9">
        <f t="shared" si="30"/>
        <v>1.1700877346810954</v>
      </c>
      <c r="I99" s="9">
        <f t="shared" si="31"/>
        <v>9.2662639055012654</v>
      </c>
      <c r="J99" s="9">
        <f t="shared" si="32"/>
        <v>26.705926301469646</v>
      </c>
      <c r="K99" s="11">
        <f t="shared" si="33"/>
        <v>0.86956521739130443</v>
      </c>
      <c r="L99" s="11">
        <f t="shared" si="34"/>
        <v>0.12062726176115804</v>
      </c>
      <c r="M99" s="11">
        <f t="shared" si="35"/>
        <v>4.2247570764681025E-2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-0.10985496211976931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0.13343204025012281</v>
      </c>
      <c r="Q99" s="11">
        <f>2*'OddsRatio_working_3-way'!K99*'OddsRatio_working_3-way'!L99*'OddsRatio_working_3-way'!M99</f>
        <v>8.8629717867899586E-3</v>
      </c>
      <c r="R99" s="11">
        <f t="shared" si="36"/>
        <v>0</v>
      </c>
      <c r="S99" s="11">
        <f t="shared" si="37"/>
        <v>-1.214620056075834</v>
      </c>
      <c r="T99" s="11">
        <f t="shared" si="38"/>
        <v>-8.0678847962526348E-2</v>
      </c>
      <c r="U99" s="11">
        <f>'OddsRatio_working_3-way'!S99-'OddsRatio_working_3-way'!R99^2/3</f>
        <v>-1.214620056075834</v>
      </c>
      <c r="V99" s="11">
        <f>'OddsRatio_working_3-way'!S99*'OddsRatio_working_3-way'!R99/3-2*'OddsRatio_working_3-way'!R99^3/27-'OddsRatio_working_3-way'!T99</f>
        <v>8.0678847962526348E-2</v>
      </c>
      <c r="W99" s="11">
        <f>'OddsRatio_working_3-way'!V99^2+4*'OddsRatio_working_3-way'!U99^3/27</f>
        <v>-0.25896222022765686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0.25761953377811692</v>
      </c>
      <c r="Y99" s="11">
        <f>IF('OddsRatio_working_3-way'!W99&gt;=0,IF('OddsRatio_working_3-way'!V99+SQRT('OddsRatio_working_3-way'!W99)&gt;0,0,PI()),ACOS('OddsRatio_working_3-way'!V99/(2*'OddsRatio_working_3-way'!X99)))</f>
        <v>1.4135640085776184</v>
      </c>
      <c r="Z99" s="11">
        <f>'OddsRatio_working_3-way'!X99^(1/3)*COS('OddsRatio_working_3-way'!Y99/3)</f>
        <v>0.56695911560365331</v>
      </c>
      <c r="AA99" s="11">
        <f>'OddsRatio_working_3-way'!X99^(1/3)*COS(('OddsRatio_working_3-way'!Y99+2*PI())/3)</f>
        <v>-0.53362558504271851</v>
      </c>
      <c r="AB99" s="11">
        <f>'OddsRatio_working_3-way'!X99^(1/3)*COS(('OddsRatio_working_3-way'!Y99+4*PI())/3)</f>
        <v>-3.3333530560935305E-2</v>
      </c>
      <c r="AC99" s="11">
        <f>'OddsRatio_working_3-way'!X99^(1/3)*SIN('OddsRatio_working_3-way'!Y99/3)</f>
        <v>0.28884375232848869</v>
      </c>
      <c r="AD99" s="11">
        <f>'OddsRatio_working_3-way'!X99^(1/3)*SIN(('OddsRatio_working_3-way'!Y99+2*PI())/3)</f>
        <v>0.34657912085567782</v>
      </c>
      <c r="AE99" s="11">
        <f>'OddsRatio_working_3-way'!X99^(1/3)*SIN(('OddsRatio_working_3-way'!Y99+4*PI())/3)</f>
        <v>-0.63542287318416646</v>
      </c>
      <c r="AF99" s="11">
        <f>-'OddsRatio_working_3-way'!U99/(3*'OddsRatio_working_3-way'!X99^(1/3))*COS(('OddsRatio_working_3-way'!Y99)/3)</f>
        <v>0.5669591156036532</v>
      </c>
      <c r="AG99" s="11">
        <f>-'OddsRatio_working_3-way'!U99/(3*'OddsRatio_working_3-way'!X99^(1/3))*COS(('OddsRatio_working_3-way'!Y99+2*PI())/3)</f>
        <v>-0.5336255850427184</v>
      </c>
      <c r="AH99" s="11">
        <f>-'OddsRatio_working_3-way'!U99/(3*'OddsRatio_working_3-way'!X99^(1/3))*COS(('OddsRatio_working_3-way'!Y99+4*PI())/3)</f>
        <v>-3.3333530560935298E-2</v>
      </c>
      <c r="AI99" s="11">
        <f>'OddsRatio_working_3-way'!U99/(3*'OddsRatio_working_3-way'!X99^(1/3))*SIN(('OddsRatio_working_3-way'!Y99)/3)</f>
        <v>-0.28884375232848863</v>
      </c>
      <c r="AJ99" s="11">
        <f>'OddsRatio_working_3-way'!U99/(3*'OddsRatio_working_3-way'!X99^(1/3))*SIN(('OddsRatio_working_3-way'!Y99+2*PI())/3)</f>
        <v>-0.34657912085567771</v>
      </c>
      <c r="AK99" s="11">
        <f>'OddsRatio_working_3-way'!U99/(3*'OddsRatio_working_3-way'!X99^(1/3))*SIN(('OddsRatio_working_3-way'!Y99+4*PI())/3)</f>
        <v>0.63542287318416635</v>
      </c>
      <c r="AL99" s="11">
        <f>'OddsRatio_working_3-way'!Z99+'OddsRatio_working_3-way'!AF99</f>
        <v>1.1339182312073066</v>
      </c>
      <c r="AM99" s="11">
        <f>'OddsRatio_working_3-way'!AA99+'OddsRatio_working_3-way'!AG99</f>
        <v>-1.067251170085437</v>
      </c>
      <c r="AN99" s="11">
        <f>'OddsRatio_working_3-way'!AB99+'OddsRatio_working_3-way'!AH99</f>
        <v>-6.6667061121870597E-2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1.1339182312073066</v>
      </c>
      <c r="AS99" s="11">
        <f>IF(('OddsRatio_working_3-way'!X99=0),IF(Q99&gt;0,-Q99^(1/3),(-Q99)^(1/3)),'OddsRatio_working_3-way'!AM99-'OddsRatio_working_3-way'!R99/3)</f>
        <v>-1.067251170085437</v>
      </c>
      <c r="AT99" s="11">
        <f>IF(('OddsRatio_working_3-way'!X99=0),IF(Q99&gt;0,-Q99^(1/3),(-Q99)^(1/3)),'OddsRatio_working_3-way'!AN99-'OddsRatio_working_3-way'!R99/3)</f>
        <v>-6.6667061121870597E-2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1.68</v>
      </c>
      <c r="B100" s="4">
        <f>IF('True_Odds_Calculator_3-way'!B101="","",'True_Odds_Calculator_3-way'!B101)</f>
        <v>3.71</v>
      </c>
      <c r="C100" s="4">
        <f>IF('True_Odds_Calculator_3-way'!C101="","",'True_Odds_Calculator_3-way'!C101)</f>
        <v>5.6</v>
      </c>
      <c r="D100" s="9">
        <f t="shared" si="26"/>
        <v>0.57708367893311407</v>
      </c>
      <c r="E100" s="9">
        <f t="shared" si="27"/>
        <v>0.25506127191467798</v>
      </c>
      <c r="F100" s="9">
        <f t="shared" si="28"/>
        <v>0.16785504915220795</v>
      </c>
      <c r="G100" s="9">
        <f t="shared" si="29"/>
        <v>1.0777219820609705</v>
      </c>
      <c r="H100" s="9">
        <f t="shared" si="30"/>
        <v>1.7328509478014598</v>
      </c>
      <c r="I100" s="9">
        <f t="shared" si="31"/>
        <v>3.9206265713852311</v>
      </c>
      <c r="J100" s="9">
        <f t="shared" si="32"/>
        <v>5.9575211174804634</v>
      </c>
      <c r="K100" s="11">
        <f t="shared" si="33"/>
        <v>0.59523809523809523</v>
      </c>
      <c r="L100" s="11">
        <f t="shared" si="34"/>
        <v>0.26954177897574122</v>
      </c>
      <c r="M100" s="11">
        <f t="shared" si="35"/>
        <v>0.17857142857142858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-0.24286493573170509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0.22891569026532449</v>
      </c>
      <c r="Q100" s="11">
        <f>2*'OddsRatio_working_3-way'!K100*'OddsRatio_working_3-way'!L100*'OddsRatio_working_3-way'!M100</f>
        <v>5.7300548251645669E-2</v>
      </c>
      <c r="R100" s="11">
        <f t="shared" si="36"/>
        <v>0</v>
      </c>
      <c r="S100" s="11">
        <f t="shared" si="37"/>
        <v>-0.9425637734638217</v>
      </c>
      <c r="T100" s="11">
        <f t="shared" si="38"/>
        <v>-0.23593586319494908</v>
      </c>
      <c r="U100" s="11">
        <f>'OddsRatio_working_3-way'!S100-'OddsRatio_working_3-way'!R100^2/3</f>
        <v>-0.9425637734638217</v>
      </c>
      <c r="V100" s="11">
        <f>'OddsRatio_working_3-way'!S100*'OddsRatio_working_3-way'!R100/3-2*'OddsRatio_working_3-way'!R100^3/27-'OddsRatio_working_3-way'!T100</f>
        <v>0.23593586319494908</v>
      </c>
      <c r="W100" s="11">
        <f>'OddsRatio_working_3-way'!V100^2+4*'OddsRatio_working_3-way'!U100^3/27</f>
        <v>-6.8393320787987238E-2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0.17611008796313526</v>
      </c>
      <c r="Y100" s="11">
        <f>IF('OddsRatio_working_3-way'!W100&gt;=0,IF('OddsRatio_working_3-way'!V100+SQRT('OddsRatio_working_3-way'!W100)&gt;0,0,PI()),ACOS('OddsRatio_working_3-way'!V100/(2*'OddsRatio_working_3-way'!X100)))</f>
        <v>0.83678507317654038</v>
      </c>
      <c r="Z100" s="11">
        <f>'OddsRatio_working_3-way'!X100^(1/3)*COS('OddsRatio_working_3-way'!Y100/3)</f>
        <v>0.53886099103048524</v>
      </c>
      <c r="AA100" s="11">
        <f>'OddsRatio_working_3-way'!X100^(1/3)*COS(('OddsRatio_working_3-way'!Y100+2*PI())/3)</f>
        <v>-0.40308141255357766</v>
      </c>
      <c r="AB100" s="11">
        <f>'OddsRatio_working_3-way'!X100^(1/3)*COS(('OddsRatio_working_3-way'!Y100+4*PI())/3)</f>
        <v>-0.13577957847690769</v>
      </c>
      <c r="AC100" s="11">
        <f>'OddsRatio_working_3-way'!X100^(1/3)*SIN('OddsRatio_working_3-way'!Y100/3)</f>
        <v>0.15432678585904613</v>
      </c>
      <c r="AD100" s="11">
        <f>'OddsRatio_working_3-way'!X100^(1/3)*SIN(('OddsRatio_working_3-way'!Y100+2*PI())/3)</f>
        <v>0.38950391441133569</v>
      </c>
      <c r="AE100" s="11">
        <f>'OddsRatio_working_3-way'!X100^(1/3)*SIN(('OddsRatio_working_3-way'!Y100+4*PI())/3)</f>
        <v>-0.54383070027038183</v>
      </c>
      <c r="AF100" s="11">
        <f>-'OddsRatio_working_3-way'!U100/(3*'OddsRatio_working_3-way'!X100^(1/3))*COS(('OddsRatio_working_3-way'!Y100)/3)</f>
        <v>0.53886099103048524</v>
      </c>
      <c r="AG100" s="11">
        <f>-'OddsRatio_working_3-way'!U100/(3*'OddsRatio_working_3-way'!X100^(1/3))*COS(('OddsRatio_working_3-way'!Y100+2*PI())/3)</f>
        <v>-0.40308141255357766</v>
      </c>
      <c r="AH100" s="11">
        <f>-'OddsRatio_working_3-way'!U100/(3*'OddsRatio_working_3-way'!X100^(1/3))*COS(('OddsRatio_working_3-way'!Y100+4*PI())/3)</f>
        <v>-0.13577957847690769</v>
      </c>
      <c r="AI100" s="11">
        <f>'OddsRatio_working_3-way'!U100/(3*'OddsRatio_working_3-way'!X100^(1/3))*SIN(('OddsRatio_working_3-way'!Y100)/3)</f>
        <v>-0.15432678585904613</v>
      </c>
      <c r="AJ100" s="11">
        <f>'OddsRatio_working_3-way'!U100/(3*'OddsRatio_working_3-way'!X100^(1/3))*SIN(('OddsRatio_working_3-way'!Y100+2*PI())/3)</f>
        <v>-0.38950391441133569</v>
      </c>
      <c r="AK100" s="11">
        <f>'OddsRatio_working_3-way'!U100/(3*'OddsRatio_working_3-way'!X100^(1/3))*SIN(('OddsRatio_working_3-way'!Y100+4*PI())/3)</f>
        <v>0.54383070027038183</v>
      </c>
      <c r="AL100" s="11">
        <f>'OddsRatio_working_3-way'!Z100+'OddsRatio_working_3-way'!AF100</f>
        <v>1.0777219820609705</v>
      </c>
      <c r="AM100" s="11">
        <f>'OddsRatio_working_3-way'!AA100+'OddsRatio_working_3-way'!AG100</f>
        <v>-0.80616282510715531</v>
      </c>
      <c r="AN100" s="11">
        <f>'OddsRatio_working_3-way'!AB100+'OddsRatio_working_3-way'!AH100</f>
        <v>-0.27155915695381538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1.0777219820609705</v>
      </c>
      <c r="AS100" s="11">
        <f>IF(('OddsRatio_working_3-way'!X100=0),IF(Q100&gt;0,-Q100^(1/3),(-Q100)^(1/3)),'OddsRatio_working_3-way'!AM100-'OddsRatio_working_3-way'!R100/3)</f>
        <v>-0.80616282510715531</v>
      </c>
      <c r="AT100" s="11">
        <f>IF(('OddsRatio_working_3-way'!X100=0),IF(Q100&gt;0,-Q100^(1/3),(-Q100)^(1/3)),'OddsRatio_working_3-way'!AN100-'OddsRatio_working_3-way'!R100/3)</f>
        <v>-0.27155915695381538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1.96</v>
      </c>
      <c r="B101" s="4">
        <f>IF('True_Odds_Calculator_3-way'!B102="","",'True_Odds_Calculator_3-way'!B102)</f>
        <v>3.41</v>
      </c>
      <c r="C101" s="4">
        <f>IF('True_Odds_Calculator_3-way'!C102="","",'True_Odds_Calculator_3-way'!C102)</f>
        <v>4.22</v>
      </c>
      <c r="D101" s="9">
        <f t="shared" si="26"/>
        <v>0.49422002392470532</v>
      </c>
      <c r="E101" s="9">
        <f t="shared" si="27"/>
        <v>0.28017984888656861</v>
      </c>
      <c r="F101" s="9">
        <f t="shared" si="28"/>
        <v>0.2256001271887261</v>
      </c>
      <c r="G101" s="9">
        <f t="shared" si="29"/>
        <v>1.066031557283412</v>
      </c>
      <c r="H101" s="9">
        <f t="shared" si="30"/>
        <v>2.0233902949920752</v>
      </c>
      <c r="I101" s="9">
        <f t="shared" si="31"/>
        <v>3.5691360530530232</v>
      </c>
      <c r="J101" s="9">
        <f t="shared" si="32"/>
        <v>4.4326216144525867</v>
      </c>
      <c r="K101" s="11">
        <f t="shared" si="33"/>
        <v>0.51020408163265307</v>
      </c>
      <c r="L101" s="11">
        <f t="shared" si="34"/>
        <v>0.29325513196480935</v>
      </c>
      <c r="M101" s="11">
        <f t="shared" si="35"/>
        <v>0.23696682464454977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-0.26413213754598852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0.23364823963247094</v>
      </c>
      <c r="Q101" s="11">
        <f>2*'OddsRatio_working_3-way'!K101*'OddsRatio_working_3-way'!L101*'OddsRatio_working_3-way'!M101</f>
        <v>7.0909936155529874E-2</v>
      </c>
      <c r="R101" s="11">
        <f t="shared" si="36"/>
        <v>0</v>
      </c>
      <c r="S101" s="11">
        <f t="shared" si="37"/>
        <v>-0.88458845562399624</v>
      </c>
      <c r="T101" s="11">
        <f t="shared" si="38"/>
        <v>-0.26846387120606868</v>
      </c>
      <c r="U101" s="11">
        <f>'OddsRatio_working_3-way'!S101-'OddsRatio_working_3-way'!R101^2/3</f>
        <v>-0.88458845562399624</v>
      </c>
      <c r="V101" s="11">
        <f>'OddsRatio_working_3-way'!S101*'OddsRatio_working_3-way'!R101/3-2*'OddsRatio_working_3-way'!R101^3/27-'OddsRatio_working_3-way'!T101</f>
        <v>0.26846387120606868</v>
      </c>
      <c r="W101" s="11">
        <f>'OddsRatio_working_3-way'!V101^2+4*'OddsRatio_working_3-way'!U101^3/27</f>
        <v>-3.0473457867822337E-2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0.16011426233378695</v>
      </c>
      <c r="Y101" s="11">
        <f>IF('OddsRatio_working_3-way'!W101&gt;=0,IF('OddsRatio_working_3-way'!V101+SQRT('OddsRatio_working_3-way'!W101)&gt;0,0,PI()),ACOS('OddsRatio_working_3-way'!V101/(2*'OddsRatio_working_3-way'!X101)))</f>
        <v>0.57654532737349007</v>
      </c>
      <c r="Z101" s="11">
        <f>'OddsRatio_working_3-way'!X101^(1/3)*COS('OddsRatio_working_3-way'!Y101/3)</f>
        <v>0.53301577864170613</v>
      </c>
      <c r="AA101" s="11">
        <f>'OddsRatio_working_3-way'!X101^(1/3)*COS(('OddsRatio_working_3-way'!Y101+2*PI())/3)</f>
        <v>-0.35632853669789483</v>
      </c>
      <c r="AB101" s="11">
        <f>'OddsRatio_working_3-way'!X101^(1/3)*COS(('OddsRatio_working_3-way'!Y101+4*PI())/3)</f>
        <v>-0.17668724194381141</v>
      </c>
      <c r="AC101" s="11">
        <f>'OddsRatio_working_3-way'!X101^(1/3)*SIN('OddsRatio_working_3-way'!Y101/3)</f>
        <v>0.10371594988384311</v>
      </c>
      <c r="AD101" s="11">
        <f>'OddsRatio_working_3-way'!X101^(1/3)*SIN(('OddsRatio_working_3-way'!Y101+2*PI())/3)</f>
        <v>0.409747229979739</v>
      </c>
      <c r="AE101" s="11">
        <f>'OddsRatio_working_3-way'!X101^(1/3)*SIN(('OddsRatio_working_3-way'!Y101+4*PI())/3)</f>
        <v>-0.51346317986358192</v>
      </c>
      <c r="AF101" s="11">
        <f>-'OddsRatio_working_3-way'!U101/(3*'OddsRatio_working_3-way'!X101^(1/3))*COS(('OddsRatio_working_3-way'!Y101)/3)</f>
        <v>0.53301577864170602</v>
      </c>
      <c r="AG101" s="11">
        <f>-'OddsRatio_working_3-way'!U101/(3*'OddsRatio_working_3-way'!X101^(1/3))*COS(('OddsRatio_working_3-way'!Y101+2*PI())/3)</f>
        <v>-0.35632853669789477</v>
      </c>
      <c r="AH101" s="11">
        <f>-'OddsRatio_working_3-way'!U101/(3*'OddsRatio_working_3-way'!X101^(1/3))*COS(('OddsRatio_working_3-way'!Y101+4*PI())/3)</f>
        <v>-0.17668724194381139</v>
      </c>
      <c r="AI101" s="11">
        <f>'OddsRatio_working_3-way'!U101/(3*'OddsRatio_working_3-way'!X101^(1/3))*SIN(('OddsRatio_working_3-way'!Y101)/3)</f>
        <v>-0.10371594988384308</v>
      </c>
      <c r="AJ101" s="11">
        <f>'OddsRatio_working_3-way'!U101/(3*'OddsRatio_working_3-way'!X101^(1/3))*SIN(('OddsRatio_working_3-way'!Y101+2*PI())/3)</f>
        <v>-0.40974722997973895</v>
      </c>
      <c r="AK101" s="11">
        <f>'OddsRatio_working_3-way'!U101/(3*'OddsRatio_working_3-way'!X101^(1/3))*SIN(('OddsRatio_working_3-way'!Y101+4*PI())/3)</f>
        <v>0.51346317986358192</v>
      </c>
      <c r="AL101" s="11">
        <f>'OddsRatio_working_3-way'!Z101+'OddsRatio_working_3-way'!AF101</f>
        <v>1.066031557283412</v>
      </c>
      <c r="AM101" s="11">
        <f>'OddsRatio_working_3-way'!AA101+'OddsRatio_working_3-way'!AG101</f>
        <v>-0.71265707339578954</v>
      </c>
      <c r="AN101" s="11">
        <f>'OddsRatio_working_3-way'!AB101+'OddsRatio_working_3-way'!AH101</f>
        <v>-0.35337448388762283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1.066031557283412</v>
      </c>
      <c r="AS101" s="11">
        <f>IF(('OddsRatio_working_3-way'!X101=0),IF(Q101&gt;0,-Q101^(1/3),(-Q101)^(1/3)),'OddsRatio_working_3-way'!AM101-'OddsRatio_working_3-way'!R101/3)</f>
        <v>-0.71265707339578954</v>
      </c>
      <c r="AT101" s="11">
        <f>IF(('OddsRatio_working_3-way'!X101=0),IF(Q101&gt;0,-Q101^(1/3),(-Q101)^(1/3)),'OddsRatio_working_3-way'!AN101-'OddsRatio_working_3-way'!R101/3)</f>
        <v>-0.35337448388762283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1.62</v>
      </c>
      <c r="B102" s="4">
        <f>IF('True_Odds_Calculator_3-way'!B103="","",'True_Odds_Calculator_3-way'!B103)</f>
        <v>3.72</v>
      </c>
      <c r="C102" s="4">
        <f>IF('True_Odds_Calculator_3-way'!C103="","",'True_Odds_Calculator_3-way'!C103)</f>
        <v>6.38</v>
      </c>
      <c r="D102" s="9">
        <f t="shared" si="26"/>
        <v>0.59905755690420193</v>
      </c>
      <c r="E102" s="9">
        <f t="shared" si="27"/>
        <v>0.2540499228284343</v>
      </c>
      <c r="F102" s="9">
        <f t="shared" si="28"/>
        <v>0.14689252026736357</v>
      </c>
      <c r="G102" s="9">
        <f t="shared" si="29"/>
        <v>1.0794978752523208</v>
      </c>
      <c r="H102" s="9">
        <f t="shared" si="30"/>
        <v>1.669288682656439</v>
      </c>
      <c r="I102" s="9">
        <f t="shared" si="31"/>
        <v>3.9362342206863126</v>
      </c>
      <c r="J102" s="9">
        <f t="shared" si="32"/>
        <v>6.807698568857484</v>
      </c>
      <c r="K102" s="11">
        <f t="shared" si="33"/>
        <v>0.61728395061728392</v>
      </c>
      <c r="L102" s="11">
        <f t="shared" si="34"/>
        <v>0.26881720430107525</v>
      </c>
      <c r="M102" s="11">
        <f t="shared" si="35"/>
        <v>0.15673981191222572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-0.23597404440316316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0.22679728525730258</v>
      </c>
      <c r="Q102" s="11">
        <f>2*'OddsRatio_working_3-way'!K102*'OddsRatio_working_3-way'!L102*'OddsRatio_working_3-way'!M102</f>
        <v>5.2017725976445536E-2</v>
      </c>
      <c r="R102" s="11">
        <f t="shared" si="36"/>
        <v>0</v>
      </c>
      <c r="S102" s="11">
        <f t="shared" si="37"/>
        <v>-0.96111115030014904</v>
      </c>
      <c r="T102" s="11">
        <f t="shared" si="38"/>
        <v>-0.22043833722480477</v>
      </c>
      <c r="U102" s="11">
        <f>'OddsRatio_working_3-way'!S102-'OddsRatio_working_3-way'!R102^2/3</f>
        <v>-0.96111115030014904</v>
      </c>
      <c r="V102" s="11">
        <f>'OddsRatio_working_3-way'!S102*'OddsRatio_working_3-way'!R102/3-2*'OddsRatio_working_3-way'!R102^3/27-'OddsRatio_working_3-way'!T102</f>
        <v>0.22043833722480477</v>
      </c>
      <c r="W102" s="11">
        <f>'OddsRatio_working_3-way'!V102^2+4*'OddsRatio_working_3-way'!U102^3/27</f>
        <v>-8.2934593633875717E-2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0.18133370767201037</v>
      </c>
      <c r="Y102" s="11">
        <f>IF('OddsRatio_working_3-way'!W102&gt;=0,IF('OddsRatio_working_3-way'!V102+SQRT('OddsRatio_working_3-way'!W102)&gt;0,0,PI()),ACOS('OddsRatio_working_3-way'!V102/(2*'OddsRatio_working_3-way'!X102)))</f>
        <v>0.91747761266437011</v>
      </c>
      <c r="Z102" s="11">
        <f>'OddsRatio_working_3-way'!X102^(1/3)*COS('OddsRatio_working_3-way'!Y102/3)</f>
        <v>0.53974893762616027</v>
      </c>
      <c r="AA102" s="11">
        <f>'OddsRatio_working_3-way'!X102^(1/3)*COS(('OddsRatio_working_3-way'!Y102+2*PI())/3)</f>
        <v>-0.41745868485128229</v>
      </c>
      <c r="AB102" s="11">
        <f>'OddsRatio_working_3-way'!X102^(1/3)*COS(('OddsRatio_working_3-way'!Y102+4*PI())/3)</f>
        <v>-0.12229025277487786</v>
      </c>
      <c r="AC102" s="11">
        <f>'OddsRatio_working_3-way'!X102^(1/3)*SIN('OddsRatio_working_3-way'!Y102/3)</f>
        <v>0.17041557371559191</v>
      </c>
      <c r="AD102" s="11">
        <f>'OddsRatio_working_3-way'!X102^(1/3)*SIN(('OddsRatio_working_3-way'!Y102+2*PI())/3)</f>
        <v>0.38222850479212134</v>
      </c>
      <c r="AE102" s="11">
        <f>'OddsRatio_working_3-way'!X102^(1/3)*SIN(('OddsRatio_working_3-way'!Y102+4*PI())/3)</f>
        <v>-0.55264407850771313</v>
      </c>
      <c r="AF102" s="11">
        <f>-'OddsRatio_working_3-way'!U102/(3*'OddsRatio_working_3-way'!X102^(1/3))*COS(('OddsRatio_working_3-way'!Y102)/3)</f>
        <v>0.53974893762616039</v>
      </c>
      <c r="AG102" s="11">
        <f>-'OddsRatio_working_3-way'!U102/(3*'OddsRatio_working_3-way'!X102^(1/3))*COS(('OddsRatio_working_3-way'!Y102+2*PI())/3)</f>
        <v>-0.4174586848512824</v>
      </c>
      <c r="AH102" s="11">
        <f>-'OddsRatio_working_3-way'!U102/(3*'OddsRatio_working_3-way'!X102^(1/3))*COS(('OddsRatio_working_3-way'!Y102+4*PI())/3)</f>
        <v>-0.12229025277487787</v>
      </c>
      <c r="AI102" s="11">
        <f>'OddsRatio_working_3-way'!U102/(3*'OddsRatio_working_3-way'!X102^(1/3))*SIN(('OddsRatio_working_3-way'!Y102)/3)</f>
        <v>-0.17041557371559193</v>
      </c>
      <c r="AJ102" s="11">
        <f>'OddsRatio_working_3-way'!U102/(3*'OddsRatio_working_3-way'!X102^(1/3))*SIN(('OddsRatio_working_3-way'!Y102+2*PI())/3)</f>
        <v>-0.38222850479212139</v>
      </c>
      <c r="AK102" s="11">
        <f>'OddsRatio_working_3-way'!U102/(3*'OddsRatio_working_3-way'!X102^(1/3))*SIN(('OddsRatio_working_3-way'!Y102+4*PI())/3)</f>
        <v>0.55264407850771324</v>
      </c>
      <c r="AL102" s="11">
        <f>'OddsRatio_working_3-way'!Z102+'OddsRatio_working_3-way'!AF102</f>
        <v>1.0794978752523208</v>
      </c>
      <c r="AM102" s="11">
        <f>'OddsRatio_working_3-way'!AA102+'OddsRatio_working_3-way'!AG102</f>
        <v>-0.83491736970256469</v>
      </c>
      <c r="AN102" s="11">
        <f>'OddsRatio_working_3-way'!AB102+'OddsRatio_working_3-way'!AH102</f>
        <v>-0.24458050554975574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1.0794978752523208</v>
      </c>
      <c r="AS102" s="11">
        <f>IF(('OddsRatio_working_3-way'!X102=0),IF(Q102&gt;0,-Q102^(1/3),(-Q102)^(1/3)),'OddsRatio_working_3-way'!AM102-'OddsRatio_working_3-way'!R102/3)</f>
        <v>-0.83491736970256469</v>
      </c>
      <c r="AT102" s="11">
        <f>IF(('OddsRatio_working_3-way'!X102=0),IF(Q102&gt;0,-Q102^(1/3),(-Q102)^(1/3)),'OddsRatio_working_3-way'!AN102-'OddsRatio_working_3-way'!R102/3)</f>
        <v>-0.24458050554975574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2.2400000000000002</v>
      </c>
      <c r="B103" s="4">
        <f>IF('True_Odds_Calculator_3-way'!B104="","",'True_Odds_Calculator_3-way'!B104)</f>
        <v>3.12</v>
      </c>
      <c r="C103" s="4">
        <f>IF('True_Odds_Calculator_3-way'!C104="","",'True_Odds_Calculator_3-way'!C104)</f>
        <v>3.67</v>
      </c>
      <c r="D103" s="9">
        <f t="shared" si="26"/>
        <v>0.43165621110946756</v>
      </c>
      <c r="E103" s="9">
        <f t="shared" si="27"/>
        <v>0.30759187322234666</v>
      </c>
      <c r="F103" s="9">
        <f t="shared" si="28"/>
        <v>0.26075191566818579</v>
      </c>
      <c r="G103" s="9">
        <f t="shared" si="29"/>
        <v>1.0618213139022001</v>
      </c>
      <c r="H103" s="9">
        <f t="shared" si="30"/>
        <v>2.3166584292387284</v>
      </c>
      <c r="I103" s="9">
        <f t="shared" si="31"/>
        <v>3.2510611854726652</v>
      </c>
      <c r="J103" s="9">
        <f t="shared" si="32"/>
        <v>3.8350629081188741</v>
      </c>
      <c r="K103" s="11">
        <f t="shared" si="33"/>
        <v>0.4464285714285714</v>
      </c>
      <c r="L103" s="11">
        <f t="shared" si="34"/>
        <v>0.32051282051282048</v>
      </c>
      <c r="M103" s="11">
        <f t="shared" si="35"/>
        <v>0.27247956403269757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-0.27365294786956917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0.23509783812917326</v>
      </c>
      <c r="Q103" s="11">
        <f>2*'OddsRatio_working_3-way'!K103*'OddsRatio_working_3-way'!L103*'OddsRatio_working_3-way'!M103</f>
        <v>7.7976065714485315E-2</v>
      </c>
      <c r="R103" s="11">
        <f t="shared" si="36"/>
        <v>0</v>
      </c>
      <c r="S103" s="11">
        <f t="shared" si="37"/>
        <v>-0.85910946678793909</v>
      </c>
      <c r="T103" s="11">
        <f t="shared" si="38"/>
        <v>-0.28494509677875257</v>
      </c>
      <c r="U103" s="11">
        <f>'OddsRatio_working_3-way'!S103-'OddsRatio_working_3-way'!R103^2/3</f>
        <v>-0.85910946678793909</v>
      </c>
      <c r="V103" s="11">
        <f>'OddsRatio_working_3-way'!S103*'OddsRatio_working_3-way'!R103/3-2*'OddsRatio_working_3-way'!R103^3/27-'OddsRatio_working_3-way'!T103</f>
        <v>0.28494509677875257</v>
      </c>
      <c r="W103" s="11">
        <f>'OddsRatio_working_3-way'!V103^2+4*'OddsRatio_working_3-way'!U103^3/27</f>
        <v>-1.2744385195124969E-2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0.15324660956557704</v>
      </c>
      <c r="Y103" s="11">
        <f>IF('OddsRatio_working_3-way'!W103&gt;=0,IF('OddsRatio_working_3-way'!V103+SQRT('OddsRatio_working_3-way'!W103)&gt;0,0,PI()),ACOS('OddsRatio_working_3-way'!V103/(2*'OddsRatio_working_3-way'!X103)))</f>
        <v>0.37721344340604857</v>
      </c>
      <c r="Z103" s="11">
        <f>'OddsRatio_working_3-way'!X103^(1/3)*COS('OddsRatio_working_3-way'!Y103/3)</f>
        <v>0.53091065695110007</v>
      </c>
      <c r="AA103" s="11">
        <f>'OddsRatio_working_3-way'!X103^(1/3)*COS(('OddsRatio_working_3-way'!Y103+2*PI())/3)</f>
        <v>-0.32357393521038397</v>
      </c>
      <c r="AB103" s="11">
        <f>'OddsRatio_working_3-way'!X103^(1/3)*COS(('OddsRatio_working_3-way'!Y103+4*PI())/3)</f>
        <v>-0.20733672174071599</v>
      </c>
      <c r="AC103" s="11">
        <f>'OddsRatio_working_3-way'!X103^(1/3)*SIN('OddsRatio_working_3-way'!Y103/3)</f>
        <v>6.7109586486564704E-2</v>
      </c>
      <c r="AD103" s="11">
        <f>'OddsRatio_working_3-way'!X103^(1/3)*SIN(('OddsRatio_working_3-way'!Y103+2*PI())/3)</f>
        <v>0.42622732281625564</v>
      </c>
      <c r="AE103" s="11">
        <f>'OddsRatio_working_3-way'!X103^(1/3)*SIN(('OddsRatio_working_3-way'!Y103+4*PI())/3)</f>
        <v>-0.49333690930282043</v>
      </c>
      <c r="AF103" s="11">
        <f>-'OddsRatio_working_3-way'!U103/(3*'OddsRatio_working_3-way'!X103^(1/3))*COS(('OddsRatio_working_3-way'!Y103)/3)</f>
        <v>0.53091065695110007</v>
      </c>
      <c r="AG103" s="11">
        <f>-'OddsRatio_working_3-way'!U103/(3*'OddsRatio_working_3-way'!X103^(1/3))*COS(('OddsRatio_working_3-way'!Y103+2*PI())/3)</f>
        <v>-0.32357393521038397</v>
      </c>
      <c r="AH103" s="11">
        <f>-'OddsRatio_working_3-way'!U103/(3*'OddsRatio_working_3-way'!X103^(1/3))*COS(('OddsRatio_working_3-way'!Y103+4*PI())/3)</f>
        <v>-0.20733672174071599</v>
      </c>
      <c r="AI103" s="11">
        <f>'OddsRatio_working_3-way'!U103/(3*'OddsRatio_working_3-way'!X103^(1/3))*SIN(('OddsRatio_working_3-way'!Y103)/3)</f>
        <v>-6.7109586486564704E-2</v>
      </c>
      <c r="AJ103" s="11">
        <f>'OddsRatio_working_3-way'!U103/(3*'OddsRatio_working_3-way'!X103^(1/3))*SIN(('OddsRatio_working_3-way'!Y103+2*PI())/3)</f>
        <v>-0.42622732281625564</v>
      </c>
      <c r="AK103" s="11">
        <f>'OddsRatio_working_3-way'!U103/(3*'OddsRatio_working_3-way'!X103^(1/3))*SIN(('OddsRatio_working_3-way'!Y103+4*PI())/3)</f>
        <v>0.49333690930282043</v>
      </c>
      <c r="AL103" s="11">
        <f>'OddsRatio_working_3-way'!Z103+'OddsRatio_working_3-way'!AF103</f>
        <v>1.0618213139022001</v>
      </c>
      <c r="AM103" s="11">
        <f>'OddsRatio_working_3-way'!AA103+'OddsRatio_working_3-way'!AG103</f>
        <v>-0.64714787042076793</v>
      </c>
      <c r="AN103" s="11">
        <f>'OddsRatio_working_3-way'!AB103+'OddsRatio_working_3-way'!AH103</f>
        <v>-0.41467344348143198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1.0618213139022001</v>
      </c>
      <c r="AS103" s="11">
        <f>IF(('OddsRatio_working_3-way'!X103=0),IF(Q103&gt;0,-Q103^(1/3),(-Q103)^(1/3)),'OddsRatio_working_3-way'!AM103-'OddsRatio_working_3-way'!R103/3)</f>
        <v>-0.64714787042076793</v>
      </c>
      <c r="AT103" s="11">
        <f>IF(('OddsRatio_working_3-way'!X103=0),IF(Q103&gt;0,-Q103^(1/3),(-Q103)^(1/3)),'OddsRatio_working_3-way'!AN103-'OddsRatio_working_3-way'!R103/3)</f>
        <v>-0.41467344348143198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2.62</v>
      </c>
      <c r="B104" s="4">
        <f>IF('True_Odds_Calculator_3-way'!B105="","",'True_Odds_Calculator_3-way'!B105)</f>
        <v>2.89</v>
      </c>
      <c r="C104" s="4">
        <f>IF('True_Odds_Calculator_3-way'!C105="","",'True_Odds_Calculator_3-way'!C105)</f>
        <v>3.23</v>
      </c>
      <c r="D104" s="9">
        <f t="shared" si="26"/>
        <v>0.36863405849665271</v>
      </c>
      <c r="E104" s="9">
        <f t="shared" si="27"/>
        <v>0.33353676610380134</v>
      </c>
      <c r="F104" s="9">
        <f t="shared" si="28"/>
        <v>0.29782917539954601</v>
      </c>
      <c r="G104" s="9">
        <f t="shared" si="29"/>
        <v>1.0572329215747873</v>
      </c>
      <c r="H104" s="9">
        <f t="shared" si="30"/>
        <v>2.7127173329511556</v>
      </c>
      <c r="I104" s="9">
        <f t="shared" si="31"/>
        <v>2.998170221776348</v>
      </c>
      <c r="J104" s="9">
        <f t="shared" si="32"/>
        <v>3.3576294151117754</v>
      </c>
      <c r="K104" s="11">
        <f t="shared" si="33"/>
        <v>0.38167938931297707</v>
      </c>
      <c r="L104" s="11">
        <f t="shared" si="34"/>
        <v>0.34602076124567471</v>
      </c>
      <c r="M104" s="11">
        <f t="shared" si="35"/>
        <v>0.30959752321981426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-0.27917725024506368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0.2346984578675789</v>
      </c>
      <c r="Q104" s="11">
        <f>2*'OddsRatio_working_3-way'!K104*'OddsRatio_working_3-way'!L104*'OddsRatio_working_3-way'!M104</f>
        <v>8.1776466155950828E-2</v>
      </c>
      <c r="R104" s="11">
        <f t="shared" si="36"/>
        <v>0</v>
      </c>
      <c r="S104" s="11">
        <f t="shared" si="37"/>
        <v>-0.84067902259786209</v>
      </c>
      <c r="T104" s="11">
        <f t="shared" si="38"/>
        <v>-0.29291952006894145</v>
      </c>
      <c r="U104" s="11">
        <f>'OddsRatio_working_3-way'!S104-'OddsRatio_working_3-way'!R104^2/3</f>
        <v>-0.84067902259786209</v>
      </c>
      <c r="V104" s="11">
        <f>'OddsRatio_working_3-way'!S104*'OddsRatio_working_3-way'!R104/3-2*'OddsRatio_working_3-way'!R104^3/27-'OddsRatio_working_3-way'!T104</f>
        <v>0.29291952006894145</v>
      </c>
      <c r="W104" s="11">
        <f>'OddsRatio_working_3-way'!V104^2+4*'OddsRatio_working_3-way'!U104^3/27</f>
        <v>-2.219268429082849E-3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0.14834176221356365</v>
      </c>
      <c r="Y104" s="11">
        <f>IF('OddsRatio_working_3-way'!W104&gt;=0,IF('OddsRatio_working_3-way'!V104+SQRT('OddsRatio_working_3-way'!W104)&gt;0,0,PI()),ACOS('OddsRatio_working_3-way'!V104/(2*'OddsRatio_working_3-way'!X104)))</f>
        <v>0.15946066431800632</v>
      </c>
      <c r="Z104" s="11">
        <f>'OddsRatio_working_3-way'!X104^(1/3)*COS('OddsRatio_working_3-way'!Y104/3)</f>
        <v>0.52861646078739366</v>
      </c>
      <c r="AA104" s="11">
        <f>'OddsRatio_working_3-way'!X104^(1/3)*COS(('OddsRatio_working_3-way'!Y104+2*PI())/3)</f>
        <v>-0.28866461945125127</v>
      </c>
      <c r="AB104" s="11">
        <f>'OddsRatio_working_3-way'!X104^(1/3)*COS(('OddsRatio_working_3-way'!Y104+4*PI())/3)</f>
        <v>-0.2399518413361425</v>
      </c>
      <c r="AC104" s="11">
        <f>'OddsRatio_working_3-way'!X104^(1/3)*SIN('OddsRatio_working_3-way'!Y104/3)</f>
        <v>2.8124335557732794E-2</v>
      </c>
      <c r="AD104" s="11">
        <f>'OddsRatio_working_3-way'!X104^(1/3)*SIN(('OddsRatio_working_3-way'!Y104+2*PI())/3)</f>
        <v>0.44373311612163718</v>
      </c>
      <c r="AE104" s="11">
        <f>'OddsRatio_working_3-way'!X104^(1/3)*SIN(('OddsRatio_working_3-way'!Y104+4*PI())/3)</f>
        <v>-0.47185745167936971</v>
      </c>
      <c r="AF104" s="11">
        <f>-'OddsRatio_working_3-way'!U104/(3*'OddsRatio_working_3-way'!X104^(1/3))*COS(('OddsRatio_working_3-way'!Y104)/3)</f>
        <v>0.52861646078739366</v>
      </c>
      <c r="AG104" s="11">
        <f>-'OddsRatio_working_3-way'!U104/(3*'OddsRatio_working_3-way'!X104^(1/3))*COS(('OddsRatio_working_3-way'!Y104+2*PI())/3)</f>
        <v>-0.28866461945125127</v>
      </c>
      <c r="AH104" s="11">
        <f>-'OddsRatio_working_3-way'!U104/(3*'OddsRatio_working_3-way'!X104^(1/3))*COS(('OddsRatio_working_3-way'!Y104+4*PI())/3)</f>
        <v>-0.2399518413361425</v>
      </c>
      <c r="AI104" s="11">
        <f>'OddsRatio_working_3-way'!U104/(3*'OddsRatio_working_3-way'!X104^(1/3))*SIN(('OddsRatio_working_3-way'!Y104)/3)</f>
        <v>-2.8124335557732794E-2</v>
      </c>
      <c r="AJ104" s="11">
        <f>'OddsRatio_working_3-way'!U104/(3*'OddsRatio_working_3-way'!X104^(1/3))*SIN(('OddsRatio_working_3-way'!Y104+2*PI())/3)</f>
        <v>-0.44373311612163718</v>
      </c>
      <c r="AK104" s="11">
        <f>'OddsRatio_working_3-way'!U104/(3*'OddsRatio_working_3-way'!X104^(1/3))*SIN(('OddsRatio_working_3-way'!Y104+4*PI())/3)</f>
        <v>0.47185745167936971</v>
      </c>
      <c r="AL104" s="11">
        <f>'OddsRatio_working_3-way'!Z104+'OddsRatio_working_3-way'!AF104</f>
        <v>1.0572329215747873</v>
      </c>
      <c r="AM104" s="11">
        <f>'OddsRatio_working_3-way'!AA104+'OddsRatio_working_3-way'!AG104</f>
        <v>-0.57732923890250254</v>
      </c>
      <c r="AN104" s="11">
        <f>'OddsRatio_working_3-way'!AB104+'OddsRatio_working_3-way'!AH104</f>
        <v>-0.479903682672285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1.0572329215747873</v>
      </c>
      <c r="AS104" s="11">
        <f>IF(('OddsRatio_working_3-way'!X104=0),IF(Q104&gt;0,-Q104^(1/3),(-Q104)^(1/3)),'OddsRatio_working_3-way'!AM104-'OddsRatio_working_3-way'!R104/3)</f>
        <v>-0.57732923890250254</v>
      </c>
      <c r="AT104" s="11">
        <f>IF(('OddsRatio_working_3-way'!X104=0),IF(Q104&gt;0,-Q104^(1/3),(-Q104)^(1/3)),'OddsRatio_working_3-way'!AN104-'OddsRatio_working_3-way'!R104/3)</f>
        <v>-0.479903682672285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2.06</v>
      </c>
      <c r="B105" s="4">
        <f>IF('True_Odds_Calculator_3-way'!B106="","",'True_Odds_Calculator_3-way'!B106)</f>
        <v>3.3</v>
      </c>
      <c r="C105" s="4">
        <f>IF('True_Odds_Calculator_3-way'!C106="","",'True_Odds_Calculator_3-way'!C106)</f>
        <v>3.87</v>
      </c>
      <c r="D105" s="9">
        <f t="shared" si="26"/>
        <v>0.46733698655010003</v>
      </c>
      <c r="E105" s="9">
        <f t="shared" si="27"/>
        <v>0.28792594625870777</v>
      </c>
      <c r="F105" s="9">
        <f t="shared" si="28"/>
        <v>0.24473706719119254</v>
      </c>
      <c r="G105" s="9">
        <f t="shared" si="29"/>
        <v>1.0752675078193441</v>
      </c>
      <c r="H105" s="9">
        <f t="shared" si="30"/>
        <v>2.1397835582885043</v>
      </c>
      <c r="I105" s="9">
        <f t="shared" si="31"/>
        <v>3.473115267984491</v>
      </c>
      <c r="J105" s="9">
        <f t="shared" si="32"/>
        <v>4.0860177474415185</v>
      </c>
      <c r="K105" s="11">
        <f t="shared" si="33"/>
        <v>0.4854368932038835</v>
      </c>
      <c r="L105" s="11">
        <f t="shared" si="34"/>
        <v>0.30303030303030304</v>
      </c>
      <c r="M105" s="11">
        <f t="shared" si="35"/>
        <v>0.25839793281653745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-0.26596437772775572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0.23680775543498506</v>
      </c>
      <c r="Q105" s="11">
        <f>2*'OddsRatio_working_3-way'!K105*'OddsRatio_working_3-way'!L105*'OddsRatio_working_3-way'!M105</f>
        <v>7.6021751343494398E-2</v>
      </c>
      <c r="R105" s="11">
        <f t="shared" si="36"/>
        <v>0</v>
      </c>
      <c r="S105" s="11">
        <f t="shared" si="37"/>
        <v>-0.8903739570619652</v>
      </c>
      <c r="T105" s="11">
        <f t="shared" si="38"/>
        <v>-0.28583433613546233</v>
      </c>
      <c r="U105" s="11">
        <f>'OddsRatio_working_3-way'!S105-'OddsRatio_working_3-way'!R105^2/3</f>
        <v>-0.8903739570619652</v>
      </c>
      <c r="V105" s="11">
        <f>'OddsRatio_working_3-way'!S105*'OddsRatio_working_3-way'!R105/3-2*'OddsRatio_working_3-way'!R105^3/27-'OddsRatio_working_3-way'!T105</f>
        <v>0.28583433613546233</v>
      </c>
      <c r="W105" s="11">
        <f>'OddsRatio_working_3-way'!V105^2+4*'OddsRatio_working_3-way'!U105^3/27</f>
        <v>-2.2870288967749799E-2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0.16168762837780004</v>
      </c>
      <c r="Y105" s="11">
        <f>IF('OddsRatio_working_3-way'!W105&gt;=0,IF('OddsRatio_working_3-way'!V105+SQRT('OddsRatio_working_3-way'!W105)&gt;0,0,PI()),ACOS('OddsRatio_working_3-way'!V105/(2*'OddsRatio_working_3-way'!X105)))</f>
        <v>0.48664014057464544</v>
      </c>
      <c r="Z105" s="11">
        <f>'OddsRatio_working_3-way'!X105^(1/3)*COS('OddsRatio_working_3-way'!Y105/3)</f>
        <v>0.53763375390967205</v>
      </c>
      <c r="AA105" s="11">
        <f>'OddsRatio_working_3-way'!X105^(1/3)*COS(('OddsRatio_working_3-way'!Y105+2*PI())/3)</f>
        <v>-0.34501365679648649</v>
      </c>
      <c r="AB105" s="11">
        <f>'OddsRatio_working_3-way'!X105^(1/3)*COS(('OddsRatio_working_3-way'!Y105+4*PI())/3)</f>
        <v>-0.1926200971131857</v>
      </c>
      <c r="AC105" s="11">
        <f>'OddsRatio_working_3-way'!X105^(1/3)*SIN('OddsRatio_working_3-way'!Y105/3)</f>
        <v>8.7984462705918989E-2</v>
      </c>
      <c r="AD105" s="11">
        <f>'OddsRatio_working_3-way'!X105^(1/3)*SIN(('OddsRatio_working_3-way'!Y105+2*PI())/3)</f>
        <v>0.42161225746480774</v>
      </c>
      <c r="AE105" s="11">
        <f>'OddsRatio_working_3-way'!X105^(1/3)*SIN(('OddsRatio_working_3-way'!Y105+4*PI())/3)</f>
        <v>-0.50959672017072677</v>
      </c>
      <c r="AF105" s="11">
        <f>-'OddsRatio_working_3-way'!U105/(3*'OddsRatio_working_3-way'!X105^(1/3))*COS(('OddsRatio_working_3-way'!Y105)/3)</f>
        <v>0.53763375390967205</v>
      </c>
      <c r="AG105" s="11">
        <f>-'OddsRatio_working_3-way'!U105/(3*'OddsRatio_working_3-way'!X105^(1/3))*COS(('OddsRatio_working_3-way'!Y105+2*PI())/3)</f>
        <v>-0.34501365679648649</v>
      </c>
      <c r="AH105" s="11">
        <f>-'OddsRatio_working_3-way'!U105/(3*'OddsRatio_working_3-way'!X105^(1/3))*COS(('OddsRatio_working_3-way'!Y105+4*PI())/3)</f>
        <v>-0.1926200971131857</v>
      </c>
      <c r="AI105" s="11">
        <f>'OddsRatio_working_3-way'!U105/(3*'OddsRatio_working_3-way'!X105^(1/3))*SIN(('OddsRatio_working_3-way'!Y105)/3)</f>
        <v>-8.7984462705918989E-2</v>
      </c>
      <c r="AJ105" s="11">
        <f>'OddsRatio_working_3-way'!U105/(3*'OddsRatio_working_3-way'!X105^(1/3))*SIN(('OddsRatio_working_3-way'!Y105+2*PI())/3)</f>
        <v>-0.42161225746480774</v>
      </c>
      <c r="AK105" s="11">
        <f>'OddsRatio_working_3-way'!U105/(3*'OddsRatio_working_3-way'!X105^(1/3))*SIN(('OddsRatio_working_3-way'!Y105+4*PI())/3)</f>
        <v>0.50959672017072677</v>
      </c>
      <c r="AL105" s="11">
        <f>'OddsRatio_working_3-way'!Z105+'OddsRatio_working_3-way'!AF105</f>
        <v>1.0752675078193441</v>
      </c>
      <c r="AM105" s="11">
        <f>'OddsRatio_working_3-way'!AA105+'OddsRatio_working_3-way'!AG105</f>
        <v>-0.69002731359297298</v>
      </c>
      <c r="AN105" s="11">
        <f>'OddsRatio_working_3-way'!AB105+'OddsRatio_working_3-way'!AH105</f>
        <v>-0.3852401942263714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1.0752675078193441</v>
      </c>
      <c r="AS105" s="11">
        <f>IF(('OddsRatio_working_3-way'!X105=0),IF(Q105&gt;0,-Q105^(1/3),(-Q105)^(1/3)),'OddsRatio_working_3-way'!AM105-'OddsRatio_working_3-way'!R105/3)</f>
        <v>-0.69002731359297298</v>
      </c>
      <c r="AT105" s="11">
        <f>IF(('OddsRatio_working_3-way'!X105=0),IF(Q105&gt;0,-Q105^(1/3),(-Q105)^(1/3)),'OddsRatio_working_3-way'!AN105-'OddsRatio_working_3-way'!R105/3)</f>
        <v>-0.3852401942263714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2.13</v>
      </c>
      <c r="B106" s="4">
        <f>IF('True_Odds_Calculator_3-way'!B107="","",'True_Odds_Calculator_3-way'!B107)</f>
        <v>3.27</v>
      </c>
      <c r="C106" s="4">
        <f>IF('True_Odds_Calculator_3-way'!C107="","",'True_Odds_Calculator_3-way'!C107)</f>
        <v>3.77</v>
      </c>
      <c r="D106" s="9">
        <f t="shared" si="26"/>
        <v>0.45398680315861256</v>
      </c>
      <c r="E106" s="9">
        <f t="shared" si="27"/>
        <v>0.29273509138439141</v>
      </c>
      <c r="F106" s="9">
        <f t="shared" si="28"/>
        <v>0.25327810545699581</v>
      </c>
      <c r="G106" s="9">
        <f t="shared" si="29"/>
        <v>1.064342654823478</v>
      </c>
      <c r="H106" s="9">
        <f t="shared" si="30"/>
        <v>2.2027071999505301</v>
      </c>
      <c r="I106" s="9">
        <f t="shared" si="31"/>
        <v>3.4160578264492956</v>
      </c>
      <c r="J106" s="9">
        <f t="shared" si="32"/>
        <v>3.9482291538610328</v>
      </c>
      <c r="K106" s="11">
        <f t="shared" si="33"/>
        <v>0.46948356807511737</v>
      </c>
      <c r="L106" s="11">
        <f t="shared" si="34"/>
        <v>0.3058103975535168</v>
      </c>
      <c r="M106" s="11">
        <f t="shared" si="35"/>
        <v>0.26525198938992045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-0.27059225596415182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0.23497218626233785</v>
      </c>
      <c r="Q106" s="11">
        <f>2*'OddsRatio_working_3-way'!K106*'OddsRatio_working_3-way'!L106*'OddsRatio_working_3-way'!M106</f>
        <v>7.6166024720368819E-2</v>
      </c>
      <c r="R106" s="11">
        <f t="shared" si="36"/>
        <v>0</v>
      </c>
      <c r="S106" s="11">
        <f t="shared" si="37"/>
        <v>-0.86836256797189004</v>
      </c>
      <c r="T106" s="11">
        <f t="shared" si="38"/>
        <v>-0.28147895234096915</v>
      </c>
      <c r="U106" s="11">
        <f>'OddsRatio_working_3-way'!S106-'OddsRatio_working_3-way'!R106^2/3</f>
        <v>-0.86836256797189004</v>
      </c>
      <c r="V106" s="11">
        <f>'OddsRatio_working_3-way'!S106*'OddsRatio_working_3-way'!R106/3-2*'OddsRatio_working_3-way'!R106^3/27-'OddsRatio_working_3-way'!T106</f>
        <v>0.28147895234096915</v>
      </c>
      <c r="W106" s="11">
        <f>'OddsRatio_working_3-way'!V106^2+4*'OddsRatio_working_3-way'!U106^3/27</f>
        <v>-1.7775803328709316E-2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0.15572909485680486</v>
      </c>
      <c r="Y106" s="11">
        <f>IF('OddsRatio_working_3-way'!W106&gt;=0,IF('OddsRatio_working_3-way'!V106+SQRT('OddsRatio_working_3-way'!W106)&gt;0,0,PI()),ACOS('OddsRatio_working_3-way'!V106/(2*'OddsRatio_working_3-way'!X106)))</f>
        <v>0.44235621434276418</v>
      </c>
      <c r="Z106" s="11">
        <f>'OddsRatio_working_3-way'!X106^(1/3)*COS('OddsRatio_working_3-way'!Y106/3)</f>
        <v>0.532171327411739</v>
      </c>
      <c r="AA106" s="11">
        <f>'OddsRatio_working_3-way'!X106^(1/3)*COS(('OddsRatio_working_3-way'!Y106+2*PI())/3)</f>
        <v>-0.33453930278804894</v>
      </c>
      <c r="AB106" s="11">
        <f>'OddsRatio_working_3-way'!X106^(1/3)*COS(('OddsRatio_working_3-way'!Y106+4*PI())/3)</f>
        <v>-0.19763202462369003</v>
      </c>
      <c r="AC106" s="11">
        <f>'OddsRatio_working_3-way'!X106^(1/3)*SIN('OddsRatio_working_3-way'!Y106/3)</f>
        <v>7.9043453902211569E-2</v>
      </c>
      <c r="AD106" s="11">
        <f>'OddsRatio_working_3-way'!X106^(1/3)*SIN(('OddsRatio_working_3-way'!Y106+2*PI())/3)</f>
        <v>0.42135216175314627</v>
      </c>
      <c r="AE106" s="11">
        <f>'OddsRatio_working_3-way'!X106^(1/3)*SIN(('OddsRatio_working_3-way'!Y106+4*PI())/3)</f>
        <v>-0.50039561565535784</v>
      </c>
      <c r="AF106" s="11">
        <f>-'OddsRatio_working_3-way'!U106/(3*'OddsRatio_working_3-way'!X106^(1/3))*COS(('OddsRatio_working_3-way'!Y106)/3)</f>
        <v>0.53217132741173889</v>
      </c>
      <c r="AG106" s="11">
        <f>-'OddsRatio_working_3-way'!U106/(3*'OddsRatio_working_3-way'!X106^(1/3))*COS(('OddsRatio_working_3-way'!Y106+2*PI())/3)</f>
        <v>-0.33453930278804889</v>
      </c>
      <c r="AH106" s="11">
        <f>-'OddsRatio_working_3-way'!U106/(3*'OddsRatio_working_3-way'!X106^(1/3))*COS(('OddsRatio_working_3-way'!Y106+4*PI())/3)</f>
        <v>-0.19763202462368998</v>
      </c>
      <c r="AI106" s="11">
        <f>'OddsRatio_working_3-way'!U106/(3*'OddsRatio_working_3-way'!X106^(1/3))*SIN(('OddsRatio_working_3-way'!Y106)/3)</f>
        <v>-7.9043453902211555E-2</v>
      </c>
      <c r="AJ106" s="11">
        <f>'OddsRatio_working_3-way'!U106/(3*'OddsRatio_working_3-way'!X106^(1/3))*SIN(('OddsRatio_working_3-way'!Y106+2*PI())/3)</f>
        <v>-0.42135216175314616</v>
      </c>
      <c r="AK106" s="11">
        <f>'OddsRatio_working_3-way'!U106/(3*'OddsRatio_working_3-way'!X106^(1/3))*SIN(('OddsRatio_working_3-way'!Y106+4*PI())/3)</f>
        <v>0.50039561565535773</v>
      </c>
      <c r="AL106" s="11">
        <f>'OddsRatio_working_3-way'!Z106+'OddsRatio_working_3-way'!AF106</f>
        <v>1.064342654823478</v>
      </c>
      <c r="AM106" s="11">
        <f>'OddsRatio_working_3-way'!AA106+'OddsRatio_working_3-way'!AG106</f>
        <v>-0.66907860557609777</v>
      </c>
      <c r="AN106" s="11">
        <f>'OddsRatio_working_3-way'!AB106+'OddsRatio_working_3-way'!AH106</f>
        <v>-0.39526404924738001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1.064342654823478</v>
      </c>
      <c r="AS106" s="11">
        <f>IF(('OddsRatio_working_3-way'!X106=0),IF(Q106&gt;0,-Q106^(1/3),(-Q106)^(1/3)),'OddsRatio_working_3-way'!AM106-'OddsRatio_working_3-way'!R106/3)</f>
        <v>-0.66907860557609777</v>
      </c>
      <c r="AT106" s="11">
        <f>IF(('OddsRatio_working_3-way'!X106=0),IF(Q106&gt;0,-Q106^(1/3),(-Q106)^(1/3)),'OddsRatio_working_3-way'!AN106-'OddsRatio_working_3-way'!R106/3)</f>
        <v>-0.39526404924738001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1.98</v>
      </c>
      <c r="B107" s="4">
        <f>IF('True_Odds_Calculator_3-way'!B108="","",'True_Odds_Calculator_3-way'!B108)</f>
        <v>3.48</v>
      </c>
      <c r="C107" s="4">
        <f>IF('True_Odds_Calculator_3-way'!C108="","",'True_Odds_Calculator_3-way'!C108)</f>
        <v>4.1100000000000003</v>
      </c>
      <c r="D107" s="9">
        <f t="shared" si="26"/>
        <v>0.49096193217996953</v>
      </c>
      <c r="E107" s="9">
        <f t="shared" si="27"/>
        <v>0.27595465216421999</v>
      </c>
      <c r="F107" s="9">
        <f t="shared" si="28"/>
        <v>0.23308341565581045</v>
      </c>
      <c r="G107" s="9">
        <f t="shared" si="29"/>
        <v>1.0579773415629172</v>
      </c>
      <c r="H107" s="9">
        <f t="shared" si="30"/>
        <v>2.0368177947316592</v>
      </c>
      <c r="I107" s="9">
        <f t="shared" si="31"/>
        <v>3.6237838070760344</v>
      </c>
      <c r="J107" s="9">
        <f t="shared" si="32"/>
        <v>4.2903095322606726</v>
      </c>
      <c r="K107" s="11">
        <f t="shared" si="33"/>
        <v>0.50505050505050508</v>
      </c>
      <c r="L107" s="11">
        <f t="shared" si="34"/>
        <v>0.28735632183908044</v>
      </c>
      <c r="M107" s="11">
        <f t="shared" si="35"/>
        <v>0.24330900243309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-0.26690203768817744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0.23199526094064227</v>
      </c>
      <c r="Q107" s="11">
        <f>2*'OddsRatio_working_3-way'!K107*'OddsRatio_working_3-way'!L107*'OddsRatio_working_3-way'!M107</f>
        <v>7.0622606070210717E-2</v>
      </c>
      <c r="R107" s="11">
        <f t="shared" si="36"/>
        <v>0</v>
      </c>
      <c r="S107" s="11">
        <f t="shared" si="37"/>
        <v>-0.86921502342250045</v>
      </c>
      <c r="T107" s="11">
        <f t="shared" si="38"/>
        <v>-0.26460122478614923</v>
      </c>
      <c r="U107" s="11">
        <f>'OddsRatio_working_3-way'!S107-'OddsRatio_working_3-way'!R107^2/3</f>
        <v>-0.86921502342250045</v>
      </c>
      <c r="V107" s="11">
        <f>'OddsRatio_working_3-way'!S107*'OddsRatio_working_3-way'!R107/3-2*'OddsRatio_working_3-way'!R107^3/27-'OddsRatio_working_3-way'!T107</f>
        <v>0.26460122478614923</v>
      </c>
      <c r="W107" s="11">
        <f>'OddsRatio_working_3-way'!V107^2+4*'OddsRatio_working_3-way'!U107^3/27</f>
        <v>-2.7278363908788461E-2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0.15595846567846094</v>
      </c>
      <c r="Y107" s="11">
        <f>IF('OddsRatio_working_3-way'!W107&gt;=0,IF('OddsRatio_working_3-way'!V107+SQRT('OddsRatio_working_3-way'!W107)&gt;0,0,PI()),ACOS('OddsRatio_working_3-way'!V107/(2*'OddsRatio_working_3-way'!X107)))</f>
        <v>0.55801715124178886</v>
      </c>
      <c r="Z107" s="11">
        <f>'OddsRatio_working_3-way'!X107^(1/3)*COS('OddsRatio_working_3-way'!Y107/3)</f>
        <v>0.52898867078145873</v>
      </c>
      <c r="AA107" s="11">
        <f>'OddsRatio_working_3-way'!X107^(1/3)*COS(('OddsRatio_working_3-way'!Y107+2*PI())/3)</f>
        <v>-0.35070335750717774</v>
      </c>
      <c r="AB107" s="11">
        <f>'OddsRatio_working_3-way'!X107^(1/3)*COS(('OddsRatio_working_3-way'!Y107+4*PI())/3)</f>
        <v>-0.17828531327428113</v>
      </c>
      <c r="AC107" s="11">
        <f>'OddsRatio_working_3-way'!X107^(1/3)*SIN('OddsRatio_working_3-way'!Y107/3)</f>
        <v>9.9545604251011777E-2</v>
      </c>
      <c r="AD107" s="11">
        <f>'OddsRatio_working_3-way'!X107^(1/3)*SIN(('OddsRatio_working_3-way'!Y107+2*PI())/3)</f>
        <v>0.40834482508540043</v>
      </c>
      <c r="AE107" s="11">
        <f>'OddsRatio_working_3-way'!X107^(1/3)*SIN(('OddsRatio_working_3-way'!Y107+4*PI())/3)</f>
        <v>-0.50789042933641204</v>
      </c>
      <c r="AF107" s="11">
        <f>-'OddsRatio_working_3-way'!U107/(3*'OddsRatio_working_3-way'!X107^(1/3))*COS(('OddsRatio_working_3-way'!Y107)/3)</f>
        <v>0.52898867078145861</v>
      </c>
      <c r="AG107" s="11">
        <f>-'OddsRatio_working_3-way'!U107/(3*'OddsRatio_working_3-way'!X107^(1/3))*COS(('OddsRatio_working_3-way'!Y107+2*PI())/3)</f>
        <v>-0.35070335750717763</v>
      </c>
      <c r="AH107" s="11">
        <f>-'OddsRatio_working_3-way'!U107/(3*'OddsRatio_working_3-way'!X107^(1/3))*COS(('OddsRatio_working_3-way'!Y107+4*PI())/3)</f>
        <v>-0.17828531327428107</v>
      </c>
      <c r="AI107" s="11">
        <f>'OddsRatio_working_3-way'!U107/(3*'OddsRatio_working_3-way'!X107^(1/3))*SIN(('OddsRatio_working_3-way'!Y107)/3)</f>
        <v>-9.9545604251011749E-2</v>
      </c>
      <c r="AJ107" s="11">
        <f>'OddsRatio_working_3-way'!U107/(3*'OddsRatio_working_3-way'!X107^(1/3))*SIN(('OddsRatio_working_3-way'!Y107+2*PI())/3)</f>
        <v>-0.40834482508540032</v>
      </c>
      <c r="AK107" s="11">
        <f>'OddsRatio_working_3-way'!U107/(3*'OddsRatio_working_3-way'!X107^(1/3))*SIN(('OddsRatio_working_3-way'!Y107+4*PI())/3)</f>
        <v>0.50789042933641193</v>
      </c>
      <c r="AL107" s="11">
        <f>'OddsRatio_working_3-way'!Z107+'OddsRatio_working_3-way'!AF107</f>
        <v>1.0579773415629172</v>
      </c>
      <c r="AM107" s="11">
        <f>'OddsRatio_working_3-way'!AA107+'OddsRatio_working_3-way'!AG107</f>
        <v>-0.70140671501435536</v>
      </c>
      <c r="AN107" s="11">
        <f>'OddsRatio_working_3-way'!AB107+'OddsRatio_working_3-way'!AH107</f>
        <v>-0.3565706265485622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1.0579773415629172</v>
      </c>
      <c r="AS107" s="11">
        <f>IF(('OddsRatio_working_3-way'!X107=0),IF(Q107&gt;0,-Q107^(1/3),(-Q107)^(1/3)),'OddsRatio_working_3-way'!AM107-'OddsRatio_working_3-way'!R107/3)</f>
        <v>-0.70140671501435536</v>
      </c>
      <c r="AT107" s="11">
        <f>IF(('OddsRatio_working_3-way'!X107=0),IF(Q107&gt;0,-Q107^(1/3),(-Q107)^(1/3)),'OddsRatio_working_3-way'!AN107-'OddsRatio_working_3-way'!R107/3)</f>
        <v>-0.3565706265485622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2.0499999999999998</v>
      </c>
      <c r="B108" s="4">
        <f>IF('True_Odds_Calculator_3-way'!B109="","",'True_Odds_Calculator_3-way'!B109)</f>
        <v>3.24</v>
      </c>
      <c r="C108" s="4">
        <f>IF('True_Odds_Calculator_3-way'!C109="","",'True_Odds_Calculator_3-way'!C109)</f>
        <v>4.0999999999999996</v>
      </c>
      <c r="D108" s="9">
        <f t="shared" si="26"/>
        <v>0.47211388681528649</v>
      </c>
      <c r="E108" s="9">
        <f t="shared" si="27"/>
        <v>0.29539039875081552</v>
      </c>
      <c r="F108" s="9">
        <f t="shared" si="28"/>
        <v>0.23249571443389805</v>
      </c>
      <c r="G108" s="9">
        <f t="shared" si="29"/>
        <v>1.064888564526034</v>
      </c>
      <c r="H108" s="9">
        <f t="shared" si="30"/>
        <v>2.1181329927523351</v>
      </c>
      <c r="I108" s="9">
        <f t="shared" si="31"/>
        <v>3.3853503845383166</v>
      </c>
      <c r="J108" s="9">
        <f t="shared" si="32"/>
        <v>4.3011545500307049</v>
      </c>
      <c r="K108" s="11">
        <f t="shared" si="33"/>
        <v>0.48780487804878053</v>
      </c>
      <c r="L108" s="11">
        <f t="shared" si="34"/>
        <v>0.30864197530864196</v>
      </c>
      <c r="M108" s="11">
        <f t="shared" si="35"/>
        <v>0.24390243902439027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-0.26774186441051406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0.23464868795029414</v>
      </c>
      <c r="Q108" s="11">
        <f>2*'OddsRatio_working_3-way'!K108*'OddsRatio_working_3-way'!L108*'OddsRatio_working_3-way'!M108</f>
        <v>7.3442468842032607E-2</v>
      </c>
      <c r="R108" s="11">
        <f t="shared" si="36"/>
        <v>0</v>
      </c>
      <c r="S108" s="11">
        <f t="shared" si="37"/>
        <v>-0.87639894667544427</v>
      </c>
      <c r="T108" s="11">
        <f t="shared" si="38"/>
        <v>-0.27430326969497476</v>
      </c>
      <c r="U108" s="11">
        <f>'OddsRatio_working_3-way'!S108-'OddsRatio_working_3-way'!R108^2/3</f>
        <v>-0.87639894667544427</v>
      </c>
      <c r="V108" s="11">
        <f>'OddsRatio_working_3-way'!S108*'OddsRatio_working_3-way'!R108/3-2*'OddsRatio_working_3-way'!R108^3/27-'OddsRatio_working_3-way'!T108</f>
        <v>0.27430326969497476</v>
      </c>
      <c r="W108" s="11">
        <f>'OddsRatio_working_3-way'!V108^2+4*'OddsRatio_working_3-way'!U108^3/27</f>
        <v>-2.4482193367082836E-2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0.15789591281318596</v>
      </c>
      <c r="Y108" s="11">
        <f>IF('OddsRatio_working_3-way'!W108&gt;=0,IF('OddsRatio_working_3-way'!V108+SQRT('OddsRatio_working_3-way'!W108)&gt;0,0,PI()),ACOS('OddsRatio_working_3-way'!V108/(2*'OddsRatio_working_3-way'!X108)))</f>
        <v>0.51838491451457869</v>
      </c>
      <c r="Z108" s="11">
        <f>'OddsRatio_working_3-way'!X108^(1/3)*COS('OddsRatio_working_3-way'!Y108/3)</f>
        <v>0.53244428226301699</v>
      </c>
      <c r="AA108" s="11">
        <f>'OddsRatio_working_3-way'!X108^(1/3)*COS(('OddsRatio_working_3-way'!Y108+2*PI())/3)</f>
        <v>-0.34670227149252753</v>
      </c>
      <c r="AB108" s="11">
        <f>'OddsRatio_working_3-way'!X108^(1/3)*COS(('OddsRatio_working_3-way'!Y108+4*PI())/3)</f>
        <v>-0.18574201077048927</v>
      </c>
      <c r="AC108" s="11">
        <f>'OddsRatio_working_3-way'!X108^(1/3)*SIN('OddsRatio_working_3-way'!Y108/3)</f>
        <v>9.2930449856701111E-2</v>
      </c>
      <c r="AD108" s="11">
        <f>'OddsRatio_working_3-way'!X108^(1/3)*SIN(('OddsRatio_working_3-way'!Y108+2*PI())/3)</f>
        <v>0.41464504961119431</v>
      </c>
      <c r="AE108" s="11">
        <f>'OddsRatio_working_3-way'!X108^(1/3)*SIN(('OddsRatio_working_3-way'!Y108+4*PI())/3)</f>
        <v>-0.50757549946789549</v>
      </c>
      <c r="AF108" s="11">
        <f>-'OddsRatio_working_3-way'!U108/(3*'OddsRatio_working_3-way'!X108^(1/3))*COS(('OddsRatio_working_3-way'!Y108)/3)</f>
        <v>0.53244428226301699</v>
      </c>
      <c r="AG108" s="11">
        <f>-'OddsRatio_working_3-way'!U108/(3*'OddsRatio_working_3-way'!X108^(1/3))*COS(('OddsRatio_working_3-way'!Y108+2*PI())/3)</f>
        <v>-0.34670227149252753</v>
      </c>
      <c r="AH108" s="11">
        <f>-'OddsRatio_working_3-way'!U108/(3*'OddsRatio_working_3-way'!X108^(1/3))*COS(('OddsRatio_working_3-way'!Y108+4*PI())/3)</f>
        <v>-0.18574201077048927</v>
      </c>
      <c r="AI108" s="11">
        <f>'OddsRatio_working_3-way'!U108/(3*'OddsRatio_working_3-way'!X108^(1/3))*SIN(('OddsRatio_working_3-way'!Y108)/3)</f>
        <v>-9.2930449856701111E-2</v>
      </c>
      <c r="AJ108" s="11">
        <f>'OddsRatio_working_3-way'!U108/(3*'OddsRatio_working_3-way'!X108^(1/3))*SIN(('OddsRatio_working_3-way'!Y108+2*PI())/3)</f>
        <v>-0.41464504961119431</v>
      </c>
      <c r="AK108" s="11">
        <f>'OddsRatio_working_3-way'!U108/(3*'OddsRatio_working_3-way'!X108^(1/3))*SIN(('OddsRatio_working_3-way'!Y108+4*PI())/3)</f>
        <v>0.50757549946789549</v>
      </c>
      <c r="AL108" s="11">
        <f>'OddsRatio_working_3-way'!Z108+'OddsRatio_working_3-way'!AF108</f>
        <v>1.064888564526034</v>
      </c>
      <c r="AM108" s="11">
        <f>'OddsRatio_working_3-way'!AA108+'OddsRatio_working_3-way'!AG108</f>
        <v>-0.69340454298505505</v>
      </c>
      <c r="AN108" s="11">
        <f>'OddsRatio_working_3-way'!AB108+'OddsRatio_working_3-way'!AH108</f>
        <v>-0.37148402154097854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1.064888564526034</v>
      </c>
      <c r="AS108" s="11">
        <f>IF(('OddsRatio_working_3-way'!X108=0),IF(Q108&gt;0,-Q108^(1/3),(-Q108)^(1/3)),'OddsRatio_working_3-way'!AM108-'OddsRatio_working_3-way'!R108/3)</f>
        <v>-0.69340454298505505</v>
      </c>
      <c r="AT108" s="11">
        <f>IF(('OddsRatio_working_3-way'!X108=0),IF(Q108&gt;0,-Q108^(1/3),(-Q108)^(1/3)),'OddsRatio_working_3-way'!AN108-'OddsRatio_working_3-way'!R108/3)</f>
        <v>-0.37148402154097854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2.0699999999999998</v>
      </c>
      <c r="B2" s="4">
        <f>IF('True_Odds_Calculator_2-way'!B3="","",'True_Odds_Calculator_2-way'!B3)</f>
        <v>1.8</v>
      </c>
      <c r="C2" s="4">
        <f t="shared" ref="C2:C65" si="0">IF(A2="","",((1/A2)+(1/B2))-1)</f>
        <v>3.8647342995169254E-2</v>
      </c>
      <c r="D2" s="4">
        <f>IF(A2="","",(2*A2)/(2-($C2*A2)))</f>
        <v>2.15625</v>
      </c>
      <c r="E2" s="4">
        <f>IF(B2="","",(2*B2)/(2-($C2*B2)))</f>
        <v>1.8648648648648651</v>
      </c>
      <c r="G2" s="4">
        <f t="shared" ref="G2:G65" si="1">IF(A2="","",C2+1)</f>
        <v>1.0386473429951693</v>
      </c>
    </row>
    <row r="3" spans="1:7" x14ac:dyDescent="0.2">
      <c r="A3" s="4">
        <f>IF('True_Odds_Calculator_2-way'!A4="","",'True_Odds_Calculator_2-way'!A4)</f>
        <v>2.2799999999999998</v>
      </c>
      <c r="B3" s="4">
        <f>IF('True_Odds_Calculator_2-way'!B4="","",'True_Odds_Calculator_2-way'!B4)</f>
        <v>1.68</v>
      </c>
      <c r="C3" s="4">
        <f t="shared" si="0"/>
        <v>3.383458646616555E-2</v>
      </c>
      <c r="D3" s="4">
        <f t="shared" ref="D3:D66" si="2">IF(A3="","",(2*A3)/(2-($C3*A3)))</f>
        <v>2.3714710252600297</v>
      </c>
      <c r="E3" s="4">
        <f t="shared" ref="E3:E66" si="3">IF(B3="","",(2*B3)/(2-($C3*B3)))</f>
        <v>1.7291440953412784</v>
      </c>
      <c r="G3" s="4">
        <f t="shared" si="1"/>
        <v>1.0338345864661656</v>
      </c>
    </row>
    <row r="4" spans="1:7" x14ac:dyDescent="0.2">
      <c r="A4" s="4">
        <f>IF('True_Odds_Calculator_2-way'!A5="","",'True_Odds_Calculator_2-way'!A5)</f>
        <v>2.5299999999999998</v>
      </c>
      <c r="B4" s="4">
        <f>IF('True_Odds_Calculator_2-way'!B5="","",'True_Odds_Calculator_2-way'!B5)</f>
        <v>1.56</v>
      </c>
      <c r="C4" s="4">
        <f t="shared" si="0"/>
        <v>3.6282558021688338E-2</v>
      </c>
      <c r="D4" s="4">
        <f t="shared" si="2"/>
        <v>2.6517065305025525</v>
      </c>
      <c r="E4" s="4">
        <f t="shared" si="3"/>
        <v>1.6054344288968434</v>
      </c>
      <c r="G4" s="4">
        <f t="shared" si="1"/>
        <v>1.0362825580216883</v>
      </c>
    </row>
    <row r="5" spans="1:7" x14ac:dyDescent="0.2">
      <c r="A5" s="4">
        <f>IF('True_Odds_Calculator_2-way'!A6="","",'True_Odds_Calculator_2-way'!A6)</f>
        <v>2.39</v>
      </c>
      <c r="B5" s="4">
        <f>IF('True_Odds_Calculator_2-way'!B6="","",'True_Odds_Calculator_2-way'!B6)</f>
        <v>1.61</v>
      </c>
      <c r="C5" s="4">
        <f t="shared" si="0"/>
        <v>3.9528054263364254E-2</v>
      </c>
      <c r="D5" s="4">
        <f t="shared" si="2"/>
        <v>2.5084911502982492</v>
      </c>
      <c r="E5" s="4">
        <f t="shared" si="3"/>
        <v>1.6629140646945697</v>
      </c>
      <c r="G5" s="4">
        <f t="shared" si="1"/>
        <v>1.0395280542633643</v>
      </c>
    </row>
    <row r="6" spans="1:7" x14ac:dyDescent="0.2">
      <c r="A6" s="4">
        <f>IF('True_Odds_Calculator_2-way'!A7="","",'True_Odds_Calculator_2-way'!A7)</f>
        <v>2.52</v>
      </c>
      <c r="B6" s="4">
        <f>IF('True_Odds_Calculator_2-way'!B7="","",'True_Odds_Calculator_2-way'!B7)</f>
        <v>1.56</v>
      </c>
      <c r="C6" s="4">
        <f t="shared" si="0"/>
        <v>3.7851037851037717E-2</v>
      </c>
      <c r="D6" s="4">
        <f t="shared" si="2"/>
        <v>2.646203554119547</v>
      </c>
      <c r="E6" s="4">
        <f t="shared" si="3"/>
        <v>1.6074582924435721</v>
      </c>
      <c r="G6" s="4">
        <f t="shared" si="1"/>
        <v>1.0378510378510377</v>
      </c>
    </row>
    <row r="7" spans="1:7" x14ac:dyDescent="0.2">
      <c r="A7" s="4">
        <f>IF('True_Odds_Calculator_2-way'!A8="","",'True_Odds_Calculator_2-way'!A8)</f>
        <v>2.08</v>
      </c>
      <c r="B7" s="4">
        <f>IF('True_Odds_Calculator_2-way'!B8="","",'True_Odds_Calculator_2-way'!B8)</f>
        <v>1.79</v>
      </c>
      <c r="C7" s="4">
        <f t="shared" si="0"/>
        <v>3.9428448646325664E-2</v>
      </c>
      <c r="D7" s="4">
        <f t="shared" si="2"/>
        <v>2.1689385995572641</v>
      </c>
      <c r="E7" s="4">
        <f t="shared" si="3"/>
        <v>1.8554769261437256</v>
      </c>
      <c r="G7" s="4">
        <f t="shared" si="1"/>
        <v>1.0394284486463257</v>
      </c>
    </row>
    <row r="8" spans="1:7" x14ac:dyDescent="0.2">
      <c r="A8" s="4">
        <f>IF('True_Odds_Calculator_2-way'!A9="","",'True_Odds_Calculator_2-way'!A9)</f>
        <v>2.35</v>
      </c>
      <c r="B8" s="4">
        <f>IF('True_Odds_Calculator_2-way'!B9="","",'True_Odds_Calculator_2-way'!B9)</f>
        <v>1.61</v>
      </c>
      <c r="C8" s="4">
        <f t="shared" si="0"/>
        <v>4.664992731597728E-2</v>
      </c>
      <c r="D8" s="4">
        <f t="shared" si="2"/>
        <v>2.4862822408411369</v>
      </c>
      <c r="E8" s="4">
        <f t="shared" si="3"/>
        <v>1.6728197192439485</v>
      </c>
      <c r="G8" s="4">
        <f t="shared" si="1"/>
        <v>1.0466499273159773</v>
      </c>
    </row>
    <row r="9" spans="1:7" x14ac:dyDescent="0.2">
      <c r="A9" s="4">
        <f>IF('True_Odds_Calculator_2-way'!A10="","",'True_Odds_Calculator_2-way'!A10)</f>
        <v>2.0299999999999998</v>
      </c>
      <c r="B9" s="4">
        <f>IF('True_Odds_Calculator_2-way'!B10="","",'True_Odds_Calculator_2-way'!B10)</f>
        <v>1.86</v>
      </c>
      <c r="C9" s="4">
        <f t="shared" si="0"/>
        <v>3.0245246040574214E-2</v>
      </c>
      <c r="D9" s="4">
        <f t="shared" si="2"/>
        <v>2.0942925287037548</v>
      </c>
      <c r="E9" s="4">
        <f t="shared" si="3"/>
        <v>1.9138324294186226</v>
      </c>
      <c r="G9" s="4">
        <f t="shared" si="1"/>
        <v>1.0302452460405742</v>
      </c>
    </row>
    <row r="10" spans="1:7" x14ac:dyDescent="0.2">
      <c r="A10" s="4">
        <f>IF('True_Odds_Calculator_2-way'!A11="","",'True_Odds_Calculator_2-way'!A11)</f>
        <v>1.72</v>
      </c>
      <c r="B10" s="4">
        <f>IF('True_Odds_Calculator_2-way'!B11="","",'True_Odds_Calculator_2-way'!B11)</f>
        <v>2.14</v>
      </c>
      <c r="C10" s="4">
        <f t="shared" si="0"/>
        <v>4.8685068463377501E-2</v>
      </c>
      <c r="D10" s="4">
        <f t="shared" si="2"/>
        <v>1.7951619196254389</v>
      </c>
      <c r="E10" s="4">
        <f t="shared" si="3"/>
        <v>2.2576054955839058</v>
      </c>
      <c r="G10" s="4">
        <f t="shared" si="1"/>
        <v>1.0486850684633775</v>
      </c>
    </row>
    <row r="11" spans="1:7" x14ac:dyDescent="0.2">
      <c r="A11" s="4">
        <f>IF('True_Odds_Calculator_2-way'!A12="","",'True_Odds_Calculator_2-way'!A12)</f>
        <v>1.9</v>
      </c>
      <c r="B11" s="4">
        <f>IF('True_Odds_Calculator_2-way'!B12="","",'True_Odds_Calculator_2-way'!B12)</f>
        <v>1.93</v>
      </c>
      <c r="C11" s="4">
        <f t="shared" si="0"/>
        <v>4.445050449959087E-2</v>
      </c>
      <c r="D11" s="4">
        <f t="shared" si="2"/>
        <v>1.9837706248309437</v>
      </c>
      <c r="E11" s="4">
        <f t="shared" si="3"/>
        <v>2.0164971130052241</v>
      </c>
      <c r="G11" s="4">
        <f t="shared" si="1"/>
        <v>1.0444505044995909</v>
      </c>
    </row>
    <row r="12" spans="1:7" x14ac:dyDescent="0.2">
      <c r="A12" s="4">
        <f>IF('True_Odds_Calculator_2-way'!A13="","",'True_Odds_Calculator_2-way'!A13)</f>
        <v>1.79</v>
      </c>
      <c r="B12" s="4">
        <f>IF('True_Odds_Calculator_2-way'!B13="","",'True_Odds_Calculator_2-way'!B13)</f>
        <v>2.0499999999999998</v>
      </c>
      <c r="C12" s="4">
        <f t="shared" si="0"/>
        <v>4.6464095925875526E-2</v>
      </c>
      <c r="D12" s="4">
        <f t="shared" si="2"/>
        <v>1.8676676421936633</v>
      </c>
      <c r="E12" s="4">
        <f t="shared" si="3"/>
        <v>2.1525150315295498</v>
      </c>
      <c r="G12" s="4">
        <f t="shared" si="1"/>
        <v>1.0464640959258755</v>
      </c>
    </row>
    <row r="13" spans="1:7" x14ac:dyDescent="0.2">
      <c r="A13" s="4">
        <f>IF('True_Odds_Calculator_2-way'!A14="","",'True_Odds_Calculator_2-way'!A14)</f>
        <v>2.17</v>
      </c>
      <c r="B13" s="4">
        <f>IF('True_Odds_Calculator_2-way'!B14="","",'True_Odds_Calculator_2-way'!B14)</f>
        <v>1.75</v>
      </c>
      <c r="C13" s="4">
        <f t="shared" si="0"/>
        <v>3.2258064516129004E-2</v>
      </c>
      <c r="D13" s="4">
        <f t="shared" si="2"/>
        <v>2.2487046632124348</v>
      </c>
      <c r="E13" s="4">
        <f t="shared" si="3"/>
        <v>1.8008298755186722</v>
      </c>
      <c r="G13" s="4">
        <f t="shared" si="1"/>
        <v>1.032258064516129</v>
      </c>
    </row>
    <row r="14" spans="1:7" x14ac:dyDescent="0.2">
      <c r="A14" s="4">
        <f>IF('True_Odds_Calculator_2-way'!A15="","",'True_Odds_Calculator_2-way'!A15)</f>
        <v>1.63</v>
      </c>
      <c r="B14" s="4">
        <f>IF('True_Odds_Calculator_2-way'!B15="","",'True_Odds_Calculator_2-way'!B15)</f>
        <v>2.37</v>
      </c>
      <c r="C14" s="4">
        <f t="shared" si="0"/>
        <v>3.5437860785379582E-2</v>
      </c>
      <c r="D14" s="4">
        <f t="shared" si="2"/>
        <v>1.6784775477395666</v>
      </c>
      <c r="E14" s="4">
        <f t="shared" si="3"/>
        <v>2.4738881239793793</v>
      </c>
      <c r="G14" s="4">
        <f t="shared" si="1"/>
        <v>1.0354378607853796</v>
      </c>
    </row>
    <row r="15" spans="1:7" x14ac:dyDescent="0.2">
      <c r="A15" s="4">
        <f>IF('True_Odds_Calculator_2-way'!A16="","",'True_Odds_Calculator_2-way'!A16)</f>
        <v>2.2400000000000002</v>
      </c>
      <c r="B15" s="4">
        <f>IF('True_Odds_Calculator_2-way'!B16="","",'True_Odds_Calculator_2-way'!B16)</f>
        <v>1.7</v>
      </c>
      <c r="C15" s="4">
        <f t="shared" si="0"/>
        <v>3.4663865546218364E-2</v>
      </c>
      <c r="D15" s="4">
        <f t="shared" si="2"/>
        <v>2.3304773561811505</v>
      </c>
      <c r="E15" s="4">
        <f t="shared" si="3"/>
        <v>1.7516099356025756</v>
      </c>
      <c r="G15" s="4">
        <f t="shared" si="1"/>
        <v>1.0346638655462184</v>
      </c>
    </row>
    <row r="16" spans="1:7" x14ac:dyDescent="0.2">
      <c r="A16" s="4">
        <f>IF('True_Odds_Calculator_2-way'!A17="","",'True_Odds_Calculator_2-way'!A17)</f>
        <v>2.2599999999999998</v>
      </c>
      <c r="B16" s="4">
        <f>IF('True_Odds_Calculator_2-way'!B17="","",'True_Odds_Calculator_2-way'!B17)</f>
        <v>1.69</v>
      </c>
      <c r="C16" s="4">
        <f t="shared" si="0"/>
        <v>3.4193852437555794E-2</v>
      </c>
      <c r="D16" s="4">
        <f t="shared" si="2"/>
        <v>2.3508340001231001</v>
      </c>
      <c r="E16" s="4">
        <f t="shared" si="3"/>
        <v>1.740283410033262</v>
      </c>
      <c r="G16" s="4">
        <f t="shared" si="1"/>
        <v>1.0341938524375558</v>
      </c>
    </row>
    <row r="17" spans="1:7" x14ac:dyDescent="0.2">
      <c r="A17" s="4">
        <f>IF('True_Odds_Calculator_2-way'!A18="","",'True_Odds_Calculator_2-way'!A18)</f>
        <v>2.23</v>
      </c>
      <c r="B17" s="4">
        <f>IF('True_Odds_Calculator_2-way'!B18="","",'True_Odds_Calculator_2-way'!B18)</f>
        <v>1.71</v>
      </c>
      <c r="C17" s="4">
        <f t="shared" si="0"/>
        <v>3.3225814910969431E-2</v>
      </c>
      <c r="D17" s="4">
        <f t="shared" si="2"/>
        <v>2.315792669966295</v>
      </c>
      <c r="E17" s="4">
        <f t="shared" si="3"/>
        <v>1.7599981538319522</v>
      </c>
      <c r="G17" s="4">
        <f t="shared" si="1"/>
        <v>1.0332258149109694</v>
      </c>
    </row>
    <row r="18" spans="1:7" x14ac:dyDescent="0.2">
      <c r="A18" s="4">
        <f>IF('True_Odds_Calculator_2-way'!A19="","",'True_Odds_Calculator_2-way'!A19)</f>
        <v>2.31</v>
      </c>
      <c r="B18" s="4">
        <f>IF('True_Odds_Calculator_2-way'!B19="","",'True_Odds_Calculator_2-way'!B19)</f>
        <v>1.66</v>
      </c>
      <c r="C18" s="4">
        <f t="shared" si="0"/>
        <v>3.5310071454649705E-2</v>
      </c>
      <c r="D18" s="4">
        <f t="shared" si="2"/>
        <v>2.4082145324373547</v>
      </c>
      <c r="E18" s="4">
        <f t="shared" si="3"/>
        <v>1.7101190741649199</v>
      </c>
      <c r="G18" s="4">
        <f t="shared" si="1"/>
        <v>1.0353100714546497</v>
      </c>
    </row>
    <row r="19" spans="1:7" x14ac:dyDescent="0.2">
      <c r="A19" s="4">
        <f>IF('True_Odds_Calculator_2-way'!A20="","",'True_Odds_Calculator_2-way'!A20)</f>
        <v>2.08</v>
      </c>
      <c r="B19" s="4">
        <f>IF('True_Odds_Calculator_2-way'!B20="","",'True_Odds_Calculator_2-way'!B20)</f>
        <v>1.83</v>
      </c>
      <c r="C19" s="4">
        <f t="shared" si="0"/>
        <v>2.7217318200924545E-2</v>
      </c>
      <c r="D19" s="4">
        <f t="shared" si="2"/>
        <v>2.1405916094927453</v>
      </c>
      <c r="E19" s="4">
        <f t="shared" si="3"/>
        <v>1.8767379942806428</v>
      </c>
      <c r="G19" s="4">
        <f t="shared" si="1"/>
        <v>1.0272173182009245</v>
      </c>
    </row>
    <row r="20" spans="1:7" x14ac:dyDescent="0.2">
      <c r="A20" s="4">
        <f>IF('True_Odds_Calculator_2-way'!A21="","",'True_Odds_Calculator_2-way'!A21)</f>
        <v>1.78</v>
      </c>
      <c r="B20" s="4">
        <f>IF('True_Odds_Calculator_2-way'!B21="","",'True_Odds_Calculator_2-way'!B21)</f>
        <v>2.12</v>
      </c>
      <c r="C20" s="4">
        <f t="shared" si="0"/>
        <v>3.3495866016535869E-2</v>
      </c>
      <c r="D20" s="4">
        <f t="shared" si="2"/>
        <v>1.8346946713341112</v>
      </c>
      <c r="E20" s="4">
        <f t="shared" si="3"/>
        <v>2.1980428704566637</v>
      </c>
      <c r="G20" s="4">
        <f t="shared" si="1"/>
        <v>1.0334958660165359</v>
      </c>
    </row>
    <row r="21" spans="1:7" x14ac:dyDescent="0.2">
      <c r="A21" s="4">
        <f>IF('True_Odds_Calculator_2-way'!A22="","",'True_Odds_Calculator_2-way'!A22)</f>
        <v>1.96</v>
      </c>
      <c r="B21" s="4">
        <f>IF('True_Odds_Calculator_2-way'!B22="","",'True_Odds_Calculator_2-way'!B22)</f>
        <v>1.93</v>
      </c>
      <c r="C21" s="4">
        <f t="shared" si="0"/>
        <v>2.8338796658559762E-2</v>
      </c>
      <c r="D21" s="4">
        <f t="shared" si="2"/>
        <v>2.0159880622468553</v>
      </c>
      <c r="E21" s="4">
        <f t="shared" si="3"/>
        <v>1.9842635333613092</v>
      </c>
      <c r="G21" s="4">
        <f t="shared" si="1"/>
        <v>1.0283387966585598</v>
      </c>
    </row>
    <row r="22" spans="1:7" x14ac:dyDescent="0.2">
      <c r="A22" s="4">
        <f>IF('True_Odds_Calculator_2-way'!A23="","",'True_Odds_Calculator_2-way'!A23)</f>
        <v>1.93</v>
      </c>
      <c r="B22" s="4">
        <f>IF('True_Odds_Calculator_2-way'!B23="","",'True_Odds_Calculator_2-way'!B23)</f>
        <v>1.9</v>
      </c>
      <c r="C22" s="4">
        <f t="shared" si="0"/>
        <v>4.445050449959087E-2</v>
      </c>
      <c r="D22" s="4">
        <f t="shared" si="2"/>
        <v>2.0164971130052241</v>
      </c>
      <c r="E22" s="4">
        <f t="shared" si="3"/>
        <v>1.9837706248309437</v>
      </c>
      <c r="G22" s="4">
        <f t="shared" si="1"/>
        <v>1.0444505044995909</v>
      </c>
    </row>
    <row r="23" spans="1:7" x14ac:dyDescent="0.2">
      <c r="A23" s="4">
        <f>IF('True_Odds_Calculator_2-way'!A24="","",'True_Odds_Calculator_2-way'!A24)</f>
        <v>2.2200000000000002</v>
      </c>
      <c r="B23" s="4">
        <f>IF('True_Odds_Calculator_2-way'!B24="","",'True_Odds_Calculator_2-way'!B24)</f>
        <v>1.68</v>
      </c>
      <c r="C23" s="4">
        <f t="shared" si="0"/>
        <v>4.5688545688545634E-2</v>
      </c>
      <c r="D23" s="4">
        <f t="shared" si="2"/>
        <v>2.3386004514672689</v>
      </c>
      <c r="E23" s="4">
        <f t="shared" si="3"/>
        <v>1.7470489038785832</v>
      </c>
      <c r="G23" s="4">
        <f t="shared" si="1"/>
        <v>1.0456885456885456</v>
      </c>
    </row>
    <row r="24" spans="1:7" x14ac:dyDescent="0.2">
      <c r="A24" s="4">
        <f>IF('True_Odds_Calculator_2-way'!A25="","",'True_Odds_Calculator_2-way'!A25)</f>
        <v>1.86</v>
      </c>
      <c r="B24" s="4">
        <f>IF('True_Odds_Calculator_2-way'!B25="","",'True_Odds_Calculator_2-way'!B25)</f>
        <v>1.97</v>
      </c>
      <c r="C24" s="4">
        <f t="shared" si="0"/>
        <v>4.5248621800120015E-2</v>
      </c>
      <c r="D24" s="4">
        <f t="shared" si="2"/>
        <v>1.9417095013512797</v>
      </c>
      <c r="E24" s="4">
        <f t="shared" si="3"/>
        <v>2.0618985988408078</v>
      </c>
      <c r="G24" s="4">
        <f t="shared" si="1"/>
        <v>1.04524862180012</v>
      </c>
    </row>
    <row r="25" spans="1:7" x14ac:dyDescent="0.2">
      <c r="A25" s="4">
        <f>IF('True_Odds_Calculator_2-way'!A26="","",'True_Odds_Calculator_2-way'!A26)</f>
        <v>2</v>
      </c>
      <c r="B25" s="4">
        <f>IF('True_Odds_Calculator_2-way'!B26="","",'True_Odds_Calculator_2-way'!B26)</f>
        <v>1.84</v>
      </c>
      <c r="C25" s="4">
        <f t="shared" si="0"/>
        <v>4.3478260869565188E-2</v>
      </c>
      <c r="D25" s="4">
        <f t="shared" si="2"/>
        <v>2.0909090909090908</v>
      </c>
      <c r="E25" s="4">
        <f t="shared" si="3"/>
        <v>1.9166666666666665</v>
      </c>
      <c r="G25" s="4">
        <f t="shared" si="1"/>
        <v>1.0434782608695652</v>
      </c>
    </row>
    <row r="26" spans="1:7" x14ac:dyDescent="0.2">
      <c r="A26" s="4">
        <f>IF('True_Odds_Calculator_2-way'!A27="","",'True_Odds_Calculator_2-way'!A27)</f>
        <v>1.79</v>
      </c>
      <c r="B26" s="4">
        <f>IF('True_Odds_Calculator_2-way'!B27="","",'True_Odds_Calculator_2-way'!B27)</f>
        <v>2.04</v>
      </c>
      <c r="C26" s="4">
        <f t="shared" si="0"/>
        <v>4.8855296308467411E-2</v>
      </c>
      <c r="D26" s="4">
        <f t="shared" si="2"/>
        <v>1.8718474472011479</v>
      </c>
      <c r="E26" s="4">
        <f t="shared" si="3"/>
        <v>2.1469896519285041</v>
      </c>
      <c r="G26" s="4">
        <f t="shared" si="1"/>
        <v>1.0488552963084674</v>
      </c>
    </row>
    <row r="27" spans="1:7" x14ac:dyDescent="0.2">
      <c r="A27" s="4">
        <f>IF('True_Odds_Calculator_2-way'!A28="","",'True_Odds_Calculator_2-way'!A28)</f>
        <v>1.94</v>
      </c>
      <c r="B27" s="4">
        <f>IF('True_Odds_Calculator_2-way'!B28="","",'True_Odds_Calculator_2-way'!B28)</f>
        <v>1.89</v>
      </c>
      <c r="C27" s="4">
        <f t="shared" si="0"/>
        <v>4.4564446626302434E-2</v>
      </c>
      <c r="D27" s="4">
        <f t="shared" si="2"/>
        <v>2.0276502792678208</v>
      </c>
      <c r="E27" s="4">
        <f t="shared" si="3"/>
        <v>1.9730936877791532</v>
      </c>
      <c r="G27" s="4">
        <f t="shared" si="1"/>
        <v>1.0445644466263024</v>
      </c>
    </row>
    <row r="28" spans="1:7" x14ac:dyDescent="0.2">
      <c r="A28" s="4">
        <f>IF('True_Odds_Calculator_2-way'!A29="","",'True_Odds_Calculator_2-way'!A29)</f>
        <v>1.94</v>
      </c>
      <c r="B28" s="4">
        <f>IF('True_Odds_Calculator_2-way'!B29="","",'True_Odds_Calculator_2-way'!B29)</f>
        <v>1.89</v>
      </c>
      <c r="C28" s="4">
        <f t="shared" si="0"/>
        <v>4.4564446626302434E-2</v>
      </c>
      <c r="D28" s="4">
        <f t="shared" si="2"/>
        <v>2.0276502792678208</v>
      </c>
      <c r="E28" s="4">
        <f t="shared" si="3"/>
        <v>1.9730936877791532</v>
      </c>
      <c r="G28" s="4">
        <f t="shared" si="1"/>
        <v>1.0445644466263024</v>
      </c>
    </row>
    <row r="29" spans="1:7" x14ac:dyDescent="0.2">
      <c r="A29" s="4">
        <f>IF('True_Odds_Calculator_2-way'!A30="","",'True_Odds_Calculator_2-way'!A30)</f>
        <v>1.91</v>
      </c>
      <c r="B29" s="4">
        <f>IF('True_Odds_Calculator_2-way'!B30="","",'True_Odds_Calculator_2-way'!B30)</f>
        <v>1.93</v>
      </c>
      <c r="C29" s="4">
        <f t="shared" si="0"/>
        <v>4.1694924449990456E-2</v>
      </c>
      <c r="D29" s="4">
        <f t="shared" si="2"/>
        <v>1.9892075654965866</v>
      </c>
      <c r="E29" s="4">
        <f t="shared" si="3"/>
        <v>2.0109101819272834</v>
      </c>
      <c r="G29" s="4">
        <f t="shared" si="1"/>
        <v>1.0416949244499905</v>
      </c>
    </row>
    <row r="30" spans="1:7" x14ac:dyDescent="0.2">
      <c r="A30" s="4">
        <f>IF('True_Odds_Calculator_2-way'!A31="","",'True_Odds_Calculator_2-way'!A31)</f>
        <v>1.96</v>
      </c>
      <c r="B30" s="4">
        <f>IF('True_Odds_Calculator_2-way'!B31="","",'True_Odds_Calculator_2-way'!B31)</f>
        <v>1.88</v>
      </c>
      <c r="C30" s="4">
        <f t="shared" si="0"/>
        <v>4.2118975249674229E-2</v>
      </c>
      <c r="D30" s="4">
        <f t="shared" si="2"/>
        <v>2.044385264092321</v>
      </c>
      <c r="E30" s="4">
        <f t="shared" si="3"/>
        <v>1.9575010624734379</v>
      </c>
      <c r="G30" s="4">
        <f t="shared" si="1"/>
        <v>1.0421189752496742</v>
      </c>
    </row>
    <row r="31" spans="1:7" x14ac:dyDescent="0.2">
      <c r="A31" s="4">
        <f>IF('True_Odds_Calculator_2-way'!A32="","",'True_Odds_Calculator_2-way'!A32)</f>
        <v>2.1</v>
      </c>
      <c r="B31" s="4">
        <f>IF('True_Odds_Calculator_2-way'!B32="","",'True_Odds_Calculator_2-way'!B32)</f>
        <v>1.75</v>
      </c>
      <c r="C31" s="4">
        <f t="shared" si="0"/>
        <v>4.761904761904745E-2</v>
      </c>
      <c r="D31" s="4">
        <f t="shared" si="2"/>
        <v>2.2105263157894735</v>
      </c>
      <c r="E31" s="4">
        <f t="shared" si="3"/>
        <v>1.8260869565217388</v>
      </c>
      <c r="G31" s="4">
        <f t="shared" si="1"/>
        <v>1.0476190476190474</v>
      </c>
    </row>
    <row r="32" spans="1:7" x14ac:dyDescent="0.2">
      <c r="A32" s="4">
        <f>IF('True_Odds_Calculator_2-way'!A33="","",'True_Odds_Calculator_2-way'!A33)</f>
        <v>1.81</v>
      </c>
      <c r="B32" s="4">
        <f>IF('True_Odds_Calculator_2-way'!B33="","",'True_Odds_Calculator_2-way'!B33)</f>
        <v>2.02</v>
      </c>
      <c r="C32" s="4">
        <f t="shared" si="0"/>
        <v>4.7535692795798834E-2</v>
      </c>
      <c r="D32" s="4">
        <f t="shared" si="2"/>
        <v>1.8913661993688893</v>
      </c>
      <c r="E32" s="4">
        <f t="shared" si="3"/>
        <v>2.1218733677673955</v>
      </c>
      <c r="G32" s="4">
        <f t="shared" si="1"/>
        <v>1.0475356927957988</v>
      </c>
    </row>
    <row r="33" spans="1:7" x14ac:dyDescent="0.2">
      <c r="A33" s="4">
        <f>IF('True_Odds_Calculator_2-way'!A34="","",'True_Odds_Calculator_2-way'!A34)</f>
        <v>1.98</v>
      </c>
      <c r="B33" s="4">
        <f>IF('True_Odds_Calculator_2-way'!B34="","",'True_Odds_Calculator_2-way'!B34)</f>
        <v>1.86</v>
      </c>
      <c r="C33" s="4">
        <f t="shared" si="0"/>
        <v>4.2684913652655698E-2</v>
      </c>
      <c r="D33" s="4">
        <f t="shared" si="2"/>
        <v>2.0673627484001349</v>
      </c>
      <c r="E33" s="4">
        <f t="shared" si="3"/>
        <v>1.9368886083938153</v>
      </c>
      <c r="G33" s="4">
        <f t="shared" si="1"/>
        <v>1.0426849136526557</v>
      </c>
    </row>
    <row r="34" spans="1:7" x14ac:dyDescent="0.2">
      <c r="A34" s="4">
        <f>IF('True_Odds_Calculator_2-way'!A35="","",'True_Odds_Calculator_2-way'!A35)</f>
        <v>2.09</v>
      </c>
      <c r="B34" s="4">
        <f>IF('True_Odds_Calculator_2-way'!B35="","",'True_Odds_Calculator_2-way'!B35)</f>
        <v>1.76</v>
      </c>
      <c r="C34" s="4">
        <f t="shared" si="0"/>
        <v>4.6650717703349276E-2</v>
      </c>
      <c r="D34" s="4">
        <f t="shared" si="2"/>
        <v>2.1971090670170828</v>
      </c>
      <c r="E34" s="4">
        <f t="shared" si="3"/>
        <v>1.8353457738748626</v>
      </c>
      <c r="G34" s="4">
        <f t="shared" si="1"/>
        <v>1.0466507177033493</v>
      </c>
    </row>
    <row r="35" spans="1:7" x14ac:dyDescent="0.2">
      <c r="A35" s="4">
        <f>IF('True_Odds_Calculator_2-way'!A36="","",'True_Odds_Calculator_2-way'!A36)</f>
        <v>2.1800000000000002</v>
      </c>
      <c r="B35" s="4">
        <f>IF('True_Odds_Calculator_2-way'!B36="","",'True_Odds_Calculator_2-way'!B36)</f>
        <v>1.7</v>
      </c>
      <c r="C35" s="4">
        <f t="shared" si="0"/>
        <v>4.6950890447922333E-2</v>
      </c>
      <c r="D35" s="4">
        <f t="shared" si="2"/>
        <v>2.2975821450712961</v>
      </c>
      <c r="E35" s="4">
        <f t="shared" si="3"/>
        <v>1.7706641184902054</v>
      </c>
      <c r="G35" s="4">
        <f t="shared" si="1"/>
        <v>1.0469508904479223</v>
      </c>
    </row>
    <row r="36" spans="1:7" x14ac:dyDescent="0.2">
      <c r="A36" s="4">
        <f>IF('True_Odds_Calculator_2-way'!A37="","",'True_Odds_Calculator_2-way'!A37)</f>
        <v>1.95</v>
      </c>
      <c r="B36" s="4">
        <f>IF('True_Odds_Calculator_2-way'!B37="","",'True_Odds_Calculator_2-way'!B37)</f>
        <v>1.88</v>
      </c>
      <c r="C36" s="4">
        <f t="shared" si="0"/>
        <v>4.4735406437534042E-2</v>
      </c>
      <c r="D36" s="4">
        <f t="shared" si="2"/>
        <v>2.0389321468298109</v>
      </c>
      <c r="E36" s="4">
        <f t="shared" si="3"/>
        <v>1.9625267665952888</v>
      </c>
      <c r="G36" s="4">
        <f t="shared" si="1"/>
        <v>1.044735406437534</v>
      </c>
    </row>
    <row r="37" spans="1:7" x14ac:dyDescent="0.2">
      <c r="A37" s="4">
        <f>IF('True_Odds_Calculator_2-way'!A38="","",'True_Odds_Calculator_2-way'!A38)</f>
        <v>1.96</v>
      </c>
      <c r="B37" s="4">
        <f>IF('True_Odds_Calculator_2-way'!B38="","",'True_Odds_Calculator_2-way'!B38)</f>
        <v>1.88</v>
      </c>
      <c r="C37" s="4">
        <f t="shared" si="0"/>
        <v>4.2118975249674229E-2</v>
      </c>
      <c r="D37" s="4">
        <f t="shared" si="2"/>
        <v>2.044385264092321</v>
      </c>
      <c r="E37" s="4">
        <f t="shared" si="3"/>
        <v>1.9575010624734379</v>
      </c>
      <c r="G37" s="4">
        <f t="shared" si="1"/>
        <v>1.0421189752496742</v>
      </c>
    </row>
    <row r="38" spans="1:7" x14ac:dyDescent="0.2">
      <c r="A38" s="4">
        <f>IF('True_Odds_Calculator_2-way'!A39="","",'True_Odds_Calculator_2-way'!A39)</f>
        <v>2.0499999999999998</v>
      </c>
      <c r="B38" s="4">
        <f>IF('True_Odds_Calculator_2-way'!B39="","",'True_Odds_Calculator_2-way'!B39)</f>
        <v>1.79</v>
      </c>
      <c r="C38" s="4">
        <f t="shared" si="0"/>
        <v>4.6464095925875526E-2</v>
      </c>
      <c r="D38" s="4">
        <f t="shared" si="2"/>
        <v>2.1525150315295498</v>
      </c>
      <c r="E38" s="4">
        <f t="shared" si="3"/>
        <v>1.8676676421936633</v>
      </c>
      <c r="G38" s="4">
        <f t="shared" si="1"/>
        <v>1.0464640959258755</v>
      </c>
    </row>
    <row r="39" spans="1:7" x14ac:dyDescent="0.2">
      <c r="A39" s="4">
        <f>IF('True_Odds_Calculator_2-way'!A40="","",'True_Odds_Calculator_2-way'!A40)</f>
        <v>2.04</v>
      </c>
      <c r="B39" s="4">
        <f>IF('True_Odds_Calculator_2-way'!B40="","",'True_Odds_Calculator_2-way'!B40)</f>
        <v>1.81</v>
      </c>
      <c r="C39" s="4">
        <f t="shared" si="0"/>
        <v>4.2682266276676373E-2</v>
      </c>
      <c r="D39" s="4">
        <f t="shared" si="2"/>
        <v>2.1328558225508316</v>
      </c>
      <c r="E39" s="4">
        <f t="shared" si="3"/>
        <v>1.8827248623291861</v>
      </c>
      <c r="G39" s="4">
        <f t="shared" si="1"/>
        <v>1.0426822662766764</v>
      </c>
    </row>
    <row r="40" spans="1:7" x14ac:dyDescent="0.2">
      <c r="A40" s="4">
        <f>IF('True_Odds_Calculator_2-way'!A41="","",'True_Odds_Calculator_2-way'!A41)</f>
        <v>2.3199999999999998</v>
      </c>
      <c r="B40" s="4">
        <f>IF('True_Odds_Calculator_2-way'!B41="","",'True_Odds_Calculator_2-way'!B41)</f>
        <v>1.62</v>
      </c>
      <c r="C40" s="4">
        <f t="shared" si="0"/>
        <v>4.8318433375904579E-2</v>
      </c>
      <c r="D40" s="4">
        <f t="shared" si="2"/>
        <v>2.4577556892492805</v>
      </c>
      <c r="E40" s="4">
        <f t="shared" si="3"/>
        <v>1.6859860039476045</v>
      </c>
      <c r="G40" s="4">
        <f t="shared" si="1"/>
        <v>1.0483184333759046</v>
      </c>
    </row>
    <row r="41" spans="1:7" x14ac:dyDescent="0.2">
      <c r="A41" s="4">
        <f>IF('True_Odds_Calculator_2-way'!A42="","",'True_Odds_Calculator_2-way'!A42)</f>
        <v>1.79</v>
      </c>
      <c r="B41" s="4">
        <f>IF('True_Odds_Calculator_2-way'!B42="","",'True_Odds_Calculator_2-way'!B42)</f>
        <v>2.04</v>
      </c>
      <c r="C41" s="4">
        <f t="shared" si="0"/>
        <v>4.8855296308467411E-2</v>
      </c>
      <c r="D41" s="4">
        <f t="shared" si="2"/>
        <v>1.8718474472011479</v>
      </c>
      <c r="E41" s="4">
        <f t="shared" si="3"/>
        <v>2.1469896519285041</v>
      </c>
      <c r="G41" s="4">
        <f t="shared" si="1"/>
        <v>1.0488552963084674</v>
      </c>
    </row>
    <row r="42" spans="1:7" x14ac:dyDescent="0.2">
      <c r="A42" s="4">
        <f>IF('True_Odds_Calculator_2-way'!A43="","",'True_Odds_Calculator_2-way'!A43)</f>
        <v>2</v>
      </c>
      <c r="B42" s="4">
        <f>IF('True_Odds_Calculator_2-way'!B43="","",'True_Odds_Calculator_2-way'!B43)</f>
        <v>1.84</v>
      </c>
      <c r="C42" s="4">
        <f t="shared" si="0"/>
        <v>4.3478260869565188E-2</v>
      </c>
      <c r="D42" s="4">
        <f t="shared" si="2"/>
        <v>2.0909090909090908</v>
      </c>
      <c r="E42" s="4">
        <f t="shared" si="3"/>
        <v>1.9166666666666665</v>
      </c>
      <c r="G42" s="4">
        <f t="shared" si="1"/>
        <v>1.0434782608695652</v>
      </c>
    </row>
    <row r="43" spans="1:7" x14ac:dyDescent="0.2">
      <c r="A43" s="4">
        <f>IF('True_Odds_Calculator_2-way'!A44="","",'True_Odds_Calculator_2-way'!A44)</f>
        <v>2.0299999999999998</v>
      </c>
      <c r="B43" s="4">
        <f>IF('True_Odds_Calculator_2-way'!B44="","",'True_Odds_Calculator_2-way'!B44)</f>
        <v>1.82</v>
      </c>
      <c r="C43" s="4">
        <f t="shared" si="0"/>
        <v>4.2061386888973207E-2</v>
      </c>
      <c r="D43" s="4">
        <f t="shared" si="2"/>
        <v>2.1205303334672561</v>
      </c>
      <c r="E43" s="4">
        <f t="shared" si="3"/>
        <v>1.8924345643599858</v>
      </c>
      <c r="G43" s="4">
        <f t="shared" si="1"/>
        <v>1.0420613868889732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1.65</v>
      </c>
      <c r="C44" s="4">
        <f t="shared" si="0"/>
        <v>4.658924042183954E-2</v>
      </c>
      <c r="D44" s="4">
        <f t="shared" si="2"/>
        <v>2.3967365221564547</v>
      </c>
      <c r="E44" s="4">
        <f t="shared" si="3"/>
        <v>1.7159546443706333</v>
      </c>
      <c r="G44" s="4">
        <f t="shared" si="1"/>
        <v>1.0465892404218395</v>
      </c>
    </row>
    <row r="45" spans="1:7" x14ac:dyDescent="0.2">
      <c r="A45" s="4">
        <f>IF('True_Odds_Calculator_2-way'!A46="","",'True_Odds_Calculator_2-way'!A46)</f>
        <v>1.73</v>
      </c>
      <c r="B45" s="4">
        <f>IF('True_Odds_Calculator_2-way'!B46="","",'True_Odds_Calculator_2-way'!B46)</f>
        <v>2.09</v>
      </c>
      <c r="C45" s="4">
        <f t="shared" si="0"/>
        <v>5.6503581602456165E-2</v>
      </c>
      <c r="D45" s="4">
        <f t="shared" si="2"/>
        <v>1.8188998163845365</v>
      </c>
      <c r="E45" s="4">
        <f t="shared" si="3"/>
        <v>2.2211505974137671</v>
      </c>
      <c r="G45" s="4">
        <f t="shared" si="1"/>
        <v>1.0565035816024562</v>
      </c>
    </row>
    <row r="46" spans="1:7" x14ac:dyDescent="0.2">
      <c r="A46" s="4">
        <f>IF('True_Odds_Calculator_2-way'!A47="","",'True_Odds_Calculator_2-way'!A47)</f>
        <v>1.65</v>
      </c>
      <c r="B46" s="4">
        <f>IF('True_Odds_Calculator_2-way'!B47="","",'True_Odds_Calculator_2-way'!B47)</f>
        <v>2.2200000000000002</v>
      </c>
      <c r="C46" s="4">
        <f t="shared" si="0"/>
        <v>5.6511056511056479E-2</v>
      </c>
      <c r="D46" s="4">
        <f t="shared" si="2"/>
        <v>1.7306874557051735</v>
      </c>
      <c r="E46" s="4">
        <f t="shared" si="3"/>
        <v>2.3685741998060137</v>
      </c>
      <c r="G46" s="4">
        <f t="shared" si="1"/>
        <v>1.0565110565110565</v>
      </c>
    </row>
    <row r="47" spans="1:7" x14ac:dyDescent="0.2">
      <c r="A47" s="4">
        <f>IF('True_Odds_Calculator_2-way'!A48="","",'True_Odds_Calculator_2-way'!A48)</f>
        <v>1.88</v>
      </c>
      <c r="B47" s="4">
        <f>IF('True_Odds_Calculator_2-way'!B48="","",'True_Odds_Calculator_2-way'!B48)</f>
        <v>1.93</v>
      </c>
      <c r="C47" s="4">
        <f t="shared" si="0"/>
        <v>5.0049608642928067E-2</v>
      </c>
      <c r="D47" s="4">
        <f t="shared" si="2"/>
        <v>1.9728142670726401</v>
      </c>
      <c r="E47" s="4">
        <f t="shared" si="3"/>
        <v>2.027945450480662</v>
      </c>
      <c r="G47" s="4">
        <f t="shared" si="1"/>
        <v>1.0500496086429281</v>
      </c>
    </row>
    <row r="48" spans="1:7" x14ac:dyDescent="0.2">
      <c r="A48" s="4">
        <f>IF('True_Odds_Calculator_2-way'!A49="","",'True_Odds_Calculator_2-way'!A49)</f>
        <v>1.88</v>
      </c>
      <c r="B48" s="4">
        <f>IF('True_Odds_Calculator_2-way'!B49="","",'True_Odds_Calculator_2-way'!B49)</f>
        <v>1.92</v>
      </c>
      <c r="C48" s="4">
        <f t="shared" si="0"/>
        <v>5.2748226950354749E-2</v>
      </c>
      <c r="D48" s="4">
        <f t="shared" si="2"/>
        <v>1.9780797895659799</v>
      </c>
      <c r="E48" s="4">
        <f t="shared" si="3"/>
        <v>2.0224114746750339</v>
      </c>
      <c r="G48" s="4">
        <f t="shared" si="1"/>
        <v>1.0527482269503547</v>
      </c>
    </row>
    <row r="49" spans="1:7" x14ac:dyDescent="0.2">
      <c r="A49" s="4">
        <f>IF('True_Odds_Calculator_2-way'!A50="","",'True_Odds_Calculator_2-way'!A50)</f>
        <v>1.83</v>
      </c>
      <c r="B49" s="4">
        <f>IF('True_Odds_Calculator_2-way'!B50="","",'True_Odds_Calculator_2-way'!B50)</f>
        <v>1.98</v>
      </c>
      <c r="C49" s="4">
        <f t="shared" si="0"/>
        <v>5.1498592482198902E-2</v>
      </c>
      <c r="D49" s="4">
        <f t="shared" si="2"/>
        <v>1.9204961043091109</v>
      </c>
      <c r="E49" s="4">
        <f t="shared" si="3"/>
        <v>2.0863707030575225</v>
      </c>
      <c r="G49" s="4">
        <f t="shared" si="1"/>
        <v>1.0514985924821989</v>
      </c>
    </row>
    <row r="50" spans="1:7" x14ac:dyDescent="0.2">
      <c r="A50" s="4">
        <f>IF('True_Odds_Calculator_2-way'!A51="","",'True_Odds_Calculator_2-way'!A51)</f>
        <v>1.76</v>
      </c>
      <c r="B50" s="4">
        <f>IF('True_Odds_Calculator_2-way'!B51="","",'True_Odds_Calculator_2-way'!B51)</f>
        <v>2.04</v>
      </c>
      <c r="C50" s="4">
        <f t="shared" si="0"/>
        <v>5.8377896613190705E-2</v>
      </c>
      <c r="D50" s="4">
        <f t="shared" si="2"/>
        <v>1.8553121124431584</v>
      </c>
      <c r="E50" s="4">
        <f t="shared" si="3"/>
        <v>2.1691638472692123</v>
      </c>
      <c r="G50" s="4">
        <f t="shared" si="1"/>
        <v>1.0583778966131907</v>
      </c>
    </row>
    <row r="51" spans="1:7" x14ac:dyDescent="0.2">
      <c r="A51" s="4">
        <f>IF('True_Odds_Calculator_2-way'!A52="","",'True_Odds_Calculator_2-way'!A52)</f>
        <v>1.79</v>
      </c>
      <c r="B51" s="4">
        <f>IF('True_Odds_Calculator_2-way'!B52="","",'True_Odds_Calculator_2-way'!B52)</f>
        <v>2.0099999999999998</v>
      </c>
      <c r="C51" s="4">
        <f t="shared" si="0"/>
        <v>5.6171655688040278E-2</v>
      </c>
      <c r="D51" s="4">
        <f t="shared" si="2"/>
        <v>1.8847533984651248</v>
      </c>
      <c r="E51" s="4">
        <f t="shared" si="3"/>
        <v>2.1302584445957544</v>
      </c>
      <c r="G51" s="4">
        <f t="shared" si="1"/>
        <v>1.0561716556880403</v>
      </c>
    </row>
    <row r="52" spans="1:7" x14ac:dyDescent="0.2">
      <c r="A52" s="4">
        <f>IF('True_Odds_Calculator_2-way'!A53="","",'True_Odds_Calculator_2-way'!A53)</f>
        <v>1.87</v>
      </c>
      <c r="B52" s="4">
        <f>IF('True_Odds_Calculator_2-way'!B53="","",'True_Odds_Calculator_2-way'!B53)</f>
        <v>1.93</v>
      </c>
      <c r="C52" s="4">
        <f t="shared" si="0"/>
        <v>5.2894073314676771E-2</v>
      </c>
      <c r="D52" s="4">
        <f t="shared" si="2"/>
        <v>1.9672944318770271</v>
      </c>
      <c r="E52" s="4">
        <f t="shared" si="3"/>
        <v>2.0338113888027949</v>
      </c>
      <c r="G52" s="4">
        <f t="shared" si="1"/>
        <v>1.0528940733146768</v>
      </c>
    </row>
    <row r="53" spans="1:7" x14ac:dyDescent="0.2">
      <c r="A53" s="4">
        <f>IF('True_Odds_Calculator_2-way'!A54="","",'True_Odds_Calculator_2-way'!A54)</f>
        <v>1.81</v>
      </c>
      <c r="B53" s="4">
        <f>IF('True_Odds_Calculator_2-way'!B54="","",'True_Odds_Calculator_2-way'!B54)</f>
        <v>2</v>
      </c>
      <c r="C53" s="4">
        <f t="shared" si="0"/>
        <v>5.2486187845303789E-2</v>
      </c>
      <c r="D53" s="4">
        <f t="shared" si="2"/>
        <v>1.9002624671916009</v>
      </c>
      <c r="E53" s="4">
        <f t="shared" si="3"/>
        <v>2.1107871720116615</v>
      </c>
      <c r="G53" s="4">
        <f t="shared" si="1"/>
        <v>1.0524861878453038</v>
      </c>
    </row>
    <row r="54" spans="1:7" x14ac:dyDescent="0.2">
      <c r="A54" s="4">
        <f>IF('True_Odds_Calculator_2-way'!A55="","",'True_Odds_Calculator_2-way'!A55)</f>
        <v>1.75</v>
      </c>
      <c r="B54" s="4">
        <f>IF('True_Odds_Calculator_2-way'!B55="","",'True_Odds_Calculator_2-way'!B55)</f>
        <v>2.06</v>
      </c>
      <c r="C54" s="4">
        <f t="shared" si="0"/>
        <v>5.6865464632454898E-2</v>
      </c>
      <c r="D54" s="4">
        <f t="shared" si="2"/>
        <v>1.8416347381864622</v>
      </c>
      <c r="E54" s="4">
        <f t="shared" si="3"/>
        <v>2.1881638846737479</v>
      </c>
      <c r="G54" s="4">
        <f t="shared" si="1"/>
        <v>1.0568654646324549</v>
      </c>
    </row>
    <row r="55" spans="1:7" x14ac:dyDescent="0.2">
      <c r="A55" s="4">
        <f>IF('True_Odds_Calculator_2-way'!A56="","",'True_Odds_Calculator_2-way'!A56)</f>
        <v>1.88</v>
      </c>
      <c r="B55" s="4">
        <f>IF('True_Odds_Calculator_2-way'!B56="","",'True_Odds_Calculator_2-way'!B56)</f>
        <v>1.92</v>
      </c>
      <c r="C55" s="4">
        <f t="shared" si="0"/>
        <v>5.2748226950354749E-2</v>
      </c>
      <c r="D55" s="4">
        <f t="shared" si="2"/>
        <v>1.9780797895659799</v>
      </c>
      <c r="E55" s="4">
        <f t="shared" si="3"/>
        <v>2.0224114746750339</v>
      </c>
      <c r="G55" s="4">
        <f t="shared" si="1"/>
        <v>1.0527482269503547</v>
      </c>
    </row>
    <row r="56" spans="1:7" x14ac:dyDescent="0.2">
      <c r="A56" s="4">
        <f>IF('True_Odds_Calculator_2-way'!A57="","",'True_Odds_Calculator_2-way'!A57)</f>
        <v>2.5299999999999998</v>
      </c>
      <c r="B56" s="4">
        <f>IF('True_Odds_Calculator_2-way'!B57="","",'True_Odds_Calculator_2-way'!B57)</f>
        <v>1.53</v>
      </c>
      <c r="C56" s="4">
        <f t="shared" si="0"/>
        <v>4.8851688237877555E-2</v>
      </c>
      <c r="D56" s="4">
        <f t="shared" si="2"/>
        <v>2.6966456511895225</v>
      </c>
      <c r="E56" s="4">
        <f t="shared" si="3"/>
        <v>1.5893982631546533</v>
      </c>
      <c r="G56" s="4">
        <f t="shared" si="1"/>
        <v>1.0488516882378776</v>
      </c>
    </row>
    <row r="57" spans="1:7" x14ac:dyDescent="0.2">
      <c r="A57" s="4">
        <f>IF('True_Odds_Calculator_2-way'!A58="","",'True_Odds_Calculator_2-way'!A58)</f>
        <v>2.41</v>
      </c>
      <c r="B57" s="4">
        <f>IF('True_Odds_Calculator_2-way'!B58="","",'True_Odds_Calculator_2-way'!B58)</f>
        <v>1.58</v>
      </c>
      <c r="C57" s="4">
        <f t="shared" si="0"/>
        <v>4.7849151741162776E-2</v>
      </c>
      <c r="D57" s="4">
        <f t="shared" si="2"/>
        <v>2.5574585264289071</v>
      </c>
      <c r="E57" s="4">
        <f t="shared" si="3"/>
        <v>1.6420716719134072</v>
      </c>
      <c r="G57" s="4">
        <f t="shared" si="1"/>
        <v>1.0478491517411628</v>
      </c>
    </row>
    <row r="58" spans="1:7" x14ac:dyDescent="0.2">
      <c r="A58" s="4">
        <f>IF('True_Odds_Calculator_2-way'!A59="","",'True_Odds_Calculator_2-way'!A59)</f>
        <v>2.54</v>
      </c>
      <c r="B58" s="4">
        <f>IF('True_Odds_Calculator_2-way'!B59="","",'True_Odds_Calculator_2-way'!B59)</f>
        <v>1.51</v>
      </c>
      <c r="C58" s="4">
        <f t="shared" si="0"/>
        <v>5.5952443030713894E-2</v>
      </c>
      <c r="D58" s="4">
        <f t="shared" si="2"/>
        <v>2.7342981393027737</v>
      </c>
      <c r="E58" s="4">
        <f t="shared" si="3"/>
        <v>1.5766021293213301</v>
      </c>
      <c r="G58" s="4">
        <f t="shared" si="1"/>
        <v>1.0559524430307139</v>
      </c>
    </row>
    <row r="59" spans="1:7" x14ac:dyDescent="0.2">
      <c r="A59" s="4">
        <f>IF('True_Odds_Calculator_2-way'!A60="","",'True_Odds_Calculator_2-way'!A60)</f>
        <v>1.74</v>
      </c>
      <c r="B59" s="4">
        <f>IF('True_Odds_Calculator_2-way'!B60="","",'True_Odds_Calculator_2-way'!B60)</f>
        <v>2.1800000000000002</v>
      </c>
      <c r="C59" s="4">
        <f t="shared" si="0"/>
        <v>3.3428240008436028E-2</v>
      </c>
      <c r="D59" s="4">
        <f t="shared" si="2"/>
        <v>1.7921194368326561</v>
      </c>
      <c r="E59" s="4">
        <f t="shared" si="3"/>
        <v>2.2624358821424311</v>
      </c>
      <c r="G59" s="4">
        <f t="shared" si="1"/>
        <v>1.033428240008436</v>
      </c>
    </row>
    <row r="60" spans="1:7" x14ac:dyDescent="0.2">
      <c r="A60" s="4">
        <f>IF('True_Odds_Calculator_2-way'!A61="","",'True_Odds_Calculator_2-way'!A61)</f>
        <v>2.4</v>
      </c>
      <c r="B60" s="4">
        <f>IF('True_Odds_Calculator_2-way'!B61="","",'True_Odds_Calculator_2-way'!B61)</f>
        <v>1.62</v>
      </c>
      <c r="C60" s="4">
        <f t="shared" si="0"/>
        <v>3.3950617283950546E-2</v>
      </c>
      <c r="D60" s="4">
        <f t="shared" si="2"/>
        <v>2.5019305019305014</v>
      </c>
      <c r="E60" s="4">
        <f t="shared" si="3"/>
        <v>1.6658097686375322</v>
      </c>
      <c r="G60" s="4">
        <f t="shared" si="1"/>
        <v>1.0339506172839505</v>
      </c>
    </row>
    <row r="61" spans="1:7" x14ac:dyDescent="0.2">
      <c r="A61" s="4">
        <f>IF('True_Odds_Calculator_2-way'!A62="","",'True_Odds_Calculator_2-way'!A62)</f>
        <v>1.45</v>
      </c>
      <c r="B61" s="4">
        <f>IF('True_Odds_Calculator_2-way'!B62="","",'True_Odds_Calculator_2-way'!B62)</f>
        <v>2.84</v>
      </c>
      <c r="C61" s="4">
        <f t="shared" si="0"/>
        <v>4.1767848470131153E-2</v>
      </c>
      <c r="D61" s="4">
        <f t="shared" si="2"/>
        <v>1.495279593318809</v>
      </c>
      <c r="E61" s="4">
        <f t="shared" si="3"/>
        <v>3.0190615835777126</v>
      </c>
      <c r="G61" s="4">
        <f t="shared" si="1"/>
        <v>1.0417678484701312</v>
      </c>
    </row>
    <row r="62" spans="1:7" x14ac:dyDescent="0.2">
      <c r="A62" s="4">
        <f>IF('True_Odds_Calculator_2-way'!A63="","",'True_Odds_Calculator_2-way'!A63)</f>
        <v>2.35</v>
      </c>
      <c r="B62" s="4">
        <f>IF('True_Odds_Calculator_2-way'!B63="","",'True_Odds_Calculator_2-way'!B63)</f>
        <v>1.65</v>
      </c>
      <c r="C62" s="4">
        <f t="shared" si="0"/>
        <v>3.1592520954223158E-2</v>
      </c>
      <c r="D62" s="4">
        <f t="shared" si="2"/>
        <v>2.4405979543666407</v>
      </c>
      <c r="E62" s="4">
        <f t="shared" si="3"/>
        <v>1.6941561987984708</v>
      </c>
      <c r="G62" s="4">
        <f t="shared" si="1"/>
        <v>1.0315925209542232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1.83</v>
      </c>
      <c r="C63" s="4">
        <f t="shared" si="0"/>
        <v>2.7217318200924545E-2</v>
      </c>
      <c r="D63" s="4">
        <f t="shared" si="2"/>
        <v>2.1405916094927453</v>
      </c>
      <c r="E63" s="4">
        <f t="shared" si="3"/>
        <v>1.8767379942806428</v>
      </c>
      <c r="G63" s="4">
        <f t="shared" si="1"/>
        <v>1.0272173182009245</v>
      </c>
    </row>
    <row r="64" spans="1:7" x14ac:dyDescent="0.2">
      <c r="A64" s="4">
        <f>IF('True_Odds_Calculator_2-way'!A65="","",'True_Odds_Calculator_2-way'!A65)</f>
        <v>2.48</v>
      </c>
      <c r="B64" s="4">
        <f>IF('True_Odds_Calculator_2-way'!B65="","",'True_Odds_Calculator_2-way'!B65)</f>
        <v>1.58</v>
      </c>
      <c r="C64" s="4">
        <f t="shared" si="0"/>
        <v>3.61371988566761E-2</v>
      </c>
      <c r="D64" s="4">
        <f t="shared" si="2"/>
        <v>2.5963424330771265</v>
      </c>
      <c r="E64" s="4">
        <f t="shared" si="3"/>
        <v>1.6264320106259338</v>
      </c>
      <c r="G64" s="4">
        <f t="shared" si="1"/>
        <v>1.0361371988566761</v>
      </c>
    </row>
    <row r="65" spans="1:7" x14ac:dyDescent="0.2">
      <c r="A65" s="4">
        <f>IF('True_Odds_Calculator_2-way'!A66="","",'True_Odds_Calculator_2-way'!A66)</f>
        <v>2.33</v>
      </c>
      <c r="B65" s="4">
        <f>IF('True_Odds_Calculator_2-way'!B66="","",'True_Odds_Calculator_2-way'!B66)</f>
        <v>1.6</v>
      </c>
      <c r="C65" s="4">
        <f t="shared" si="0"/>
        <v>5.4184549356223188E-2</v>
      </c>
      <c r="D65" s="4">
        <f t="shared" si="2"/>
        <v>2.486991327551701</v>
      </c>
      <c r="E65" s="4">
        <f t="shared" si="3"/>
        <v>1.6724988784208166</v>
      </c>
      <c r="G65" s="4">
        <f t="shared" si="1"/>
        <v>1.0541845493562232</v>
      </c>
    </row>
    <row r="66" spans="1:7" x14ac:dyDescent="0.2">
      <c r="A66" s="4">
        <f>IF('True_Odds_Calculator_2-way'!A67="","",'True_Odds_Calculator_2-way'!A67)</f>
        <v>2.14</v>
      </c>
      <c r="B66" s="4">
        <f>IF('True_Odds_Calculator_2-way'!B67="","",'True_Odds_Calculator_2-way'!B67)</f>
        <v>1.7</v>
      </c>
      <c r="C66" s="4">
        <f t="shared" ref="C66:C129" si="4">IF(A66="","",((1/A66)+(1/B66))-1)</f>
        <v>5.5525013743815244E-2</v>
      </c>
      <c r="D66" s="4">
        <f t="shared" si="2"/>
        <v>2.2751719824890557</v>
      </c>
      <c r="E66" s="4">
        <f t="shared" si="3"/>
        <v>1.7842079450711132</v>
      </c>
      <c r="G66" s="4">
        <f t="shared" ref="G66:G129" si="5">IF(A66="","",C66+1)</f>
        <v>1.0555250137438152</v>
      </c>
    </row>
    <row r="67" spans="1:7" x14ac:dyDescent="0.2">
      <c r="A67" s="4">
        <f>IF('True_Odds_Calculator_2-way'!A68="","",'True_Odds_Calculator_2-way'!A68)</f>
        <v>2.42</v>
      </c>
      <c r="B67" s="4">
        <f>IF('True_Odds_Calculator_2-way'!B68="","",'True_Odds_Calculator_2-way'!B68)</f>
        <v>1.55</v>
      </c>
      <c r="C67" s="4">
        <f t="shared" si="4"/>
        <v>5.8384430818448463E-2</v>
      </c>
      <c r="D67" s="4">
        <f t="shared" ref="D67:D130" si="6">IF(A67="","",(2*A67)/(2-($C67*A67)))</f>
        <v>2.6039569593891012</v>
      </c>
      <c r="E67" s="4">
        <f t="shared" ref="E67:E130" si="7">IF(B67="","",(2*B67)/(2-($C67*B67)))</f>
        <v>1.6234581259467649</v>
      </c>
      <c r="G67" s="4">
        <f t="shared" si="5"/>
        <v>1.0583844308184485</v>
      </c>
    </row>
    <row r="68" spans="1:7" x14ac:dyDescent="0.2">
      <c r="A68" s="4">
        <f>IF('True_Odds_Calculator_2-way'!A69="","",'True_Odds_Calculator_2-way'!A69)</f>
        <v>2.27</v>
      </c>
      <c r="B68" s="4">
        <f>IF('True_Odds_Calculator_2-way'!B69="","",'True_Odds_Calculator_2-way'!B69)</f>
        <v>1.63</v>
      </c>
      <c r="C68" s="4">
        <f t="shared" si="4"/>
        <v>5.4025566876570785E-2</v>
      </c>
      <c r="D68" s="4">
        <f t="shared" si="6"/>
        <v>2.418286984085487</v>
      </c>
      <c r="E68" s="4">
        <f t="shared" si="7"/>
        <v>1.7050759199096792</v>
      </c>
      <c r="G68" s="4">
        <f t="shared" si="5"/>
        <v>1.0540255668765708</v>
      </c>
    </row>
    <row r="69" spans="1:7" x14ac:dyDescent="0.2">
      <c r="A69" s="4">
        <f>IF('True_Odds_Calculator_2-way'!A70="","",'True_Odds_Calculator_2-way'!A70)</f>
        <v>1.78</v>
      </c>
      <c r="B69" s="4">
        <f>IF('True_Odds_Calculator_2-way'!B70="","",'True_Odds_Calculator_2-way'!B70)</f>
        <v>2.02</v>
      </c>
      <c r="C69" s="4">
        <f t="shared" si="4"/>
        <v>5.6847257759483849E-2</v>
      </c>
      <c r="D69" s="4">
        <f t="shared" si="6"/>
        <v>1.8748566065283139</v>
      </c>
      <c r="E69" s="4">
        <f t="shared" si="7"/>
        <v>2.1430444629872452</v>
      </c>
      <c r="G69" s="4">
        <f t="shared" si="5"/>
        <v>1.0568472577594838</v>
      </c>
    </row>
    <row r="70" spans="1:7" x14ac:dyDescent="0.2">
      <c r="A70" s="4">
        <f>IF('True_Odds_Calculator_2-way'!A71="","",'True_Odds_Calculator_2-way'!A71)</f>
        <v>1.77</v>
      </c>
      <c r="B70" s="4">
        <f>IF('True_Odds_Calculator_2-way'!B71="","",'True_Odds_Calculator_2-way'!B71)</f>
        <v>2.1</v>
      </c>
      <c r="C70" s="4">
        <f t="shared" si="4"/>
        <v>4.1162227602905554E-2</v>
      </c>
      <c r="D70" s="4">
        <f t="shared" si="6"/>
        <v>1.8369162342475907</v>
      </c>
      <c r="E70" s="4">
        <f t="shared" si="7"/>
        <v>2.1948627103631533</v>
      </c>
      <c r="G70" s="4">
        <f t="shared" si="5"/>
        <v>1.0411622276029056</v>
      </c>
    </row>
    <row r="71" spans="1:7" x14ac:dyDescent="0.2">
      <c r="A71" s="4">
        <f>IF('True_Odds_Calculator_2-way'!A72="","",'True_Odds_Calculator_2-way'!A72)</f>
        <v>1.72</v>
      </c>
      <c r="B71" s="4">
        <f>IF('True_Odds_Calculator_2-way'!B72="","",'True_Odds_Calculator_2-way'!B72)</f>
        <v>2.02</v>
      </c>
      <c r="C71" s="4">
        <f t="shared" si="4"/>
        <v>7.6444853787704492E-2</v>
      </c>
      <c r="D71" s="4">
        <f t="shared" si="6"/>
        <v>1.8410343365832982</v>
      </c>
      <c r="E71" s="4">
        <f t="shared" si="7"/>
        <v>2.1890120967741939</v>
      </c>
      <c r="G71" s="4">
        <f t="shared" si="5"/>
        <v>1.0764448537877045</v>
      </c>
    </row>
    <row r="72" spans="1:7" x14ac:dyDescent="0.2">
      <c r="A72" s="4">
        <f>IF('True_Odds_Calculator_2-way'!A73="","",'True_Odds_Calculator_2-way'!A73)</f>
        <v>1.76</v>
      </c>
      <c r="B72" s="4">
        <f>IF('True_Odds_Calculator_2-way'!B73="","",'True_Odds_Calculator_2-way'!B73)</f>
        <v>1.98</v>
      </c>
      <c r="C72" s="4">
        <f t="shared" si="4"/>
        <v>7.3232323232323315E-2</v>
      </c>
      <c r="D72" s="4">
        <f t="shared" si="6"/>
        <v>1.8812351543942996</v>
      </c>
      <c r="E72" s="4">
        <f t="shared" si="7"/>
        <v>2.134770889487871</v>
      </c>
      <c r="G72" s="4">
        <f t="shared" si="5"/>
        <v>1.0732323232323233</v>
      </c>
    </row>
    <row r="73" spans="1:7" x14ac:dyDescent="0.2">
      <c r="A73" s="4">
        <f>IF('True_Odds_Calculator_2-way'!A74="","",'True_Odds_Calculator_2-way'!A74)</f>
        <v>1.82</v>
      </c>
      <c r="B73" s="4">
        <f>IF('True_Odds_Calculator_2-way'!B74="","",'True_Odds_Calculator_2-way'!B74)</f>
        <v>2.0099999999999998</v>
      </c>
      <c r="C73" s="4">
        <f t="shared" si="4"/>
        <v>4.6962987261494726E-2</v>
      </c>
      <c r="D73" s="4">
        <f t="shared" si="6"/>
        <v>1.9012525336520971</v>
      </c>
      <c r="E73" s="4">
        <f t="shared" si="7"/>
        <v>2.1095669223228186</v>
      </c>
      <c r="G73" s="4">
        <f t="shared" si="5"/>
        <v>1.0469629872614947</v>
      </c>
    </row>
    <row r="74" spans="1:7" x14ac:dyDescent="0.2">
      <c r="A74" s="4">
        <f>IF('True_Odds_Calculator_2-way'!A75="","",'True_Odds_Calculator_2-way'!A75)</f>
        <v>1.91</v>
      </c>
      <c r="B74" s="4">
        <f>IF('True_Odds_Calculator_2-way'!B75="","",'True_Odds_Calculator_2-way'!B75)</f>
        <v>1.91</v>
      </c>
      <c r="C74" s="4">
        <f t="shared" si="4"/>
        <v>4.7120418848167533E-2</v>
      </c>
      <c r="D74" s="4">
        <f t="shared" si="6"/>
        <v>2</v>
      </c>
      <c r="E74" s="4">
        <f t="shared" si="7"/>
        <v>2</v>
      </c>
      <c r="G74" s="4">
        <f t="shared" si="5"/>
        <v>1.0471204188481675</v>
      </c>
    </row>
    <row r="75" spans="1:7" x14ac:dyDescent="0.2">
      <c r="A75" s="4">
        <f>IF('True_Odds_Calculator_2-way'!A76="","",'True_Odds_Calculator_2-way'!A76)</f>
        <v>1.88</v>
      </c>
      <c r="B75" s="4">
        <f>IF('True_Odds_Calculator_2-way'!B76="","",'True_Odds_Calculator_2-way'!B76)</f>
        <v>1.94</v>
      </c>
      <c r="C75" s="4">
        <f t="shared" si="4"/>
        <v>4.7378811142794408E-2</v>
      </c>
      <c r="D75" s="4">
        <f t="shared" si="6"/>
        <v>1.9676305567544234</v>
      </c>
      <c r="E75" s="4">
        <f t="shared" si="7"/>
        <v>2.033452274754683</v>
      </c>
      <c r="G75" s="4">
        <f t="shared" si="5"/>
        <v>1.0473788111427944</v>
      </c>
    </row>
    <row r="76" spans="1:7" x14ac:dyDescent="0.2">
      <c r="A76" s="4">
        <f>IF('True_Odds_Calculator_2-way'!A77="","",'True_Odds_Calculator_2-way'!A77)</f>
        <v>1.75</v>
      </c>
      <c r="B76" s="4">
        <f>IF('True_Odds_Calculator_2-way'!B77="","",'True_Odds_Calculator_2-way'!B77)</f>
        <v>1.99</v>
      </c>
      <c r="C76" s="4">
        <f t="shared" si="4"/>
        <v>7.3941134242641704E-2</v>
      </c>
      <c r="D76" s="4">
        <f t="shared" si="6"/>
        <v>1.8710543989254533</v>
      </c>
      <c r="E76" s="4">
        <f t="shared" si="7"/>
        <v>2.1480339244410174</v>
      </c>
      <c r="G76" s="4">
        <f t="shared" si="5"/>
        <v>1.0739411342426417</v>
      </c>
    </row>
    <row r="77" spans="1:7" x14ac:dyDescent="0.2">
      <c r="A77" s="4">
        <f>IF('True_Odds_Calculator_2-way'!A78="","",'True_Odds_Calculator_2-way'!A78)</f>
        <v>1.69</v>
      </c>
      <c r="B77" s="4">
        <f>IF('True_Odds_Calculator_2-way'!B78="","",'True_Odds_Calculator_2-way'!B78)</f>
        <v>2.16</v>
      </c>
      <c r="C77" s="4">
        <f t="shared" si="4"/>
        <v>5.4678939294323881E-2</v>
      </c>
      <c r="D77" s="4">
        <f t="shared" si="6"/>
        <v>1.771866809047665</v>
      </c>
      <c r="E77" s="4">
        <f t="shared" si="7"/>
        <v>2.2955603068796377</v>
      </c>
      <c r="G77" s="4">
        <f t="shared" si="5"/>
        <v>1.0546789392943239</v>
      </c>
    </row>
    <row r="78" spans="1:7" x14ac:dyDescent="0.2">
      <c r="A78" s="4">
        <f>IF('True_Odds_Calculator_2-way'!A79="","",'True_Odds_Calculator_2-way'!A79)</f>
        <v>1.83</v>
      </c>
      <c r="B78" s="4">
        <f>IF('True_Odds_Calculator_2-way'!B79="","",'True_Odds_Calculator_2-way'!B79)</f>
        <v>2</v>
      </c>
      <c r="C78" s="4">
        <f t="shared" si="4"/>
        <v>4.644808743169393E-2</v>
      </c>
      <c r="D78" s="4">
        <f t="shared" si="6"/>
        <v>1.9112271540469974</v>
      </c>
      <c r="E78" s="4">
        <f t="shared" si="7"/>
        <v>2.0974212034383952</v>
      </c>
      <c r="G78" s="4">
        <f t="shared" si="5"/>
        <v>1.0464480874316939</v>
      </c>
    </row>
    <row r="79" spans="1:7" x14ac:dyDescent="0.2">
      <c r="A79" s="4">
        <f>IF('True_Odds_Calculator_2-way'!A80="","",'True_Odds_Calculator_2-way'!A80)</f>
        <v>2.25</v>
      </c>
      <c r="B79" s="4">
        <f>IF('True_Odds_Calculator_2-way'!B80="","",'True_Odds_Calculator_2-way'!B80)</f>
        <v>1.67</v>
      </c>
      <c r="C79" s="4">
        <f t="shared" si="4"/>
        <v>4.3246839654025315E-2</v>
      </c>
      <c r="D79" s="4">
        <f t="shared" si="6"/>
        <v>2.3650668764752165</v>
      </c>
      <c r="E79" s="4">
        <f t="shared" si="7"/>
        <v>1.732564841498559</v>
      </c>
      <c r="G79" s="4">
        <f t="shared" si="5"/>
        <v>1.0432468396540253</v>
      </c>
    </row>
    <row r="80" spans="1:7" x14ac:dyDescent="0.2">
      <c r="A80" s="4">
        <f>IF('True_Odds_Calculator_2-way'!A81="","",'True_Odds_Calculator_2-way'!A81)</f>
        <v>2.2599999999999998</v>
      </c>
      <c r="B80" s="4">
        <f>IF('True_Odds_Calculator_2-way'!B81="","",'True_Odds_Calculator_2-way'!B81)</f>
        <v>1.67</v>
      </c>
      <c r="C80" s="4">
        <f t="shared" si="4"/>
        <v>4.1280271315775607E-2</v>
      </c>
      <c r="D80" s="4">
        <f t="shared" si="6"/>
        <v>2.3705797374536774</v>
      </c>
      <c r="E80" s="4">
        <f t="shared" si="7"/>
        <v>1.7296182576417214</v>
      </c>
      <c r="G80" s="4">
        <f t="shared" si="5"/>
        <v>1.0412802713157756</v>
      </c>
    </row>
    <row r="81" spans="1:7" x14ac:dyDescent="0.2">
      <c r="A81" s="4">
        <f>IF('True_Odds_Calculator_2-way'!A82="","",'True_Odds_Calculator_2-way'!A82)</f>
        <v>2.44</v>
      </c>
      <c r="B81" s="4">
        <f>IF('True_Odds_Calculator_2-way'!B82="","",'True_Odds_Calculator_2-way'!B82)</f>
        <v>1.58</v>
      </c>
      <c r="C81" s="4">
        <f t="shared" si="4"/>
        <v>4.2747457978833836E-2</v>
      </c>
      <c r="D81" s="4">
        <f t="shared" si="6"/>
        <v>2.5742521367521367</v>
      </c>
      <c r="E81" s="4">
        <f t="shared" si="7"/>
        <v>1.6352222599253479</v>
      </c>
      <c r="G81" s="4">
        <f t="shared" si="5"/>
        <v>1.0427474579788338</v>
      </c>
    </row>
    <row r="82" spans="1:7" x14ac:dyDescent="0.2">
      <c r="A82" s="4">
        <f>IF('True_Odds_Calculator_2-way'!A83="","",'True_Odds_Calculator_2-way'!A83)</f>
        <v>2.5299999999999998</v>
      </c>
      <c r="B82" s="4">
        <f>IF('True_Odds_Calculator_2-way'!B83="","",'True_Odds_Calculator_2-way'!B83)</f>
        <v>1.54</v>
      </c>
      <c r="C82" s="4">
        <f t="shared" si="4"/>
        <v>4.4607566346696714E-2</v>
      </c>
      <c r="D82" s="4">
        <f t="shared" si="6"/>
        <v>2.6813020439061312</v>
      </c>
      <c r="E82" s="4">
        <f t="shared" si="7"/>
        <v>1.594777127420081</v>
      </c>
      <c r="G82" s="4">
        <f t="shared" si="5"/>
        <v>1.0446075663466967</v>
      </c>
    </row>
    <row r="83" spans="1:7" x14ac:dyDescent="0.2">
      <c r="A83" s="4">
        <f>IF('True_Odds_Calculator_2-way'!A84="","",'True_Odds_Calculator_2-way'!A84)</f>
        <v>1.79</v>
      </c>
      <c r="B83" s="4">
        <f>IF('True_Odds_Calculator_2-way'!B84="","",'True_Odds_Calculator_2-way'!B84)</f>
        <v>2.0499999999999998</v>
      </c>
      <c r="C83" s="4">
        <f t="shared" si="4"/>
        <v>4.6464095925875526E-2</v>
      </c>
      <c r="D83" s="4">
        <f t="shared" si="6"/>
        <v>1.8676676421936633</v>
      </c>
      <c r="E83" s="4">
        <f t="shared" si="7"/>
        <v>2.1525150315295498</v>
      </c>
      <c r="G83" s="4">
        <f t="shared" si="5"/>
        <v>1.0464640959258755</v>
      </c>
    </row>
    <row r="84" spans="1:7" x14ac:dyDescent="0.2">
      <c r="A84" s="4">
        <f>IF('True_Odds_Calculator_2-way'!A85="","",'True_Odds_Calculator_2-way'!A85)</f>
        <v>1.77</v>
      </c>
      <c r="B84" s="4">
        <f>IF('True_Odds_Calculator_2-way'!B85="","",'True_Odds_Calculator_2-way'!B85)</f>
        <v>2.08</v>
      </c>
      <c r="C84" s="4">
        <f t="shared" si="4"/>
        <v>4.5740982181660117E-2</v>
      </c>
      <c r="D84" s="4">
        <f t="shared" si="6"/>
        <v>1.8446738150115241</v>
      </c>
      <c r="E84" s="4">
        <f t="shared" si="7"/>
        <v>2.1838889547989084</v>
      </c>
      <c r="G84" s="4">
        <f t="shared" si="5"/>
        <v>1.0457409821816601</v>
      </c>
    </row>
    <row r="85" spans="1:7" x14ac:dyDescent="0.2">
      <c r="A85" s="4">
        <f>IF('True_Odds_Calculator_2-way'!A86="","",'True_Odds_Calculator_2-way'!A86)</f>
        <v>1.67</v>
      </c>
      <c r="B85" s="4">
        <f>IF('True_Odds_Calculator_2-way'!B86="","",'True_Odds_Calculator_2-way'!B86)</f>
        <v>2.2400000000000002</v>
      </c>
      <c r="C85" s="4">
        <f t="shared" si="4"/>
        <v>4.5230966638152292E-2</v>
      </c>
      <c r="D85" s="4">
        <f t="shared" si="6"/>
        <v>1.7355479261389997</v>
      </c>
      <c r="E85" s="4">
        <f t="shared" si="7"/>
        <v>2.3595307177999247</v>
      </c>
      <c r="G85" s="4">
        <f t="shared" si="5"/>
        <v>1.0452309666381523</v>
      </c>
    </row>
    <row r="86" spans="1:7" x14ac:dyDescent="0.2">
      <c r="A86" s="4">
        <f>IF('True_Odds_Calculator_2-way'!A87="","",'True_Odds_Calculator_2-way'!A87)</f>
        <v>1.68</v>
      </c>
      <c r="B86" s="4">
        <f>IF('True_Odds_Calculator_2-way'!B87="","",'True_Odds_Calculator_2-way'!B87)</f>
        <v>2.21</v>
      </c>
      <c r="C86" s="4">
        <f t="shared" si="4"/>
        <v>4.772678302090072E-2</v>
      </c>
      <c r="D86" s="4">
        <f t="shared" si="6"/>
        <v>1.7501649853870085</v>
      </c>
      <c r="E86" s="4">
        <f t="shared" si="7"/>
        <v>2.3330400904863642</v>
      </c>
      <c r="G86" s="4">
        <f t="shared" si="5"/>
        <v>1.0477267830209007</v>
      </c>
    </row>
    <row r="87" spans="1:7" x14ac:dyDescent="0.2">
      <c r="A87" s="4">
        <f>IF('True_Odds_Calculator_2-way'!A88="","",'True_Odds_Calculator_2-way'!A88)</f>
        <v>2.5499999999999998</v>
      </c>
      <c r="B87" s="4">
        <f>IF('True_Odds_Calculator_2-way'!B88="","",'True_Odds_Calculator_2-way'!B88)</f>
        <v>1.56</v>
      </c>
      <c r="C87" s="4">
        <f t="shared" si="4"/>
        <v>3.3182503770738947E-2</v>
      </c>
      <c r="D87" s="4">
        <f t="shared" si="6"/>
        <v>2.6626506024096379</v>
      </c>
      <c r="E87" s="4">
        <f t="shared" si="7"/>
        <v>1.6014492753623186</v>
      </c>
      <c r="G87" s="4">
        <f t="shared" si="5"/>
        <v>1.0331825037707389</v>
      </c>
    </row>
    <row r="88" spans="1:7" x14ac:dyDescent="0.2">
      <c r="A88" s="4">
        <f>IF('True_Odds_Calculator_2-way'!A89="","",'True_Odds_Calculator_2-way'!A89)</f>
        <v>2.2200000000000002</v>
      </c>
      <c r="B88" s="4">
        <f>IF('True_Odds_Calculator_2-way'!B89="","",'True_Odds_Calculator_2-way'!B89)</f>
        <v>1.71</v>
      </c>
      <c r="C88" s="4">
        <f t="shared" si="4"/>
        <v>3.5245772087877381E-2</v>
      </c>
      <c r="D88" s="4">
        <f t="shared" si="6"/>
        <v>2.3103888990323171</v>
      </c>
      <c r="E88" s="4">
        <f t="shared" si="7"/>
        <v>1.7631322279503969</v>
      </c>
      <c r="G88" s="4">
        <f t="shared" si="5"/>
        <v>1.0352457720878774</v>
      </c>
    </row>
    <row r="89" spans="1:7" x14ac:dyDescent="0.2">
      <c r="A89" s="4">
        <f>IF('True_Odds_Calculator_2-way'!A90="","",'True_Odds_Calculator_2-way'!A90)</f>
        <v>2.31</v>
      </c>
      <c r="B89" s="4">
        <f>IF('True_Odds_Calculator_2-way'!B90="","",'True_Odds_Calculator_2-way'!B90)</f>
        <v>1.61</v>
      </c>
      <c r="C89" s="4">
        <f t="shared" si="4"/>
        <v>5.4018445322792985E-2</v>
      </c>
      <c r="D89" s="4">
        <f t="shared" si="6"/>
        <v>2.4637143519591929</v>
      </c>
      <c r="E89" s="4">
        <f t="shared" si="7"/>
        <v>1.6831934104229367</v>
      </c>
      <c r="G89" s="4">
        <f t="shared" si="5"/>
        <v>1.054018445322793</v>
      </c>
    </row>
    <row r="90" spans="1:7" x14ac:dyDescent="0.2">
      <c r="A90" s="4">
        <f>IF('True_Odds_Calculator_2-way'!A91="","",'True_Odds_Calculator_2-way'!A91)</f>
        <v>2.4900000000000002</v>
      </c>
      <c r="B90" s="4">
        <f>IF('True_Odds_Calculator_2-way'!B91="","",'True_Odds_Calculator_2-way'!B91)</f>
        <v>1.53</v>
      </c>
      <c r="C90" s="4">
        <f t="shared" si="4"/>
        <v>5.5201196944641318E-2</v>
      </c>
      <c r="D90" s="4">
        <f t="shared" si="6"/>
        <v>2.6737551321191706</v>
      </c>
      <c r="E90" s="4">
        <f t="shared" si="7"/>
        <v>1.5974589596829991</v>
      </c>
      <c r="G90" s="4">
        <f t="shared" si="5"/>
        <v>1.0552011969446413</v>
      </c>
    </row>
    <row r="91" spans="1:7" x14ac:dyDescent="0.2">
      <c r="A91" s="4">
        <f>IF('True_Odds_Calculator_2-way'!A92="","",'True_Odds_Calculator_2-way'!A92)</f>
        <v>1.67</v>
      </c>
      <c r="B91" s="4">
        <f>IF('True_Odds_Calculator_2-way'!B92="","",'True_Odds_Calculator_2-way'!B92)</f>
        <v>2.1800000000000002</v>
      </c>
      <c r="C91" s="4">
        <f t="shared" si="4"/>
        <v>5.7517991539856039E-2</v>
      </c>
      <c r="D91" s="4">
        <f t="shared" si="6"/>
        <v>1.754252397243772</v>
      </c>
      <c r="E91" s="4">
        <f t="shared" si="7"/>
        <v>2.3258161374816329</v>
      </c>
      <c r="G91" s="4">
        <f t="shared" si="5"/>
        <v>1.057517991539856</v>
      </c>
    </row>
    <row r="92" spans="1:7" x14ac:dyDescent="0.2">
      <c r="A92" s="4">
        <f>IF('True_Odds_Calculator_2-way'!A93="","",'True_Odds_Calculator_2-way'!A93)</f>
        <v>2.2799999999999998</v>
      </c>
      <c r="B92" s="4">
        <f>IF('True_Odds_Calculator_2-way'!B93="","",'True_Odds_Calculator_2-way'!B93)</f>
        <v>1.62</v>
      </c>
      <c r="C92" s="4">
        <f t="shared" si="4"/>
        <v>5.5880441845354234E-2</v>
      </c>
      <c r="D92" s="4">
        <f t="shared" si="6"/>
        <v>2.4351265822784809</v>
      </c>
      <c r="E92" s="4">
        <f t="shared" si="7"/>
        <v>1.696802646085998</v>
      </c>
      <c r="G92" s="4">
        <f t="shared" si="5"/>
        <v>1.0558804418453542</v>
      </c>
    </row>
    <row r="93" spans="1:7" x14ac:dyDescent="0.2">
      <c r="A93" s="4">
        <f>IF('True_Odds_Calculator_2-way'!A94="","",'True_Odds_Calculator_2-way'!A94)</f>
        <v>2.21</v>
      </c>
      <c r="B93" s="4">
        <f>IF('True_Odds_Calculator_2-way'!B94="","",'True_Odds_Calculator_2-way'!B94)</f>
        <v>1.72</v>
      </c>
      <c r="C93" s="4">
        <f t="shared" si="4"/>
        <v>3.3884036620014824E-2</v>
      </c>
      <c r="D93" s="4">
        <f t="shared" si="6"/>
        <v>2.2959652089876781</v>
      </c>
      <c r="E93" s="4">
        <f t="shared" si="7"/>
        <v>1.7716256524981358</v>
      </c>
      <c r="G93" s="4">
        <f t="shared" si="5"/>
        <v>1.0338840366200148</v>
      </c>
    </row>
    <row r="94" spans="1:7" x14ac:dyDescent="0.2">
      <c r="A94" s="4">
        <f>IF('True_Odds_Calculator_2-way'!A95="","",'True_Odds_Calculator_2-way'!A95)</f>
        <v>2.15</v>
      </c>
      <c r="B94" s="4">
        <f>IF('True_Odds_Calculator_2-way'!B95="","",'True_Odds_Calculator_2-way'!B95)</f>
        <v>1.76</v>
      </c>
      <c r="C94" s="4">
        <f t="shared" si="4"/>
        <v>3.3298097251585723E-2</v>
      </c>
      <c r="D94" s="4">
        <f t="shared" si="6"/>
        <v>2.2298173246906305</v>
      </c>
      <c r="E94" s="4">
        <f t="shared" si="7"/>
        <v>1.8131288931480596</v>
      </c>
      <c r="G94" s="4">
        <f t="shared" si="5"/>
        <v>1.0332980972515857</v>
      </c>
    </row>
    <row r="95" spans="1:7" x14ac:dyDescent="0.2">
      <c r="A95" s="4">
        <f>IF('True_Odds_Calculator_2-way'!A96="","",'True_Odds_Calculator_2-way'!A96)</f>
        <v>2.2799999999999998</v>
      </c>
      <c r="B95" s="4">
        <f>IF('True_Odds_Calculator_2-way'!B96="","",'True_Odds_Calculator_2-way'!B96)</f>
        <v>1.68</v>
      </c>
      <c r="C95" s="4">
        <f t="shared" si="4"/>
        <v>3.383458646616555E-2</v>
      </c>
      <c r="D95" s="4">
        <f t="shared" si="6"/>
        <v>2.3714710252600297</v>
      </c>
      <c r="E95" s="4">
        <f t="shared" si="7"/>
        <v>1.7291440953412784</v>
      </c>
      <c r="G95" s="4">
        <f t="shared" si="5"/>
        <v>1.0338345864661656</v>
      </c>
    </row>
    <row r="96" spans="1:7" x14ac:dyDescent="0.2">
      <c r="A96" s="4">
        <f>IF('True_Odds_Calculator_2-way'!A97="","",'True_Odds_Calculator_2-way'!A97)</f>
        <v>2.08</v>
      </c>
      <c r="B96" s="4">
        <f>IF('True_Odds_Calculator_2-way'!B97="","",'True_Odds_Calculator_2-way'!B97)</f>
        <v>1.81</v>
      </c>
      <c r="C96" s="4">
        <f t="shared" si="4"/>
        <v>3.3255418614534626E-2</v>
      </c>
      <c r="D96" s="4">
        <f t="shared" si="6"/>
        <v>2.1545152798443401</v>
      </c>
      <c r="E96" s="4">
        <f t="shared" si="7"/>
        <v>1.8661643699811639</v>
      </c>
      <c r="G96" s="4">
        <f t="shared" si="5"/>
        <v>1.0332554186145346</v>
      </c>
    </row>
    <row r="97" spans="1:7" x14ac:dyDescent="0.2">
      <c r="A97" s="4">
        <f>IF('True_Odds_Calculator_2-way'!A98="","",'True_Odds_Calculator_2-way'!A98)</f>
        <v>2.14</v>
      </c>
      <c r="B97" s="4">
        <f>IF('True_Odds_Calculator_2-way'!B98="","",'True_Odds_Calculator_2-way'!B98)</f>
        <v>1.76</v>
      </c>
      <c r="C97" s="4">
        <f t="shared" si="4"/>
        <v>3.5471537807986397E-2</v>
      </c>
      <c r="D97" s="4">
        <f t="shared" si="6"/>
        <v>2.2244271202456889</v>
      </c>
      <c r="E97" s="4">
        <f t="shared" si="7"/>
        <v>1.8167084699980707</v>
      </c>
      <c r="G97" s="4">
        <f t="shared" si="5"/>
        <v>1.0354715378079864</v>
      </c>
    </row>
    <row r="98" spans="1:7" x14ac:dyDescent="0.2">
      <c r="A98" s="4">
        <f>IF('True_Odds_Calculator_2-way'!A99="","",'True_Odds_Calculator_2-way'!A99)</f>
        <v>1.87</v>
      </c>
      <c r="B98" s="4">
        <f>IF('True_Odds_Calculator_2-way'!B99="","",'True_Odds_Calculator_2-way'!B99)</f>
        <v>2.02</v>
      </c>
      <c r="C98" s="4">
        <f t="shared" si="4"/>
        <v>2.9808863239265015E-2</v>
      </c>
      <c r="D98" s="4">
        <f t="shared" si="6"/>
        <v>1.9236135865967305</v>
      </c>
      <c r="E98" s="4">
        <f t="shared" si="7"/>
        <v>2.082703865027292</v>
      </c>
      <c r="G98" s="4">
        <f t="shared" si="5"/>
        <v>1.029808863239265</v>
      </c>
    </row>
    <row r="99" spans="1:7" x14ac:dyDescent="0.2">
      <c r="A99" s="4">
        <f>IF('True_Odds_Calculator_2-way'!A100="","",'True_Odds_Calculator_2-way'!A100)</f>
        <v>1.58</v>
      </c>
      <c r="B99" s="4">
        <f>IF('True_Odds_Calculator_2-way'!B100="","",'True_Odds_Calculator_2-way'!B100)</f>
        <v>2.4500000000000002</v>
      </c>
      <c r="C99" s="4">
        <f t="shared" si="4"/>
        <v>4.1074657711185569E-2</v>
      </c>
      <c r="D99" s="4">
        <f t="shared" si="6"/>
        <v>1.6329888209238554</v>
      </c>
      <c r="E99" s="4">
        <f t="shared" si="7"/>
        <v>2.5798067310896364</v>
      </c>
      <c r="G99" s="4">
        <f t="shared" si="5"/>
        <v>1.0410746577111856</v>
      </c>
    </row>
    <row r="100" spans="1:7" x14ac:dyDescent="0.2">
      <c r="A100" s="4">
        <f>IF('True_Odds_Calculator_2-way'!A101="","",'True_Odds_Calculator_2-way'!A101)</f>
        <v>2.2200000000000002</v>
      </c>
      <c r="B100" s="4">
        <f>IF('True_Odds_Calculator_2-way'!B101="","",'True_Odds_Calculator_2-way'!B101)</f>
        <v>1.68</v>
      </c>
      <c r="C100" s="4">
        <f t="shared" si="4"/>
        <v>4.5688545688545634E-2</v>
      </c>
      <c r="D100" s="4">
        <f t="shared" si="6"/>
        <v>2.3386004514672689</v>
      </c>
      <c r="E100" s="4">
        <f t="shared" si="7"/>
        <v>1.7470489038785832</v>
      </c>
      <c r="G100" s="4">
        <f t="shared" si="5"/>
        <v>1.0456885456885456</v>
      </c>
    </row>
    <row r="101" spans="1:7" x14ac:dyDescent="0.2">
      <c r="A101" s="4">
        <f>IF('True_Odds_Calculator_2-way'!A102="","",'True_Odds_Calculator_2-way'!A102)</f>
        <v>2.2999999999999998</v>
      </c>
      <c r="B101" s="4">
        <f>IF('True_Odds_Calculator_2-way'!B102="","",'True_Odds_Calculator_2-way'!B102)</f>
        <v>1.65</v>
      </c>
      <c r="C101" s="4">
        <f t="shared" si="4"/>
        <v>4.0843214756258295E-2</v>
      </c>
      <c r="D101" s="4">
        <f t="shared" si="6"/>
        <v>2.4133545310015898</v>
      </c>
      <c r="E101" s="4">
        <f t="shared" si="7"/>
        <v>1.7075365579302588</v>
      </c>
      <c r="G101" s="4">
        <f t="shared" si="5"/>
        <v>1.0408432147562583</v>
      </c>
    </row>
    <row r="102" spans="1:7" x14ac:dyDescent="0.2">
      <c r="A102" s="4">
        <f>IF('True_Odds_Calculator_2-way'!A103="","",'True_Odds_Calculator_2-way'!A103)</f>
        <v>2.11</v>
      </c>
      <c r="B102" s="4">
        <f>IF('True_Odds_Calculator_2-way'!B103="","",'True_Odds_Calculator_2-way'!B103)</f>
        <v>1.76</v>
      </c>
      <c r="C102" s="4">
        <f t="shared" si="4"/>
        <v>4.2115467470917878E-2</v>
      </c>
      <c r="D102" s="4">
        <f t="shared" si="6"/>
        <v>2.208110357949816</v>
      </c>
      <c r="E102" s="4">
        <f t="shared" si="7"/>
        <v>1.8277389506841228</v>
      </c>
      <c r="G102" s="4">
        <f t="shared" si="5"/>
        <v>1.0421154674709179</v>
      </c>
    </row>
    <row r="103" spans="1:7" x14ac:dyDescent="0.2">
      <c r="A103" s="4">
        <f>IF('True_Odds_Calculator_2-way'!A104="","",'True_Odds_Calculator_2-way'!A104)</f>
        <v>2.2799999999999998</v>
      </c>
      <c r="B103" s="4">
        <f>IF('True_Odds_Calculator_2-way'!B104="","",'True_Odds_Calculator_2-way'!B104)</f>
        <v>1.65</v>
      </c>
      <c r="C103" s="4">
        <f t="shared" si="4"/>
        <v>4.4657097288676173E-2</v>
      </c>
      <c r="D103" s="4">
        <f t="shared" si="6"/>
        <v>2.402298850574712</v>
      </c>
      <c r="E103" s="4">
        <f t="shared" si="7"/>
        <v>1.7131147540983604</v>
      </c>
      <c r="G103" s="4">
        <f t="shared" si="5"/>
        <v>1.0446570972886762</v>
      </c>
    </row>
    <row r="104" spans="1:7" x14ac:dyDescent="0.2">
      <c r="A104" s="4">
        <f>IF('True_Odds_Calculator_2-way'!A105="","",'True_Odds_Calculator_2-way'!A105)</f>
        <v>2.75</v>
      </c>
      <c r="B104" s="4">
        <f>IF('True_Odds_Calculator_2-way'!B105="","",'True_Odds_Calculator_2-way'!B105)</f>
        <v>1.47</v>
      </c>
      <c r="C104" s="4">
        <f t="shared" si="4"/>
        <v>4.390847247990104E-2</v>
      </c>
      <c r="D104" s="4">
        <f t="shared" si="6"/>
        <v>2.9266968325791858</v>
      </c>
      <c r="E104" s="4">
        <f t="shared" si="7"/>
        <v>1.5190230155002347</v>
      </c>
      <c r="G104" s="4">
        <f t="shared" si="5"/>
        <v>1.043908472479901</v>
      </c>
    </row>
    <row r="105" spans="1:7" x14ac:dyDescent="0.2">
      <c r="A105" s="4">
        <f>IF('True_Odds_Calculator_2-way'!A106="","",'True_Odds_Calculator_2-way'!A106)</f>
        <v>2.04</v>
      </c>
      <c r="B105" s="4">
        <f>IF('True_Odds_Calculator_2-way'!B106="","",'True_Odds_Calculator_2-way'!B106)</f>
        <v>1.81</v>
      </c>
      <c r="C105" s="4">
        <f t="shared" si="4"/>
        <v>4.2682266276676373E-2</v>
      </c>
      <c r="D105" s="4">
        <f t="shared" si="6"/>
        <v>2.1328558225508316</v>
      </c>
      <c r="E105" s="4">
        <f t="shared" si="7"/>
        <v>1.8827248623291861</v>
      </c>
      <c r="G105" s="4">
        <f t="shared" si="5"/>
        <v>1.0426822662766764</v>
      </c>
    </row>
    <row r="106" spans="1:7" x14ac:dyDescent="0.2">
      <c r="A106" s="4">
        <f>IF('True_Odds_Calculator_2-way'!A107="","",'True_Odds_Calculator_2-way'!A107)</f>
        <v>2.4</v>
      </c>
      <c r="B106" s="4">
        <f>IF('True_Odds_Calculator_2-way'!B107="","",'True_Odds_Calculator_2-way'!B107)</f>
        <v>1.6</v>
      </c>
      <c r="C106" s="4">
        <f t="shared" si="4"/>
        <v>4.1666666666666741E-2</v>
      </c>
      <c r="D106" s="4">
        <f t="shared" si="6"/>
        <v>2.5263157894736841</v>
      </c>
      <c r="E106" s="4">
        <f t="shared" si="7"/>
        <v>1.6551724137931036</v>
      </c>
      <c r="G106" s="4">
        <f t="shared" si="5"/>
        <v>1.0416666666666667</v>
      </c>
    </row>
    <row r="107" spans="1:7" x14ac:dyDescent="0.2">
      <c r="A107" s="4">
        <f>IF('True_Odds_Calculator_2-way'!A108="","",'True_Odds_Calculator_2-way'!A108)</f>
        <v>2.16</v>
      </c>
      <c r="B107" s="4">
        <f>IF('True_Odds_Calculator_2-way'!B108="","",'True_Odds_Calculator_2-way'!B108)</f>
        <v>1.74</v>
      </c>
      <c r="C107" s="4">
        <f t="shared" si="4"/>
        <v>3.7675606641123682E-2</v>
      </c>
      <c r="D107" s="4">
        <f t="shared" si="6"/>
        <v>2.2516175413371671</v>
      </c>
      <c r="E107" s="4">
        <f t="shared" si="7"/>
        <v>1.7989661114302122</v>
      </c>
      <c r="G107" s="4">
        <f t="shared" si="5"/>
        <v>1.0376756066411237</v>
      </c>
    </row>
    <row r="108" spans="1:7" x14ac:dyDescent="0.2">
      <c r="A108" s="4">
        <f>IF('True_Odds_Calculator_2-way'!A109="","",'True_Odds_Calculator_2-way'!A109)</f>
        <v>2.33</v>
      </c>
      <c r="B108" s="4">
        <f>IF('True_Odds_Calculator_2-way'!B109="","",'True_Odds_Calculator_2-way'!B109)</f>
        <v>1.63</v>
      </c>
      <c r="C108" s="4">
        <f t="shared" si="4"/>
        <v>4.2681481871560623E-2</v>
      </c>
      <c r="D108" s="4">
        <f t="shared" si="6"/>
        <v>2.4519190419316312</v>
      </c>
      <c r="E108" s="4">
        <f t="shared" si="7"/>
        <v>1.6887436359189842</v>
      </c>
      <c r="G108" s="4">
        <f t="shared" si="5"/>
        <v>1.0426814818715606</v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2.67</v>
      </c>
      <c r="B2" s="4">
        <f>IF('True_Odds_Calculator_3-way'!B3="","",'True_Odds_Calculator_3-way'!B3)</f>
        <v>3.24</v>
      </c>
      <c r="C2" s="4">
        <f>IF('True_Odds_Calculator_3-way'!C3="","",'True_Odds_Calculator_3-way'!C3)</f>
        <v>2.86</v>
      </c>
      <c r="D2" s="4">
        <f>IF(A2="","",((1/A2)+(1/B2)+(1/C2))-1)</f>
        <v>3.2824160164984129E-2</v>
      </c>
      <c r="E2" s="4">
        <f>IF(A2="","",(3*A2)/(3-($D2*A2)))</f>
        <v>2.750347277186779</v>
      </c>
      <c r="F2" s="4">
        <f>IF(B2="","",(3*B2)/(3-($D2*B2)))</f>
        <v>3.3590796872335553</v>
      </c>
      <c r="G2" s="4">
        <f>IF(C2="","",(3*C2)/(3-($D2*C2)))</f>
        <v>2.9523871802900588</v>
      </c>
      <c r="I2" s="4">
        <f>IF(A2="","",D2+1)</f>
        <v>1.0328241601649841</v>
      </c>
    </row>
    <row r="3" spans="1:9" x14ac:dyDescent="0.2">
      <c r="A3" s="4">
        <f>IF('True_Odds_Calculator_3-way'!A4="","",'True_Odds_Calculator_3-way'!A4)</f>
        <v>2.66</v>
      </c>
      <c r="B3" s="4">
        <f>IF('True_Odds_Calculator_3-way'!B4="","",'True_Odds_Calculator_3-way'!B4)</f>
        <v>3.31</v>
      </c>
      <c r="C3" s="4">
        <f>IF('True_Odds_Calculator_3-way'!C4="","",'True_Odds_Calculator_3-way'!C4)</f>
        <v>2.86</v>
      </c>
      <c r="D3" s="4">
        <f t="shared" ref="D3:D66" si="0">IF(A3="","",((1/A3)+(1/B3)+(1/C3))-1)</f>
        <v>2.7705002899787612E-2</v>
      </c>
      <c r="E3" s="4">
        <f t="shared" ref="E3:E66" si="1">IF(A3="","",(3*A3)/(3-($D3*A3)))</f>
        <v>2.7269887585644965</v>
      </c>
      <c r="F3" s="4">
        <f t="shared" ref="F3:F66" si="2">IF(B3="","",(3*B3)/(3-($D3*B3)))</f>
        <v>3.4143699596965558</v>
      </c>
      <c r="G3" s="4">
        <f t="shared" ref="G3:G66" si="3">IF(C3="","",(3*C3)/(3-($D3*C3)))</f>
        <v>2.9375878727753872</v>
      </c>
      <c r="I3" s="4">
        <f t="shared" ref="I3:I66" si="4">IF(A3="","",D3+1)</f>
        <v>1.0277050028997876</v>
      </c>
    </row>
    <row r="4" spans="1:9" x14ac:dyDescent="0.2">
      <c r="A4" s="4">
        <f>IF('True_Odds_Calculator_3-way'!A5="","",'True_Odds_Calculator_3-way'!A5)</f>
        <v>2.44</v>
      </c>
      <c r="B4" s="4">
        <f>IF('True_Odds_Calculator_3-way'!B5="","",'True_Odds_Calculator_3-way'!B5)</f>
        <v>3</v>
      </c>
      <c r="C4" s="4">
        <f>IF('True_Odds_Calculator_3-way'!C5="","",'True_Odds_Calculator_3-way'!C5)</f>
        <v>3.45</v>
      </c>
      <c r="D4" s="4">
        <f t="shared" si="0"/>
        <v>3.3024471370871833E-2</v>
      </c>
      <c r="E4" s="4">
        <f t="shared" si="1"/>
        <v>2.5073471008737092</v>
      </c>
      <c r="F4" s="4">
        <f t="shared" si="2"/>
        <v>3.102457002457002</v>
      </c>
      <c r="G4" s="4">
        <f t="shared" si="3"/>
        <v>3.5861971030957114</v>
      </c>
      <c r="I4" s="4">
        <f t="shared" si="4"/>
        <v>1.0330244713708718</v>
      </c>
    </row>
    <row r="5" spans="1:9" x14ac:dyDescent="0.2">
      <c r="A5" s="4">
        <f>IF('True_Odds_Calculator_3-way'!A6="","",'True_Odds_Calculator_3-way'!A6)</f>
        <v>2.0699999999999998</v>
      </c>
      <c r="B5" s="4">
        <f>IF('True_Odds_Calculator_3-way'!B6="","",'True_Odds_Calculator_3-way'!B6)</f>
        <v>3.14</v>
      </c>
      <c r="C5" s="4">
        <f>IF('True_Odds_Calculator_3-way'!C6="","",'True_Odds_Calculator_3-way'!C6)</f>
        <v>4.3099999999999996</v>
      </c>
      <c r="D5" s="4">
        <f t="shared" si="0"/>
        <v>3.3581686504150277E-2</v>
      </c>
      <c r="E5" s="4">
        <f t="shared" si="1"/>
        <v>2.1191024945940988</v>
      </c>
      <c r="F5" s="4">
        <f t="shared" si="2"/>
        <v>3.2543879343586664</v>
      </c>
      <c r="G5" s="4">
        <f t="shared" si="3"/>
        <v>4.528479622265384</v>
      </c>
      <c r="I5" s="4">
        <f t="shared" si="4"/>
        <v>1.0335816865041503</v>
      </c>
    </row>
    <row r="6" spans="1:9" x14ac:dyDescent="0.2">
      <c r="A6" s="4">
        <f>IF('True_Odds_Calculator_3-way'!A7="","",'True_Odds_Calculator_3-way'!A7)</f>
        <v>4.7</v>
      </c>
      <c r="B6" s="4">
        <f>IF('True_Odds_Calculator_3-way'!B7="","",'True_Odds_Calculator_3-way'!B7)</f>
        <v>3.26</v>
      </c>
      <c r="C6" s="4">
        <f>IF('True_Odds_Calculator_3-way'!C7="","",'True_Odds_Calculator_3-way'!C7)</f>
        <v>1.94</v>
      </c>
      <c r="D6" s="4">
        <f t="shared" si="0"/>
        <v>3.4978341230250454E-2</v>
      </c>
      <c r="E6" s="4">
        <f t="shared" si="1"/>
        <v>4.972489444324248</v>
      </c>
      <c r="F6" s="4">
        <f t="shared" si="2"/>
        <v>3.3888079020212598</v>
      </c>
      <c r="G6" s="4">
        <f t="shared" si="3"/>
        <v>1.9848970357661486</v>
      </c>
      <c r="I6" s="4">
        <f t="shared" si="4"/>
        <v>1.0349783412302505</v>
      </c>
    </row>
    <row r="7" spans="1:9" x14ac:dyDescent="0.2">
      <c r="A7" s="4">
        <f>IF('True_Odds_Calculator_3-way'!A8="","",'True_Odds_Calculator_3-way'!A8)</f>
        <v>2.25</v>
      </c>
      <c r="B7" s="4">
        <f>IF('True_Odds_Calculator_3-way'!B8="","",'True_Odds_Calculator_3-way'!B8)</f>
        <v>3.17</v>
      </c>
      <c r="C7" s="4">
        <f>IF('True_Odds_Calculator_3-way'!C8="","",'True_Odds_Calculator_3-way'!C8)</f>
        <v>3.66</v>
      </c>
      <c r="D7" s="4">
        <f t="shared" si="0"/>
        <v>3.3125901409502667E-2</v>
      </c>
      <c r="E7" s="4">
        <f t="shared" si="1"/>
        <v>2.3073241440876084</v>
      </c>
      <c r="F7" s="4">
        <f t="shared" si="2"/>
        <v>3.2849844275961866</v>
      </c>
      <c r="G7" s="4">
        <f t="shared" si="3"/>
        <v>3.814143258939986</v>
      </c>
      <c r="I7" s="4">
        <f t="shared" si="4"/>
        <v>1.0331259014095027</v>
      </c>
    </row>
    <row r="8" spans="1:9" x14ac:dyDescent="0.2">
      <c r="A8" s="4">
        <f>IF('True_Odds_Calculator_3-way'!A9="","",'True_Odds_Calculator_3-way'!A9)</f>
        <v>3.27</v>
      </c>
      <c r="B8" s="4">
        <f>IF('True_Odds_Calculator_3-way'!B9="","",'True_Odds_Calculator_3-way'!B9)</f>
        <v>3.05</v>
      </c>
      <c r="C8" s="4">
        <f>IF('True_Odds_Calculator_3-way'!C9="","",'True_Odds_Calculator_3-way'!C9)</f>
        <v>2.4300000000000002</v>
      </c>
      <c r="D8" s="4">
        <f t="shared" si="0"/>
        <v>4.5201883757389094E-2</v>
      </c>
      <c r="E8" s="4">
        <f t="shared" si="1"/>
        <v>3.4394625007184585</v>
      </c>
      <c r="F8" s="4">
        <f t="shared" si="2"/>
        <v>3.1969150243340692</v>
      </c>
      <c r="G8" s="4">
        <f t="shared" si="3"/>
        <v>2.5223522077446301</v>
      </c>
      <c r="I8" s="4">
        <f t="shared" si="4"/>
        <v>1.0452018837573891</v>
      </c>
    </row>
    <row r="9" spans="1:9" x14ac:dyDescent="0.2">
      <c r="A9" s="4">
        <f>IF('True_Odds_Calculator_3-way'!A10="","",'True_Odds_Calculator_3-way'!A10)</f>
        <v>1.62</v>
      </c>
      <c r="B9" s="4">
        <f>IF('True_Odds_Calculator_3-way'!B10="","",'True_Odds_Calculator_3-way'!B10)</f>
        <v>4.03</v>
      </c>
      <c r="C9" s="4">
        <f>IF('True_Odds_Calculator_3-way'!C10="","",'True_Odds_Calculator_3-way'!C10)</f>
        <v>6.08</v>
      </c>
      <c r="D9" s="4">
        <f t="shared" si="0"/>
        <v>2.9896592644187425E-2</v>
      </c>
      <c r="E9" s="4">
        <f t="shared" si="1"/>
        <v>1.6465826945194286</v>
      </c>
      <c r="F9" s="4">
        <f t="shared" si="2"/>
        <v>4.198621201654829</v>
      </c>
      <c r="G9" s="4">
        <f t="shared" si="3"/>
        <v>6.4721503587569122</v>
      </c>
      <c r="I9" s="4">
        <f t="shared" si="4"/>
        <v>1.0298965926441874</v>
      </c>
    </row>
    <row r="10" spans="1:9" x14ac:dyDescent="0.2">
      <c r="A10" s="4">
        <f>IF('True_Odds_Calculator_3-way'!A11="","",'True_Odds_Calculator_3-way'!A11)</f>
        <v>2.27</v>
      </c>
      <c r="B10" s="4">
        <f>IF('True_Odds_Calculator_3-way'!B11="","",'True_Odds_Calculator_3-way'!B11)</f>
        <v>3.82</v>
      </c>
      <c r="C10" s="4">
        <f>IF('True_Odds_Calculator_3-way'!C11="","",'True_Odds_Calculator_3-way'!C11)</f>
        <v>2.92</v>
      </c>
      <c r="D10" s="4">
        <f t="shared" si="0"/>
        <v>4.4774492497932972E-2</v>
      </c>
      <c r="E10" s="4">
        <f t="shared" si="1"/>
        <v>2.3496030620713824</v>
      </c>
      <c r="F10" s="4">
        <f t="shared" si="2"/>
        <v>4.0509565960845348</v>
      </c>
      <c r="G10" s="4">
        <f t="shared" si="3"/>
        <v>3.0530536217778366</v>
      </c>
      <c r="I10" s="4">
        <f t="shared" si="4"/>
        <v>1.044774492497933</v>
      </c>
    </row>
    <row r="11" spans="1:9" x14ac:dyDescent="0.2">
      <c r="A11" s="4">
        <f>IF('True_Odds_Calculator_3-way'!A12="","",'True_Odds_Calculator_3-way'!A12)</f>
        <v>2.4900000000000002</v>
      </c>
      <c r="B11" s="4">
        <f>IF('True_Odds_Calculator_3-way'!B12="","",'True_Odds_Calculator_3-way'!B12)</f>
        <v>3.47</v>
      </c>
      <c r="C11" s="4">
        <f>IF('True_Odds_Calculator_3-way'!C12="","",'True_Odds_Calculator_3-way'!C12)</f>
        <v>2.82</v>
      </c>
      <c r="D11" s="4">
        <f t="shared" si="0"/>
        <v>4.4400792821171153E-2</v>
      </c>
      <c r="E11" s="4">
        <f t="shared" si="1"/>
        <v>2.5852742270325191</v>
      </c>
      <c r="F11" s="4">
        <f t="shared" si="2"/>
        <v>3.6578562183108039</v>
      </c>
      <c r="G11" s="4">
        <f t="shared" si="3"/>
        <v>2.9428238910624822</v>
      </c>
      <c r="I11" s="4">
        <f t="shared" si="4"/>
        <v>1.0444007928211712</v>
      </c>
    </row>
    <row r="12" spans="1:9" x14ac:dyDescent="0.2">
      <c r="A12" s="4">
        <f>IF('True_Odds_Calculator_3-way'!A13="","",'True_Odds_Calculator_3-way'!A13)</f>
        <v>1.56</v>
      </c>
      <c r="B12" s="4">
        <f>IF('True_Odds_Calculator_3-way'!B13="","",'True_Odds_Calculator_3-way'!B13)</f>
        <v>4.1900000000000004</v>
      </c>
      <c r="C12" s="4">
        <f>IF('True_Odds_Calculator_3-way'!C13="","",'True_Odds_Calculator_3-way'!C13)</f>
        <v>5.85</v>
      </c>
      <c r="D12" s="4">
        <f t="shared" si="0"/>
        <v>5.0629296452685324E-2</v>
      </c>
      <c r="E12" s="4">
        <f t="shared" si="1"/>
        <v>1.6021809941934566</v>
      </c>
      <c r="F12" s="4">
        <f t="shared" si="2"/>
        <v>4.5088294806548523</v>
      </c>
      <c r="G12" s="4">
        <f t="shared" si="3"/>
        <v>6.4908200194191865</v>
      </c>
      <c r="I12" s="4">
        <f t="shared" si="4"/>
        <v>1.0506292964526853</v>
      </c>
    </row>
    <row r="13" spans="1:9" x14ac:dyDescent="0.2">
      <c r="A13" s="4">
        <f>IF('True_Odds_Calculator_3-way'!A14="","",'True_Odds_Calculator_3-way'!A14)</f>
        <v>5.72</v>
      </c>
      <c r="B13" s="4">
        <f>IF('True_Odds_Calculator_3-way'!B14="","",'True_Odds_Calculator_3-way'!B14)</f>
        <v>3.67</v>
      </c>
      <c r="C13" s="4">
        <f>IF('True_Odds_Calculator_3-way'!C14="","",'True_Odds_Calculator_3-way'!C14)</f>
        <v>1.71</v>
      </c>
      <c r="D13" s="4">
        <f t="shared" si="0"/>
        <v>3.2100060495299232E-2</v>
      </c>
      <c r="E13" s="4">
        <f t="shared" si="1"/>
        <v>6.0929112424669603</v>
      </c>
      <c r="F13" s="4">
        <f t="shared" si="2"/>
        <v>3.8200081840839997</v>
      </c>
      <c r="G13" s="4">
        <f t="shared" si="3"/>
        <v>1.7418710751253248</v>
      </c>
      <c r="I13" s="4">
        <f t="shared" si="4"/>
        <v>1.0321000604952992</v>
      </c>
    </row>
    <row r="14" spans="1:9" x14ac:dyDescent="0.2">
      <c r="A14" s="4">
        <f>IF('True_Odds_Calculator_3-way'!A15="","",'True_Odds_Calculator_3-way'!A15)</f>
        <v>1.31</v>
      </c>
      <c r="B14" s="4">
        <f>IF('True_Odds_Calculator_3-way'!B15="","",'True_Odds_Calculator_3-way'!B15)</f>
        <v>5.48</v>
      </c>
      <c r="C14" s="4">
        <f>IF('True_Odds_Calculator_3-way'!C15="","",'True_Odds_Calculator_3-way'!C15)</f>
        <v>11.6</v>
      </c>
      <c r="D14" s="4">
        <f t="shared" si="0"/>
        <v>3.2047427002495743E-2</v>
      </c>
      <c r="E14" s="4">
        <f t="shared" si="1"/>
        <v>1.3285923790471661</v>
      </c>
      <c r="F14" s="4">
        <f t="shared" si="2"/>
        <v>5.8207462939732437</v>
      </c>
      <c r="G14" s="4">
        <f t="shared" si="3"/>
        <v>13.240750320124141</v>
      </c>
      <c r="I14" s="4">
        <f t="shared" si="4"/>
        <v>1.0320474270024957</v>
      </c>
    </row>
    <row r="15" spans="1:9" x14ac:dyDescent="0.2">
      <c r="A15" s="4">
        <f>IF('True_Odds_Calculator_3-way'!A16="","",'True_Odds_Calculator_3-way'!A16)</f>
        <v>2.9</v>
      </c>
      <c r="B15" s="4">
        <f>IF('True_Odds_Calculator_3-way'!B16="","",'True_Odds_Calculator_3-way'!B16)</f>
        <v>3.31</v>
      </c>
      <c r="C15" s="4">
        <f>IF('True_Odds_Calculator_3-way'!C16="","",'True_Odds_Calculator_3-way'!C16)</f>
        <v>2.63</v>
      </c>
      <c r="D15" s="4">
        <f t="shared" si="0"/>
        <v>2.7170526714403564E-2</v>
      </c>
      <c r="E15" s="4">
        <f t="shared" si="1"/>
        <v>2.9782225460745728</v>
      </c>
      <c r="F15" s="4">
        <f t="shared" si="2"/>
        <v>3.4122942617437118</v>
      </c>
      <c r="G15" s="4">
        <f t="shared" si="3"/>
        <v>2.694173861044777</v>
      </c>
      <c r="I15" s="4">
        <f t="shared" si="4"/>
        <v>1.0271705267144036</v>
      </c>
    </row>
    <row r="16" spans="1:9" x14ac:dyDescent="0.2">
      <c r="A16" s="4">
        <f>IF('True_Odds_Calculator_3-way'!A17="","",'True_Odds_Calculator_3-way'!A17)</f>
        <v>2.44</v>
      </c>
      <c r="B16" s="4">
        <f>IF('True_Odds_Calculator_3-way'!B17="","",'True_Odds_Calculator_3-way'!B17)</f>
        <v>3.39</v>
      </c>
      <c r="C16" s="4">
        <f>IF('True_Odds_Calculator_3-way'!C17="","",'True_Odds_Calculator_3-way'!C17)</f>
        <v>3.1</v>
      </c>
      <c r="D16" s="4">
        <f t="shared" si="0"/>
        <v>2.7401961472523828E-2</v>
      </c>
      <c r="E16" s="4">
        <f t="shared" si="1"/>
        <v>2.4956196981867587</v>
      </c>
      <c r="F16" s="4">
        <f t="shared" si="2"/>
        <v>3.4983228252209244</v>
      </c>
      <c r="G16" s="4">
        <f t="shared" si="3"/>
        <v>3.1903354987690853</v>
      </c>
      <c r="I16" s="4">
        <f t="shared" si="4"/>
        <v>1.0274019614725238</v>
      </c>
    </row>
    <row r="17" spans="1:9" x14ac:dyDescent="0.2">
      <c r="A17" s="4">
        <f>IF('True_Odds_Calculator_3-way'!A18="","",'True_Odds_Calculator_3-way'!A18)</f>
        <v>2.0699999999999998</v>
      </c>
      <c r="B17" s="4">
        <f>IF('True_Odds_Calculator_3-way'!B18="","",'True_Odds_Calculator_3-way'!B18)</f>
        <v>3.38</v>
      </c>
      <c r="C17" s="4">
        <f>IF('True_Odds_Calculator_3-way'!C18="","",'True_Odds_Calculator_3-way'!C18)</f>
        <v>3.99</v>
      </c>
      <c r="D17" s="4">
        <f t="shared" si="0"/>
        <v>2.957634202133419E-2</v>
      </c>
      <c r="E17" s="4">
        <f t="shared" si="1"/>
        <v>2.1131239488855402</v>
      </c>
      <c r="F17" s="4">
        <f t="shared" si="2"/>
        <v>3.4965131853671774</v>
      </c>
      <c r="G17" s="4">
        <f t="shared" si="3"/>
        <v>4.1533795599652343</v>
      </c>
      <c r="I17" s="4">
        <f t="shared" si="4"/>
        <v>1.0295763420213342</v>
      </c>
    </row>
    <row r="18" spans="1:9" x14ac:dyDescent="0.2">
      <c r="A18" s="4">
        <f>IF('True_Odds_Calculator_3-way'!A19="","",'True_Odds_Calculator_3-way'!A19)</f>
        <v>3.59</v>
      </c>
      <c r="B18" s="4">
        <f>IF('True_Odds_Calculator_3-way'!B19="","",'True_Odds_Calculator_3-way'!B19)</f>
        <v>3.26</v>
      </c>
      <c r="C18" s="4">
        <f>IF('True_Odds_Calculator_3-way'!C19="","",'True_Odds_Calculator_3-way'!C19)</f>
        <v>2.2599999999999998</v>
      </c>
      <c r="D18" s="4">
        <f t="shared" si="0"/>
        <v>2.7777874397289626E-2</v>
      </c>
      <c r="E18" s="4">
        <f t="shared" si="1"/>
        <v>3.71343785432517</v>
      </c>
      <c r="F18" s="4">
        <f t="shared" si="2"/>
        <v>3.3614668523636286</v>
      </c>
      <c r="G18" s="4">
        <f t="shared" si="3"/>
        <v>2.3083035572677315</v>
      </c>
      <c r="I18" s="4">
        <f t="shared" si="4"/>
        <v>1.0277778743972896</v>
      </c>
    </row>
    <row r="19" spans="1:9" x14ac:dyDescent="0.2">
      <c r="A19" s="4">
        <f>IF('True_Odds_Calculator_3-way'!A20="","",'True_Odds_Calculator_3-way'!A20)</f>
        <v>1.83</v>
      </c>
      <c r="B19" s="4">
        <f>IF('True_Odds_Calculator_3-way'!B20="","",'True_Odds_Calculator_3-way'!B20)</f>
        <v>3.6</v>
      </c>
      <c r="C19" s="4">
        <f>IF('True_Odds_Calculator_3-way'!C20="","",'True_Odds_Calculator_3-way'!C20)</f>
        <v>4.82</v>
      </c>
      <c r="D19" s="4">
        <f t="shared" si="0"/>
        <v>3.1694744877521552E-2</v>
      </c>
      <c r="E19" s="4">
        <f t="shared" si="1"/>
        <v>1.866078375602062</v>
      </c>
      <c r="F19" s="4">
        <f t="shared" si="2"/>
        <v>3.7423348167144366</v>
      </c>
      <c r="G19" s="4">
        <f t="shared" si="3"/>
        <v>5.0786179012622119</v>
      </c>
      <c r="I19" s="4">
        <f t="shared" si="4"/>
        <v>1.0316947448775216</v>
      </c>
    </row>
    <row r="20" spans="1:9" x14ac:dyDescent="0.2">
      <c r="A20" s="4">
        <f>IF('True_Odds_Calculator_3-way'!A21="","",'True_Odds_Calculator_3-way'!A21)</f>
        <v>1.53</v>
      </c>
      <c r="B20" s="4">
        <f>IF('True_Odds_Calculator_3-way'!B21="","",'True_Odds_Calculator_3-way'!B21)</f>
        <v>4.09</v>
      </c>
      <c r="C20" s="4">
        <f>IF('True_Odds_Calculator_3-way'!C21="","",'True_Odds_Calculator_3-way'!C21)</f>
        <v>7.38</v>
      </c>
      <c r="D20" s="4">
        <f t="shared" si="0"/>
        <v>3.3594903761492656E-2</v>
      </c>
      <c r="E20" s="4">
        <f t="shared" si="1"/>
        <v>1.5566710695323114</v>
      </c>
      <c r="F20" s="4">
        <f t="shared" si="2"/>
        <v>4.2863178681154546</v>
      </c>
      <c r="G20" s="4">
        <f t="shared" si="3"/>
        <v>8.0448546496132245</v>
      </c>
      <c r="I20" s="4">
        <f t="shared" si="4"/>
        <v>1.0335949037614927</v>
      </c>
    </row>
    <row r="21" spans="1:9" x14ac:dyDescent="0.2">
      <c r="A21" s="4">
        <f>IF('True_Odds_Calculator_3-way'!A22="","",'True_Odds_Calculator_3-way'!A22)</f>
        <v>4.3</v>
      </c>
      <c r="B21" s="4">
        <f>IF('True_Odds_Calculator_3-way'!B22="","",'True_Odds_Calculator_3-way'!B22)</f>
        <v>3.57</v>
      </c>
      <c r="C21" s="4">
        <f>IF('True_Odds_Calculator_3-way'!C22="","",'True_Odds_Calculator_3-way'!C22)</f>
        <v>1.93</v>
      </c>
      <c r="D21" s="4">
        <f t="shared" si="0"/>
        <v>3.0804899378717554E-2</v>
      </c>
      <c r="E21" s="4">
        <f t="shared" si="1"/>
        <v>4.4986311617334662</v>
      </c>
      <c r="F21" s="4">
        <f t="shared" si="2"/>
        <v>3.7058483601584862</v>
      </c>
      <c r="G21" s="4">
        <f t="shared" si="3"/>
        <v>1.9690217151713334</v>
      </c>
      <c r="I21" s="4">
        <f t="shared" si="4"/>
        <v>1.0308048993787176</v>
      </c>
    </row>
    <row r="22" spans="1:9" x14ac:dyDescent="0.2">
      <c r="A22" s="4">
        <f>IF('True_Odds_Calculator_3-way'!A23="","",'True_Odds_Calculator_3-way'!A23)</f>
        <v>1.98</v>
      </c>
      <c r="B22" s="4">
        <f>IF('True_Odds_Calculator_3-way'!B23="","",'True_Odds_Calculator_3-way'!B23)</f>
        <v>3.56</v>
      </c>
      <c r="C22" s="4">
        <f>IF('True_Odds_Calculator_3-way'!C23="","",'True_Odds_Calculator_3-way'!C23)</f>
        <v>3.86</v>
      </c>
      <c r="D22" s="4">
        <f t="shared" si="0"/>
        <v>4.5016738967952996E-2</v>
      </c>
      <c r="E22" s="4">
        <f t="shared" si="1"/>
        <v>2.0406292325033863</v>
      </c>
      <c r="F22" s="4">
        <f t="shared" si="2"/>
        <v>3.7609071466958803</v>
      </c>
      <c r="G22" s="4">
        <f t="shared" si="3"/>
        <v>4.0973232629078202</v>
      </c>
      <c r="I22" s="4">
        <f t="shared" si="4"/>
        <v>1.045016738967953</v>
      </c>
    </row>
    <row r="23" spans="1:9" x14ac:dyDescent="0.2">
      <c r="A23" s="4">
        <f>IF('True_Odds_Calculator_3-way'!A24="","",'True_Odds_Calculator_3-way'!A24)</f>
        <v>2.48</v>
      </c>
      <c r="B23" s="4">
        <f>IF('True_Odds_Calculator_3-way'!B24="","",'True_Odds_Calculator_3-way'!B24)</f>
        <v>3.33</v>
      </c>
      <c r="C23" s="4">
        <f>IF('True_Odds_Calculator_3-way'!C24="","",'True_Odds_Calculator_3-way'!C24)</f>
        <v>2.93</v>
      </c>
      <c r="D23" s="4">
        <f t="shared" si="0"/>
        <v>4.4823035079558204E-2</v>
      </c>
      <c r="E23" s="4">
        <f t="shared" si="1"/>
        <v>2.5754292042833007</v>
      </c>
      <c r="F23" s="4">
        <f t="shared" si="2"/>
        <v>3.5043541245184797</v>
      </c>
      <c r="G23" s="4">
        <f t="shared" si="3"/>
        <v>3.0641393308032741</v>
      </c>
      <c r="I23" s="4">
        <f t="shared" si="4"/>
        <v>1.0448230350795582</v>
      </c>
    </row>
    <row r="24" spans="1:9" x14ac:dyDescent="0.2">
      <c r="A24" s="4">
        <f>IF('True_Odds_Calculator_3-way'!A25="","",'True_Odds_Calculator_3-way'!A25)</f>
        <v>3.52</v>
      </c>
      <c r="B24" s="4">
        <f>IF('True_Odds_Calculator_3-way'!B25="","",'True_Odds_Calculator_3-way'!B25)</f>
        <v>3.51</v>
      </c>
      <c r="C24" s="4">
        <f>IF('True_Odds_Calculator_3-way'!C25="","",'True_Odds_Calculator_3-way'!C25)</f>
        <v>2.1</v>
      </c>
      <c r="D24" s="4">
        <f t="shared" si="0"/>
        <v>4.5181670181670075E-2</v>
      </c>
      <c r="E24" s="4">
        <f t="shared" si="1"/>
        <v>3.7170527087893821</v>
      </c>
      <c r="F24" s="4">
        <f t="shared" si="2"/>
        <v>3.7059035256611677</v>
      </c>
      <c r="G24" s="4">
        <f t="shared" si="3"/>
        <v>2.168586243902765</v>
      </c>
      <c r="I24" s="4">
        <f t="shared" si="4"/>
        <v>1.0451816701816701</v>
      </c>
    </row>
    <row r="25" spans="1:9" x14ac:dyDescent="0.2">
      <c r="A25" s="4">
        <f>IF('True_Odds_Calculator_3-way'!A26="","",'True_Odds_Calculator_3-way'!A26)</f>
        <v>4.34</v>
      </c>
      <c r="B25" s="4">
        <f>IF('True_Odds_Calculator_3-way'!B26="","",'True_Odds_Calculator_3-way'!B26)</f>
        <v>3.52</v>
      </c>
      <c r="C25" s="4">
        <f>IF('True_Odds_Calculator_3-way'!C26="","",'True_Odds_Calculator_3-way'!C26)</f>
        <v>1.88</v>
      </c>
      <c r="D25" s="4">
        <f t="shared" si="0"/>
        <v>4.6420549251709131E-2</v>
      </c>
      <c r="E25" s="4">
        <f t="shared" si="1"/>
        <v>4.6524345255271387</v>
      </c>
      <c r="F25" s="4">
        <f t="shared" si="2"/>
        <v>3.7227671300303351</v>
      </c>
      <c r="G25" s="4">
        <f t="shared" si="3"/>
        <v>1.9363281955100797</v>
      </c>
      <c r="I25" s="4">
        <f t="shared" si="4"/>
        <v>1.0464205492517091</v>
      </c>
    </row>
    <row r="26" spans="1:9" x14ac:dyDescent="0.2">
      <c r="A26" s="4">
        <f>IF('True_Odds_Calculator_3-way'!A27="","",'True_Odds_Calculator_3-way'!A27)</f>
        <v>6.38</v>
      </c>
      <c r="B26" s="4">
        <f>IF('True_Odds_Calculator_3-way'!B27="","",'True_Odds_Calculator_3-way'!B27)</f>
        <v>4.22</v>
      </c>
      <c r="C26" s="4">
        <f>IF('True_Odds_Calculator_3-way'!C27="","",'True_Odds_Calculator_3-way'!C27)</f>
        <v>1.52</v>
      </c>
      <c r="D26" s="4">
        <f t="shared" si="0"/>
        <v>5.1601373398880934E-2</v>
      </c>
      <c r="E26" s="4">
        <f t="shared" si="1"/>
        <v>7.1664370697392528</v>
      </c>
      <c r="F26" s="4">
        <f t="shared" si="2"/>
        <v>4.5502868084707693</v>
      </c>
      <c r="G26" s="4">
        <f t="shared" si="3"/>
        <v>1.5608068195871931</v>
      </c>
      <c r="I26" s="4">
        <f t="shared" si="4"/>
        <v>1.0516013733988809</v>
      </c>
    </row>
    <row r="27" spans="1:9" x14ac:dyDescent="0.2">
      <c r="A27" s="4">
        <f>IF('True_Odds_Calculator_3-way'!A28="","",'True_Odds_Calculator_3-way'!A28)</f>
        <v>4.6100000000000003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1.79</v>
      </c>
      <c r="D27" s="4">
        <f t="shared" si="0"/>
        <v>4.8803001289254189E-2</v>
      </c>
      <c r="E27" s="4">
        <f t="shared" si="1"/>
        <v>4.9837511621124762</v>
      </c>
      <c r="F27" s="4">
        <f t="shared" si="2"/>
        <v>3.8917111657480783</v>
      </c>
      <c r="G27" s="4">
        <f t="shared" si="3"/>
        <v>1.843686537079489</v>
      </c>
      <c r="I27" s="4">
        <f t="shared" si="4"/>
        <v>1.0488030012892542</v>
      </c>
    </row>
    <row r="28" spans="1:9" x14ac:dyDescent="0.2">
      <c r="A28" s="4">
        <f>IF('True_Odds_Calculator_3-way'!A29="","",'True_Odds_Calculator_3-way'!A29)</f>
        <v>1.89</v>
      </c>
      <c r="B28" s="4">
        <f>IF('True_Odds_Calculator_3-way'!B29="","",'True_Odds_Calculator_3-way'!B29)</f>
        <v>3.56</v>
      </c>
      <c r="C28" s="4">
        <f>IF('True_Odds_Calculator_3-way'!C29="","",'True_Odds_Calculator_3-way'!C29)</f>
        <v>4.2300000000000004</v>
      </c>
      <c r="D28" s="4">
        <f t="shared" si="0"/>
        <v>4.6406024890366382E-2</v>
      </c>
      <c r="E28" s="4">
        <f t="shared" si="1"/>
        <v>1.9469197479584834</v>
      </c>
      <c r="F28" s="4">
        <f t="shared" si="2"/>
        <v>3.7674687905555992</v>
      </c>
      <c r="G28" s="4">
        <f t="shared" si="3"/>
        <v>4.5261577979130259</v>
      </c>
      <c r="I28" s="4">
        <f t="shared" si="4"/>
        <v>1.0464060248903664</v>
      </c>
    </row>
    <row r="29" spans="1:9" x14ac:dyDescent="0.2">
      <c r="A29" s="4">
        <f>IF('True_Odds_Calculator_3-way'!A30="","",'True_Odds_Calculator_3-way'!A30)</f>
        <v>4.8099999999999996</v>
      </c>
      <c r="B29" s="4">
        <f>IF('True_Odds_Calculator_3-way'!B30="","",'True_Odds_Calculator_3-way'!B30)</f>
        <v>3.8</v>
      </c>
      <c r="C29" s="4">
        <f>IF('True_Odds_Calculator_3-way'!C30="","",'True_Odds_Calculator_3-way'!C30)</f>
        <v>1.74</v>
      </c>
      <c r="D29" s="4">
        <f t="shared" si="0"/>
        <v>4.5770746315210831E-2</v>
      </c>
      <c r="E29" s="4">
        <f t="shared" si="1"/>
        <v>5.19094118056704</v>
      </c>
      <c r="F29" s="4">
        <f t="shared" si="2"/>
        <v>4.0338686955977625</v>
      </c>
      <c r="G29" s="4">
        <f t="shared" si="3"/>
        <v>1.7874515346305389</v>
      </c>
      <c r="I29" s="4">
        <f t="shared" si="4"/>
        <v>1.0457707463152108</v>
      </c>
    </row>
    <row r="30" spans="1:9" x14ac:dyDescent="0.2">
      <c r="A30" s="4">
        <f>IF('True_Odds_Calculator_3-way'!A31="","",'True_Odds_Calculator_3-way'!A31)</f>
        <v>2.2000000000000002</v>
      </c>
      <c r="B30" s="4">
        <f>IF('True_Odds_Calculator_3-way'!B31="","",'True_Odds_Calculator_3-way'!B31)</f>
        <v>3.49</v>
      </c>
      <c r="C30" s="4">
        <f>IF('True_Odds_Calculator_3-way'!C31="","",'True_Odds_Calculator_3-way'!C31)</f>
        <v>3.29</v>
      </c>
      <c r="D30" s="4">
        <f t="shared" si="0"/>
        <v>4.5029773616007684E-2</v>
      </c>
      <c r="E30" s="4">
        <f t="shared" si="1"/>
        <v>2.2751289298149859</v>
      </c>
      <c r="F30" s="4">
        <f t="shared" si="2"/>
        <v>3.6829288917659539</v>
      </c>
      <c r="G30" s="4">
        <f t="shared" si="3"/>
        <v>3.4609088567498394</v>
      </c>
      <c r="I30" s="4">
        <f t="shared" si="4"/>
        <v>1.0450297736160077</v>
      </c>
    </row>
    <row r="31" spans="1:9" x14ac:dyDescent="0.2">
      <c r="A31" s="4">
        <f>IF('True_Odds_Calculator_3-way'!A32="","",'True_Odds_Calculator_3-way'!A32)</f>
        <v>2.1800000000000002</v>
      </c>
      <c r="B31" s="4">
        <f>IF('True_Odds_Calculator_3-way'!B32="","",'True_Odds_Calculator_3-way'!B32)</f>
        <v>3.34</v>
      </c>
      <c r="C31" s="4">
        <f>IF('True_Odds_Calculator_3-way'!C32="","",'True_Odds_Calculator_3-way'!C32)</f>
        <v>3.49</v>
      </c>
      <c r="D31" s="4">
        <f t="shared" si="0"/>
        <v>4.4649745224464077E-2</v>
      </c>
      <c r="E31" s="4">
        <f t="shared" si="1"/>
        <v>2.2531030121659152</v>
      </c>
      <c r="F31" s="4">
        <f t="shared" si="2"/>
        <v>3.5147167439650038</v>
      </c>
      <c r="G31" s="4">
        <f t="shared" si="3"/>
        <v>3.6812114623853192</v>
      </c>
      <c r="I31" s="4">
        <f t="shared" si="4"/>
        <v>1.0446497452244641</v>
      </c>
    </row>
    <row r="32" spans="1:9" x14ac:dyDescent="0.2">
      <c r="A32" s="4">
        <f>IF('True_Odds_Calculator_3-way'!A33="","",'True_Odds_Calculator_3-way'!A33)</f>
        <v>2.2799999999999998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3.22</v>
      </c>
      <c r="D32" s="4">
        <f t="shared" si="0"/>
        <v>4.3273144498073846E-2</v>
      </c>
      <c r="E32" s="4">
        <f t="shared" si="1"/>
        <v>2.3575335979528922</v>
      </c>
      <c r="F32" s="4">
        <f t="shared" si="2"/>
        <v>3.5753452912057693</v>
      </c>
      <c r="G32" s="4">
        <f t="shared" si="3"/>
        <v>3.3768425457615137</v>
      </c>
      <c r="I32" s="4">
        <f t="shared" si="4"/>
        <v>1.0432731444980738</v>
      </c>
    </row>
    <row r="33" spans="1:9" x14ac:dyDescent="0.2">
      <c r="A33" s="4">
        <f>IF('True_Odds_Calculator_3-way'!A34="","",'True_Odds_Calculator_3-way'!A34)</f>
        <v>1.76</v>
      </c>
      <c r="B33" s="4">
        <f>IF('True_Odds_Calculator_3-way'!B34="","",'True_Odds_Calculator_3-way'!B34)</f>
        <v>3.76</v>
      </c>
      <c r="C33" s="4">
        <f>IF('True_Odds_Calculator_3-way'!C34="","",'True_Odds_Calculator_3-way'!C34)</f>
        <v>4.6900000000000004</v>
      </c>
      <c r="D33" s="4">
        <f t="shared" si="0"/>
        <v>4.7358881195019631E-2</v>
      </c>
      <c r="E33" s="4">
        <f t="shared" si="1"/>
        <v>1.8102970710984687</v>
      </c>
      <c r="F33" s="4">
        <f t="shared" si="2"/>
        <v>3.9972634242640295</v>
      </c>
      <c r="G33" s="4">
        <f t="shared" si="3"/>
        <v>5.0650011227798988</v>
      </c>
      <c r="I33" s="4">
        <f t="shared" si="4"/>
        <v>1.0473588811950196</v>
      </c>
    </row>
    <row r="34" spans="1:9" x14ac:dyDescent="0.2">
      <c r="A34" s="4">
        <f>IF('True_Odds_Calculator_3-way'!A35="","",'True_Odds_Calculator_3-way'!A35)</f>
        <v>2.2799999999999998</v>
      </c>
      <c r="B34" s="4">
        <f>IF('True_Odds_Calculator_3-way'!B35="","",'True_Odds_Calculator_3-way'!B35)</f>
        <v>3.16</v>
      </c>
      <c r="C34" s="4">
        <f>IF('True_Odds_Calculator_3-way'!C35="","",'True_Odds_Calculator_3-way'!C35)</f>
        <v>3.45</v>
      </c>
      <c r="D34" s="4">
        <f t="shared" si="0"/>
        <v>4.4907259894369833E-2</v>
      </c>
      <c r="E34" s="4">
        <f t="shared" si="1"/>
        <v>2.3605649425636659</v>
      </c>
      <c r="F34" s="4">
        <f t="shared" si="2"/>
        <v>3.3168968977517772</v>
      </c>
      <c r="G34" s="4">
        <f t="shared" si="3"/>
        <v>3.6378718870376661</v>
      </c>
      <c r="I34" s="4">
        <f t="shared" si="4"/>
        <v>1.0449072598943698</v>
      </c>
    </row>
    <row r="35" spans="1:9" x14ac:dyDescent="0.2">
      <c r="A35" s="4">
        <f>IF('True_Odds_Calculator_3-way'!A36="","",'True_Odds_Calculator_3-way'!A36)</f>
        <v>2.64</v>
      </c>
      <c r="B35" s="4">
        <f>IF('True_Odds_Calculator_3-way'!B36="","",'True_Odds_Calculator_3-way'!B36)</f>
        <v>3.26</v>
      </c>
      <c r="C35" s="4">
        <f>IF('True_Odds_Calculator_3-way'!C36="","",'True_Odds_Calculator_3-way'!C36)</f>
        <v>2.79</v>
      </c>
      <c r="D35" s="4">
        <f t="shared" si="0"/>
        <v>4.3959284113647801E-2</v>
      </c>
      <c r="E35" s="4">
        <f t="shared" si="1"/>
        <v>2.7462358547189973</v>
      </c>
      <c r="F35" s="4">
        <f t="shared" si="2"/>
        <v>3.4235393552552185</v>
      </c>
      <c r="G35" s="4">
        <f t="shared" si="3"/>
        <v>2.9089229797086507</v>
      </c>
      <c r="I35" s="4">
        <f t="shared" si="4"/>
        <v>1.0439592841136478</v>
      </c>
    </row>
    <row r="36" spans="1:9" x14ac:dyDescent="0.2">
      <c r="A36" s="4">
        <f>IF('True_Odds_Calculator_3-way'!A37="","",'True_Odds_Calculator_3-way'!A37)</f>
        <v>2.95</v>
      </c>
      <c r="B36" s="4">
        <f>IF('True_Odds_Calculator_3-way'!B37="","",'True_Odds_Calculator_3-way'!B37)</f>
        <v>3.42</v>
      </c>
      <c r="C36" s="4">
        <f>IF('True_Odds_Calculator_3-way'!C37="","",'True_Odds_Calculator_3-way'!C37)</f>
        <v>2.4300000000000002</v>
      </c>
      <c r="D36" s="4">
        <f t="shared" si="0"/>
        <v>4.2903345411027027E-2</v>
      </c>
      <c r="E36" s="4">
        <f t="shared" si="1"/>
        <v>3.0799372863533749</v>
      </c>
      <c r="F36" s="4">
        <f t="shared" si="2"/>
        <v>3.595873503385945</v>
      </c>
      <c r="G36" s="4">
        <f t="shared" si="3"/>
        <v>2.5174869768000669</v>
      </c>
      <c r="I36" s="4">
        <f t="shared" si="4"/>
        <v>1.042903345411027</v>
      </c>
    </row>
    <row r="37" spans="1:9" x14ac:dyDescent="0.2">
      <c r="A37" s="4">
        <f>IF('True_Odds_Calculator_3-way'!A38="","",'True_Odds_Calculator_3-way'!A38)</f>
        <v>1.79</v>
      </c>
      <c r="B37" s="4">
        <f>IF('True_Odds_Calculator_3-way'!B38="","",'True_Odds_Calculator_3-way'!B38)</f>
        <v>3.69</v>
      </c>
      <c r="C37" s="4">
        <f>IF('True_Odds_Calculator_3-way'!C38="","",'True_Odds_Calculator_3-way'!C38)</f>
        <v>4.5999999999999996</v>
      </c>
      <c r="D37" s="4">
        <f t="shared" si="0"/>
        <v>4.7053232252021404E-2</v>
      </c>
      <c r="E37" s="4">
        <f t="shared" si="1"/>
        <v>1.8417060734222415</v>
      </c>
      <c r="F37" s="4">
        <f t="shared" si="2"/>
        <v>3.9166797007265277</v>
      </c>
      <c r="G37" s="4">
        <f t="shared" si="3"/>
        <v>4.9576887639606086</v>
      </c>
      <c r="I37" s="4">
        <f t="shared" si="4"/>
        <v>1.0470532322520214</v>
      </c>
    </row>
    <row r="38" spans="1:9" x14ac:dyDescent="0.2">
      <c r="A38" s="4">
        <f>IF('True_Odds_Calculator_3-way'!A39="","",'True_Odds_Calculator_3-way'!A39)</f>
        <v>2.31</v>
      </c>
      <c r="B38" s="4">
        <f>IF('True_Odds_Calculator_3-way'!B39="","",'True_Odds_Calculator_3-way'!B39)</f>
        <v>3.19</v>
      </c>
      <c r="C38" s="4">
        <f>IF('True_Odds_Calculator_3-way'!C39="","",'True_Odds_Calculator_3-way'!C39)</f>
        <v>3.36</v>
      </c>
      <c r="D38" s="4">
        <f t="shared" si="0"/>
        <v>4.3999104343932061E-2</v>
      </c>
      <c r="E38" s="4">
        <f t="shared" si="1"/>
        <v>2.3910056214865709</v>
      </c>
      <c r="F38" s="4">
        <f t="shared" si="2"/>
        <v>3.3465717497189966</v>
      </c>
      <c r="G38" s="4">
        <f t="shared" si="3"/>
        <v>3.5341598522817201</v>
      </c>
      <c r="I38" s="4">
        <f t="shared" si="4"/>
        <v>1.0439991043439321</v>
      </c>
    </row>
    <row r="39" spans="1:9" x14ac:dyDescent="0.2">
      <c r="A39" s="4">
        <f>IF('True_Odds_Calculator_3-way'!A40="","",'True_Odds_Calculator_3-way'!A40)</f>
        <v>1.81</v>
      </c>
      <c r="B39" s="4">
        <f>IF('True_Odds_Calculator_3-way'!B40="","",'True_Odds_Calculator_3-way'!B40)</f>
        <v>3.48</v>
      </c>
      <c r="C39" s="4">
        <f>IF('True_Odds_Calculator_3-way'!C40="","",'True_Odds_Calculator_3-way'!C40)</f>
        <v>4.83</v>
      </c>
      <c r="D39" s="4">
        <f t="shared" si="0"/>
        <v>4.6881847158504408E-2</v>
      </c>
      <c r="E39" s="4">
        <f t="shared" si="1"/>
        <v>1.8626868062191757</v>
      </c>
      <c r="F39" s="4">
        <f t="shared" si="2"/>
        <v>3.6801366611877677</v>
      </c>
      <c r="G39" s="4">
        <f t="shared" si="3"/>
        <v>5.2243313491436574</v>
      </c>
      <c r="I39" s="4">
        <f t="shared" si="4"/>
        <v>1.0468818471585044</v>
      </c>
    </row>
    <row r="40" spans="1:9" x14ac:dyDescent="0.2">
      <c r="A40" s="4">
        <f>IF('True_Odds_Calculator_3-way'!A41="","",'True_Odds_Calculator_3-way'!A41)</f>
        <v>2.16</v>
      </c>
      <c r="B40" s="4">
        <f>IF('True_Odds_Calculator_3-way'!B41="","",'True_Odds_Calculator_3-way'!B41)</f>
        <v>3.08</v>
      </c>
      <c r="C40" s="4">
        <f>IF('True_Odds_Calculator_3-way'!C41="","",'True_Odds_Calculator_3-way'!C41)</f>
        <v>3.89</v>
      </c>
      <c r="D40" s="4">
        <f t="shared" si="0"/>
        <v>4.4707696378647466E-2</v>
      </c>
      <c r="E40" s="4">
        <f t="shared" si="1"/>
        <v>2.2318419694576579</v>
      </c>
      <c r="F40" s="4">
        <f t="shared" si="2"/>
        <v>3.2281728145870936</v>
      </c>
      <c r="G40" s="4">
        <f t="shared" si="3"/>
        <v>4.1293844625972369</v>
      </c>
      <c r="I40" s="4">
        <f t="shared" si="4"/>
        <v>1.0447076963786475</v>
      </c>
    </row>
    <row r="41" spans="1:9" x14ac:dyDescent="0.2">
      <c r="A41" s="4">
        <f>IF('True_Odds_Calculator_3-way'!A42="","",'True_Odds_Calculator_3-way'!A42)</f>
        <v>3.13</v>
      </c>
      <c r="B41" s="4">
        <f>IF('True_Odds_Calculator_3-way'!B42="","",'True_Odds_Calculator_3-way'!B42)</f>
        <v>3.57</v>
      </c>
      <c r="C41" s="4">
        <f>IF('True_Odds_Calculator_3-way'!C42="","",'True_Odds_Calculator_3-way'!C42)</f>
        <v>2.25</v>
      </c>
      <c r="D41" s="4">
        <f t="shared" si="0"/>
        <v>4.4045307153745439E-2</v>
      </c>
      <c r="E41" s="4">
        <f t="shared" si="1"/>
        <v>3.2807640236840818</v>
      </c>
      <c r="F41" s="4">
        <f t="shared" si="2"/>
        <v>3.7674677355910613</v>
      </c>
      <c r="G41" s="4">
        <f t="shared" si="3"/>
        <v>2.3268656336548674</v>
      </c>
      <c r="I41" s="4">
        <f t="shared" si="4"/>
        <v>1.0440453071537454</v>
      </c>
    </row>
    <row r="42" spans="1:9" x14ac:dyDescent="0.2">
      <c r="A42" s="4">
        <f>IF('True_Odds_Calculator_3-way'!A43="","",'True_Odds_Calculator_3-way'!A43)</f>
        <v>1.52</v>
      </c>
      <c r="B42" s="4">
        <f>IF('True_Odds_Calculator_3-way'!B43="","",'True_Odds_Calculator_3-way'!B43)</f>
        <v>4.05</v>
      </c>
      <c r="C42" s="4">
        <f>IF('True_Odds_Calculator_3-way'!C43="","",'True_Odds_Calculator_3-way'!C43)</f>
        <v>6.86</v>
      </c>
      <c r="D42" s="4">
        <f t="shared" si="0"/>
        <v>5.05809118412055E-2</v>
      </c>
      <c r="E42" s="4">
        <f t="shared" si="1"/>
        <v>1.5599786044000861</v>
      </c>
      <c r="F42" s="4">
        <f t="shared" si="2"/>
        <v>4.3468192067676865</v>
      </c>
      <c r="G42" s="4">
        <f t="shared" si="3"/>
        <v>7.7572122390698999</v>
      </c>
      <c r="I42" s="4">
        <f t="shared" si="4"/>
        <v>1.0505809118412055</v>
      </c>
    </row>
    <row r="43" spans="1:9" x14ac:dyDescent="0.2">
      <c r="A43" s="4">
        <f>IF('True_Odds_Calculator_3-way'!A44="","",'True_Odds_Calculator_3-way'!A44)</f>
        <v>2.4700000000000002</v>
      </c>
      <c r="B43" s="4">
        <f>IF('True_Odds_Calculator_3-way'!B44="","",'True_Odds_Calculator_3-way'!B44)</f>
        <v>3.27</v>
      </c>
      <c r="C43" s="4">
        <f>IF('True_Odds_Calculator_3-way'!C44="","",'True_Odds_Calculator_3-way'!C44)</f>
        <v>3</v>
      </c>
      <c r="D43" s="4">
        <f t="shared" si="0"/>
        <v>4.4002030481991694E-2</v>
      </c>
      <c r="E43" s="4">
        <f t="shared" si="1"/>
        <v>2.5628477143401094</v>
      </c>
      <c r="F43" s="4">
        <f t="shared" si="2"/>
        <v>3.4347376180081075</v>
      </c>
      <c r="G43" s="4">
        <f t="shared" si="3"/>
        <v>3.1380819788901113</v>
      </c>
      <c r="I43" s="4">
        <f t="shared" si="4"/>
        <v>1.0440020304819917</v>
      </c>
    </row>
    <row r="44" spans="1:9" x14ac:dyDescent="0.2">
      <c r="A44" s="4">
        <f>IF('True_Odds_Calculator_3-way'!A45="","",'True_Odds_Calculator_3-way'!A45)</f>
        <v>3.19</v>
      </c>
      <c r="B44" s="4">
        <f>IF('True_Odds_Calculator_3-way'!B45="","",'True_Odds_Calculator_3-way'!B45)</f>
        <v>2.98</v>
      </c>
      <c r="C44" s="4">
        <f>IF('True_Odds_Calculator_3-way'!C45="","",'True_Odds_Calculator_3-way'!C45)</f>
        <v>2.54</v>
      </c>
      <c r="D44" s="4">
        <f t="shared" si="0"/>
        <v>4.275088102468394E-2</v>
      </c>
      <c r="E44" s="4">
        <f t="shared" si="1"/>
        <v>3.3419183858086159</v>
      </c>
      <c r="F44" s="4">
        <f t="shared" si="2"/>
        <v>3.1121606245318048</v>
      </c>
      <c r="G44" s="4">
        <f t="shared" si="3"/>
        <v>2.635389903380398</v>
      </c>
      <c r="I44" s="4">
        <f t="shared" si="4"/>
        <v>1.0427508810246839</v>
      </c>
    </row>
    <row r="45" spans="1:9" x14ac:dyDescent="0.2">
      <c r="A45" s="4">
        <f>IF('True_Odds_Calculator_3-way'!A46="","",'True_Odds_Calculator_3-way'!A46)</f>
        <v>6.3</v>
      </c>
      <c r="B45" s="4">
        <f>IF('True_Odds_Calculator_3-way'!B46="","",'True_Odds_Calculator_3-way'!B46)</f>
        <v>4.13</v>
      </c>
      <c r="C45" s="4">
        <f>IF('True_Odds_Calculator_3-way'!C46="","",'True_Odds_Calculator_3-way'!C46)</f>
        <v>1.51</v>
      </c>
      <c r="D45" s="4">
        <f t="shared" si="0"/>
        <v>6.3112564964624696E-2</v>
      </c>
      <c r="E45" s="4">
        <f t="shared" si="1"/>
        <v>7.2625524591648798</v>
      </c>
      <c r="F45" s="4">
        <f t="shared" si="2"/>
        <v>4.5229788571413225</v>
      </c>
      <c r="G45" s="4">
        <f t="shared" si="3"/>
        <v>1.5595414184056899</v>
      </c>
      <c r="I45" s="4">
        <f t="shared" si="4"/>
        <v>1.0631125649646247</v>
      </c>
    </row>
    <row r="46" spans="1:9" x14ac:dyDescent="0.2">
      <c r="A46" s="4">
        <f>IF('True_Odds_Calculator_3-way'!A47="","",'True_Odds_Calculator_3-way'!A47)</f>
        <v>1.23</v>
      </c>
      <c r="B46" s="4">
        <f>IF('True_Odds_Calculator_3-way'!B47="","",'True_Odds_Calculator_3-way'!B47)</f>
        <v>5.96</v>
      </c>
      <c r="C46" s="4">
        <f>IF('True_Odds_Calculator_3-way'!C47="","",'True_Odds_Calculator_3-way'!C47)</f>
        <v>11.98</v>
      </c>
      <c r="D46" s="4">
        <f t="shared" si="0"/>
        <v>6.4265819070779884E-2</v>
      </c>
      <c r="E46" s="4">
        <f t="shared" si="1"/>
        <v>1.2632863131505661</v>
      </c>
      <c r="F46" s="4">
        <f t="shared" si="2"/>
        <v>6.832314061879897</v>
      </c>
      <c r="G46" s="4">
        <f t="shared" si="3"/>
        <v>16.11590185305165</v>
      </c>
      <c r="I46" s="4">
        <f t="shared" si="4"/>
        <v>1.0642658190707799</v>
      </c>
    </row>
    <row r="47" spans="1:9" x14ac:dyDescent="0.2">
      <c r="A47" s="4">
        <f>IF('True_Odds_Calculator_3-way'!A48="","",'True_Odds_Calculator_3-way'!A48)</f>
        <v>2.62</v>
      </c>
      <c r="B47" s="4">
        <f>IF('True_Odds_Calculator_3-way'!B48="","",'True_Odds_Calculator_3-way'!B48)</f>
        <v>3.73</v>
      </c>
      <c r="C47" s="4">
        <f>IF('True_Odds_Calculator_3-way'!C48="","",'True_Odds_Calculator_3-way'!C48)</f>
        <v>2.4700000000000002</v>
      </c>
      <c r="D47" s="4">
        <f t="shared" si="0"/>
        <v>5.4634203653427083E-2</v>
      </c>
      <c r="E47" s="4">
        <f t="shared" si="1"/>
        <v>2.7512739299015423</v>
      </c>
      <c r="F47" s="4">
        <f t="shared" si="2"/>
        <v>4.0018390286780816</v>
      </c>
      <c r="G47" s="4">
        <f t="shared" si="3"/>
        <v>2.5863391228450765</v>
      </c>
      <c r="I47" s="4">
        <f t="shared" si="4"/>
        <v>1.0546342036534271</v>
      </c>
    </row>
    <row r="48" spans="1:9" x14ac:dyDescent="0.2">
      <c r="A48" s="4">
        <f>IF('True_Odds_Calculator_3-way'!A49="","",'True_Odds_Calculator_3-way'!A49)</f>
        <v>2.19</v>
      </c>
      <c r="B48" s="4">
        <f>IF('True_Odds_Calculator_3-way'!B49="","",'True_Odds_Calculator_3-way'!B49)</f>
        <v>3.73</v>
      </c>
      <c r="C48" s="4">
        <f>IF('True_Odds_Calculator_3-way'!C49="","",'True_Odds_Calculator_3-way'!C49)</f>
        <v>3.01</v>
      </c>
      <c r="D48" s="4">
        <f t="shared" si="0"/>
        <v>5.6943432932780924E-2</v>
      </c>
      <c r="E48" s="4">
        <f t="shared" si="1"/>
        <v>2.2849838207531699</v>
      </c>
      <c r="F48" s="4">
        <f t="shared" si="2"/>
        <v>4.014204335349941</v>
      </c>
      <c r="G48" s="4">
        <f t="shared" si="3"/>
        <v>3.1923916948451501</v>
      </c>
      <c r="I48" s="4">
        <f t="shared" si="4"/>
        <v>1.0569434329327809</v>
      </c>
    </row>
    <row r="49" spans="1:9" x14ac:dyDescent="0.2">
      <c r="A49" s="4">
        <f>IF('True_Odds_Calculator_3-way'!A50="","",'True_Odds_Calculator_3-way'!A50)</f>
        <v>4.43</v>
      </c>
      <c r="B49" s="4">
        <f>IF('True_Odds_Calculator_3-way'!B50="","",'True_Odds_Calculator_3-way'!B50)</f>
        <v>3.97</v>
      </c>
      <c r="C49" s="4">
        <f>IF('True_Odds_Calculator_3-way'!C50="","",'True_Odds_Calculator_3-way'!C50)</f>
        <v>1.71</v>
      </c>
      <c r="D49" s="4">
        <f t="shared" si="0"/>
        <v>6.2418124714682444E-2</v>
      </c>
      <c r="E49" s="4">
        <f t="shared" si="1"/>
        <v>4.8797723460743372</v>
      </c>
      <c r="F49" s="4">
        <f t="shared" si="2"/>
        <v>4.3274470626307844</v>
      </c>
      <c r="G49" s="4">
        <f t="shared" si="3"/>
        <v>1.7730833463416431</v>
      </c>
      <c r="I49" s="4">
        <f t="shared" si="4"/>
        <v>1.0624181247146824</v>
      </c>
    </row>
    <row r="50" spans="1:9" x14ac:dyDescent="0.2">
      <c r="A50" s="4">
        <f>IF('True_Odds_Calculator_3-way'!A51="","",'True_Odds_Calculator_3-way'!A51)</f>
        <v>1.52</v>
      </c>
      <c r="B50" s="4">
        <f>IF('True_Odds_Calculator_3-way'!B51="","",'True_Odds_Calculator_3-way'!B51)</f>
        <v>4.17</v>
      </c>
      <c r="C50" s="4">
        <f>IF('True_Odds_Calculator_3-way'!C51="","",'True_Odds_Calculator_3-way'!C51)</f>
        <v>6.17</v>
      </c>
      <c r="D50" s="4">
        <f t="shared" si="0"/>
        <v>5.9777444614299347E-2</v>
      </c>
      <c r="E50" s="4">
        <f t="shared" si="1"/>
        <v>1.5674744733819035</v>
      </c>
      <c r="F50" s="4">
        <f t="shared" si="2"/>
        <v>4.5478868668613019</v>
      </c>
      <c r="G50" s="4">
        <f t="shared" si="3"/>
        <v>7.0348847556109986</v>
      </c>
      <c r="I50" s="4">
        <f t="shared" si="4"/>
        <v>1.0597774446142993</v>
      </c>
    </row>
    <row r="51" spans="1:9" x14ac:dyDescent="0.2">
      <c r="A51" s="4">
        <f>IF('True_Odds_Calculator_3-way'!A52="","",'True_Odds_Calculator_3-way'!A52)</f>
        <v>1.74</v>
      </c>
      <c r="B51" s="4">
        <f>IF('True_Odds_Calculator_3-way'!B52="","",'True_Odds_Calculator_3-way'!B52)</f>
        <v>3.87</v>
      </c>
      <c r="C51" s="4">
        <f>IF('True_Odds_Calculator_3-way'!C52="","",'True_Odds_Calculator_3-way'!C52)</f>
        <v>4.42</v>
      </c>
      <c r="D51" s="4">
        <f t="shared" si="0"/>
        <v>5.9354920386101018E-2</v>
      </c>
      <c r="E51" s="4">
        <f t="shared" si="1"/>
        <v>1.8020366503089147</v>
      </c>
      <c r="F51" s="4">
        <f t="shared" si="2"/>
        <v>4.1908872120994678</v>
      </c>
      <c r="G51" s="4">
        <f t="shared" si="3"/>
        <v>4.8435680004270179</v>
      </c>
      <c r="I51" s="4">
        <f t="shared" si="4"/>
        <v>1.059354920386101</v>
      </c>
    </row>
    <row r="52" spans="1:9" x14ac:dyDescent="0.2">
      <c r="A52" s="4">
        <f>IF('True_Odds_Calculator_3-way'!A53="","",'True_Odds_Calculator_3-way'!A53)</f>
        <v>2.98</v>
      </c>
      <c r="B52" s="4">
        <f>IF('True_Odds_Calculator_3-way'!B53="","",'True_Odds_Calculator_3-way'!B53)</f>
        <v>3.27</v>
      </c>
      <c r="C52" s="4">
        <f>IF('True_Odds_Calculator_3-way'!C53="","",'True_Odds_Calculator_3-way'!C53)</f>
        <v>2.42</v>
      </c>
      <c r="D52" s="4">
        <f t="shared" si="0"/>
        <v>5.4604007848042313E-2</v>
      </c>
      <c r="E52" s="4">
        <f t="shared" si="1"/>
        <v>3.1509050293303225</v>
      </c>
      <c r="F52" s="4">
        <f t="shared" si="2"/>
        <v>3.4769419100441286</v>
      </c>
      <c r="G52" s="4">
        <f t="shared" si="3"/>
        <v>2.5315058269960224</v>
      </c>
      <c r="I52" s="4">
        <f t="shared" si="4"/>
        <v>1.0546040078480423</v>
      </c>
    </row>
    <row r="53" spans="1:9" x14ac:dyDescent="0.2">
      <c r="A53" s="4">
        <f>IF('True_Odds_Calculator_3-way'!A54="","",'True_Odds_Calculator_3-way'!A54)</f>
        <v>2.04</v>
      </c>
      <c r="B53" s="4">
        <f>IF('True_Odds_Calculator_3-way'!B54="","",'True_Odds_Calculator_3-way'!B54)</f>
        <v>3.66</v>
      </c>
      <c r="C53" s="4">
        <f>IF('True_Odds_Calculator_3-way'!C54="","",'True_Odds_Calculator_3-way'!C54)</f>
        <v>3.41</v>
      </c>
      <c r="D53" s="4">
        <f t="shared" si="0"/>
        <v>5.6675254112028783E-2</v>
      </c>
      <c r="E53" s="4">
        <f t="shared" si="1"/>
        <v>2.1217713111961656</v>
      </c>
      <c r="F53" s="4">
        <f t="shared" si="2"/>
        <v>3.9318640616931009</v>
      </c>
      <c r="G53" s="4">
        <f t="shared" si="3"/>
        <v>3.6448012771766511</v>
      </c>
      <c r="I53" s="4">
        <f t="shared" si="4"/>
        <v>1.0566752541120288</v>
      </c>
    </row>
    <row r="54" spans="1:9" x14ac:dyDescent="0.2">
      <c r="A54" s="4">
        <f>IF('True_Odds_Calculator_3-way'!A55="","",'True_Odds_Calculator_3-way'!A55)</f>
        <v>1.38</v>
      </c>
      <c r="B54" s="4">
        <f>IF('True_Odds_Calculator_3-way'!B55="","",'True_Odds_Calculator_3-way'!B55)</f>
        <v>4.6399999999999997</v>
      </c>
      <c r="C54" s="4">
        <f>IF('True_Odds_Calculator_3-way'!C55="","",'True_Odds_Calculator_3-way'!C55)</f>
        <v>8</v>
      </c>
      <c r="D54" s="4">
        <f t="shared" si="0"/>
        <v>6.5154922538730897E-2</v>
      </c>
      <c r="E54" s="4">
        <f t="shared" si="1"/>
        <v>1.4226382676185683</v>
      </c>
      <c r="F54" s="4">
        <f t="shared" si="2"/>
        <v>5.1599871064789955</v>
      </c>
      <c r="G54" s="4">
        <f t="shared" si="3"/>
        <v>9.6822580645161374</v>
      </c>
      <c r="I54" s="4">
        <f t="shared" si="4"/>
        <v>1.0651549225387309</v>
      </c>
    </row>
    <row r="55" spans="1:9" x14ac:dyDescent="0.2">
      <c r="A55" s="4">
        <f>IF('True_Odds_Calculator_3-way'!A56="","",'True_Odds_Calculator_3-way'!A56)</f>
        <v>3.96</v>
      </c>
      <c r="B55" s="4">
        <f>IF('True_Odds_Calculator_3-way'!B56="","",'True_Odds_Calculator_3-way'!B56)</f>
        <v>3.71</v>
      </c>
      <c r="C55" s="4">
        <f>IF('True_Odds_Calculator_3-way'!C56="","",'True_Odds_Calculator_3-way'!C56)</f>
        <v>1.86</v>
      </c>
      <c r="D55" s="4">
        <f t="shared" si="0"/>
        <v>5.9701440103144154E-2</v>
      </c>
      <c r="E55" s="4">
        <f t="shared" si="1"/>
        <v>4.298768309549847</v>
      </c>
      <c r="F55" s="4">
        <f t="shared" si="2"/>
        <v>4.0057474634230994</v>
      </c>
      <c r="G55" s="4">
        <f t="shared" si="3"/>
        <v>1.931494045148529</v>
      </c>
      <c r="I55" s="4">
        <f t="shared" si="4"/>
        <v>1.0597014401031442</v>
      </c>
    </row>
    <row r="56" spans="1:9" x14ac:dyDescent="0.2">
      <c r="A56" s="4">
        <f>IF('True_Odds_Calculator_3-way'!A57="","",'True_Odds_Calculator_3-way'!A57)</f>
        <v>2.97</v>
      </c>
      <c r="B56" s="4">
        <f>IF('True_Odds_Calculator_3-way'!B57="","",'True_Odds_Calculator_3-way'!B57)</f>
        <v>3.07</v>
      </c>
      <c r="C56" s="4">
        <f>IF('True_Odds_Calculator_3-way'!C57="","",'True_Odds_Calculator_3-way'!C57)</f>
        <v>2.62</v>
      </c>
      <c r="D56" s="4">
        <f t="shared" si="0"/>
        <v>4.4112625036115016E-2</v>
      </c>
      <c r="E56" s="4">
        <f t="shared" si="1"/>
        <v>3.1056274033755176</v>
      </c>
      <c r="F56" s="4">
        <f t="shared" si="2"/>
        <v>3.2151374775811532</v>
      </c>
      <c r="G56" s="4">
        <f t="shared" si="3"/>
        <v>2.7249799219753625</v>
      </c>
      <c r="I56" s="4">
        <f t="shared" si="4"/>
        <v>1.044112625036115</v>
      </c>
    </row>
    <row r="57" spans="1:9" x14ac:dyDescent="0.2">
      <c r="A57" s="4">
        <f>IF('True_Odds_Calculator_3-way'!A58="","",'True_Odds_Calculator_3-way'!A58)</f>
        <v>1.76</v>
      </c>
      <c r="B57" s="4">
        <f>IF('True_Odds_Calculator_3-way'!B58="","",'True_Odds_Calculator_3-way'!B58)</f>
        <v>3.57</v>
      </c>
      <c r="C57" s="4">
        <f>IF('True_Odds_Calculator_3-way'!C58="","",'True_Odds_Calculator_3-way'!C58)</f>
        <v>5.0599999999999996</v>
      </c>
      <c r="D57" s="4">
        <f t="shared" si="0"/>
        <v>4.5922321497769092E-2</v>
      </c>
      <c r="E57" s="4">
        <f t="shared" si="1"/>
        <v>1.8087291442074382</v>
      </c>
      <c r="F57" s="4">
        <f t="shared" si="2"/>
        <v>3.7763693821448108</v>
      </c>
      <c r="G57" s="4">
        <f t="shared" si="3"/>
        <v>5.4848311564756669</v>
      </c>
      <c r="I57" s="4">
        <f t="shared" si="4"/>
        <v>1.0459223214977691</v>
      </c>
    </row>
    <row r="58" spans="1:9" x14ac:dyDescent="0.2">
      <c r="A58" s="4">
        <f>IF('True_Odds_Calculator_3-way'!A59="","",'True_Odds_Calculator_3-way'!A59)</f>
        <v>2.67</v>
      </c>
      <c r="B58" s="4">
        <f>IF('True_Odds_Calculator_3-way'!B59="","",'True_Odds_Calculator_3-way'!B59)</f>
        <v>2.97</v>
      </c>
      <c r="C58" s="4">
        <f>IF('True_Odds_Calculator_3-way'!C59="","",'True_Odds_Calculator_3-way'!C59)</f>
        <v>2.92</v>
      </c>
      <c r="D58" s="4">
        <f t="shared" si="0"/>
        <v>5.3697925330986829E-2</v>
      </c>
      <c r="E58" s="4">
        <f t="shared" si="1"/>
        <v>2.8040067154795096</v>
      </c>
      <c r="F58" s="4">
        <f t="shared" si="2"/>
        <v>3.1367527434537505</v>
      </c>
      <c r="G58" s="4">
        <f t="shared" si="3"/>
        <v>3.0810332228230006</v>
      </c>
      <c r="I58" s="4">
        <f t="shared" si="4"/>
        <v>1.0536979253309868</v>
      </c>
    </row>
    <row r="59" spans="1:9" x14ac:dyDescent="0.2">
      <c r="A59" s="4">
        <f>IF('True_Odds_Calculator_3-way'!A60="","",'True_Odds_Calculator_3-way'!A60)</f>
        <v>8.75</v>
      </c>
      <c r="B59" s="4">
        <f>IF('True_Odds_Calculator_3-way'!B60="","",'True_Odds_Calculator_3-way'!B60)</f>
        <v>5.12</v>
      </c>
      <c r="C59" s="4">
        <f>IF('True_Odds_Calculator_3-way'!C60="","",'True_Odds_Calculator_3-way'!C60)</f>
        <v>1.38</v>
      </c>
      <c r="D59" s="4">
        <f t="shared" si="0"/>
        <v>3.4235895445134723E-2</v>
      </c>
      <c r="E59" s="4">
        <f t="shared" si="1"/>
        <v>9.7206528233456719</v>
      </c>
      <c r="F59" s="4">
        <f t="shared" si="2"/>
        <v>5.4377220860550493</v>
      </c>
      <c r="G59" s="4">
        <f t="shared" si="3"/>
        <v>1.4020806843489055</v>
      </c>
      <c r="I59" s="4">
        <f t="shared" si="4"/>
        <v>1.0342358954451347</v>
      </c>
    </row>
    <row r="60" spans="1:9" x14ac:dyDescent="0.2">
      <c r="A60" s="4">
        <f>IF('True_Odds_Calculator_3-way'!A61="","",'True_Odds_Calculator_3-way'!A61)</f>
        <v>1.65</v>
      </c>
      <c r="B60" s="4">
        <f>IF('True_Odds_Calculator_3-way'!B61="","",'True_Odds_Calculator_3-way'!B61)</f>
        <v>3.92</v>
      </c>
      <c r="C60" s="4">
        <f>IF('True_Odds_Calculator_3-way'!C61="","",'True_Odds_Calculator_3-way'!C61)</f>
        <v>5.9</v>
      </c>
      <c r="D60" s="4">
        <f t="shared" si="0"/>
        <v>3.0654172300661475E-2</v>
      </c>
      <c r="E60" s="4">
        <f t="shared" si="1"/>
        <v>1.6782957214187073</v>
      </c>
      <c r="F60" s="4">
        <f t="shared" si="2"/>
        <v>4.0835663737016326</v>
      </c>
      <c r="G60" s="4">
        <f t="shared" si="3"/>
        <v>6.2785096138026368</v>
      </c>
      <c r="I60" s="4">
        <f t="shared" si="4"/>
        <v>1.0306541723006615</v>
      </c>
    </row>
    <row r="61" spans="1:9" x14ac:dyDescent="0.2">
      <c r="A61" s="4">
        <f>IF('True_Odds_Calculator_3-way'!A62="","",'True_Odds_Calculator_3-way'!A62)</f>
        <v>1.1299999999999999</v>
      </c>
      <c r="B61" s="4">
        <f>IF('True_Odds_Calculator_3-way'!B62="","",'True_Odds_Calculator_3-way'!B62)</f>
        <v>9.3000000000000007</v>
      </c>
      <c r="C61" s="4">
        <f>IF('True_Odds_Calculator_3-way'!C62="","",'True_Odds_Calculator_3-way'!C62)</f>
        <v>24.33</v>
      </c>
      <c r="D61" s="4">
        <f t="shared" si="0"/>
        <v>3.3584154689087597E-2</v>
      </c>
      <c r="E61" s="4">
        <f t="shared" si="1"/>
        <v>1.1444776788018298</v>
      </c>
      <c r="F61" s="4">
        <f t="shared" si="2"/>
        <v>10.380748898016659</v>
      </c>
      <c r="G61" s="4">
        <f t="shared" si="3"/>
        <v>33.437208779223475</v>
      </c>
      <c r="I61" s="4">
        <f t="shared" si="4"/>
        <v>1.0335841546890876</v>
      </c>
    </row>
    <row r="62" spans="1:9" x14ac:dyDescent="0.2">
      <c r="A62" s="4">
        <f>IF('True_Odds_Calculator_3-way'!A63="","",'True_Odds_Calculator_3-way'!A63)</f>
        <v>2.82</v>
      </c>
      <c r="B62" s="4">
        <f>IF('True_Odds_Calculator_3-way'!B63="","",'True_Odds_Calculator_3-way'!B63)</f>
        <v>3.11</v>
      </c>
      <c r="C62" s="4">
        <f>IF('True_Odds_Calculator_3-way'!C63="","",'True_Odds_Calculator_3-way'!C63)</f>
        <v>2.85</v>
      </c>
      <c r="D62" s="4">
        <f t="shared" si="0"/>
        <v>2.7030530420598886E-2</v>
      </c>
      <c r="E62" s="4">
        <f t="shared" si="1"/>
        <v>2.8935205926172887</v>
      </c>
      <c r="F62" s="4">
        <f t="shared" si="2"/>
        <v>3.1996597450776325</v>
      </c>
      <c r="G62" s="4">
        <f t="shared" si="3"/>
        <v>2.925114014176728</v>
      </c>
      <c r="I62" s="4">
        <f t="shared" si="4"/>
        <v>1.0270305304205989</v>
      </c>
    </row>
    <row r="63" spans="1:9" x14ac:dyDescent="0.2">
      <c r="A63" s="4">
        <f>IF('True_Odds_Calculator_3-way'!A64="","",'True_Odds_Calculator_3-way'!A64)</f>
        <v>1.7</v>
      </c>
      <c r="B63" s="4">
        <f>IF('True_Odds_Calculator_3-way'!B64="","",'True_Odds_Calculator_3-way'!B64)</f>
        <v>3.96</v>
      </c>
      <c r="C63" s="4">
        <f>IF('True_Odds_Calculator_3-way'!C64="","",'True_Odds_Calculator_3-way'!C64)</f>
        <v>5.22</v>
      </c>
      <c r="D63" s="4">
        <f t="shared" si="0"/>
        <v>3.2331427868953266E-2</v>
      </c>
      <c r="E63" s="4">
        <f t="shared" si="1"/>
        <v>1.731727221118365</v>
      </c>
      <c r="F63" s="4">
        <f t="shared" si="2"/>
        <v>4.1365369946605641</v>
      </c>
      <c r="G63" s="4">
        <f t="shared" si="3"/>
        <v>5.5311650045330918</v>
      </c>
      <c r="I63" s="4">
        <f t="shared" si="4"/>
        <v>1.0323314278689533</v>
      </c>
    </row>
    <row r="64" spans="1:9" x14ac:dyDescent="0.2">
      <c r="A64" s="4">
        <f>IF('True_Odds_Calculator_3-way'!A65="","",'True_Odds_Calculator_3-way'!A65)</f>
        <v>1.78</v>
      </c>
      <c r="B64" s="4">
        <f>IF('True_Odds_Calculator_3-way'!B65="","",'True_Odds_Calculator_3-way'!B65)</f>
        <v>3.62</v>
      </c>
      <c r="C64" s="4">
        <f>IF('True_Odds_Calculator_3-way'!C65="","",'True_Odds_Calculator_3-way'!C65)</f>
        <v>5.22</v>
      </c>
      <c r="D64" s="4">
        <f t="shared" si="0"/>
        <v>2.96117279576944E-2</v>
      </c>
      <c r="E64" s="4">
        <f t="shared" si="1"/>
        <v>1.8118332308911294</v>
      </c>
      <c r="F64" s="4">
        <f t="shared" si="2"/>
        <v>3.75414103431434</v>
      </c>
      <c r="G64" s="4">
        <f t="shared" si="3"/>
        <v>5.503568079746965</v>
      </c>
      <c r="I64" s="4">
        <f t="shared" si="4"/>
        <v>1.0296117279576944</v>
      </c>
    </row>
    <row r="65" spans="1:9" x14ac:dyDescent="0.2">
      <c r="A65" s="4">
        <f>IF('True_Odds_Calculator_3-way'!A66="","",'True_Odds_Calculator_3-way'!A66)</f>
        <v>2.5</v>
      </c>
      <c r="B65" s="4">
        <f>IF('True_Odds_Calculator_3-way'!B66="","",'True_Odds_Calculator_3-way'!B66)</f>
        <v>3.4</v>
      </c>
      <c r="C65" s="4">
        <f>IF('True_Odds_Calculator_3-way'!C66="","",'True_Odds_Calculator_3-way'!C66)</f>
        <v>2.77</v>
      </c>
      <c r="D65" s="4">
        <f t="shared" si="0"/>
        <v>5.5128477383733276E-2</v>
      </c>
      <c r="E65" s="4">
        <f t="shared" si="1"/>
        <v>2.6203813622199141</v>
      </c>
      <c r="F65" s="4">
        <f t="shared" si="2"/>
        <v>3.6265852030600194</v>
      </c>
      <c r="G65" s="4">
        <f t="shared" si="3"/>
        <v>2.918560449549624</v>
      </c>
      <c r="I65" s="4">
        <f t="shared" si="4"/>
        <v>1.0551284773837333</v>
      </c>
    </row>
    <row r="66" spans="1:9" x14ac:dyDescent="0.2">
      <c r="A66" s="4">
        <f>IF('True_Odds_Calculator_3-way'!A67="","",'True_Odds_Calculator_3-way'!A67)</f>
        <v>2.0499999999999998</v>
      </c>
      <c r="B66" s="4">
        <f>IF('True_Odds_Calculator_3-way'!B67="","",'True_Odds_Calculator_3-way'!B67)</f>
        <v>3.37</v>
      </c>
      <c r="C66" s="4">
        <f>IF('True_Odds_Calculator_3-way'!C67="","",'True_Odds_Calculator_3-way'!C67)</f>
        <v>3.68</v>
      </c>
      <c r="D66" s="4">
        <f t="shared" si="0"/>
        <v>5.62799135280736E-2</v>
      </c>
      <c r="E66" s="4">
        <f t="shared" si="1"/>
        <v>2.1319920232526548</v>
      </c>
      <c r="F66" s="4">
        <f t="shared" si="2"/>
        <v>3.5974337277453428</v>
      </c>
      <c r="G66" s="4">
        <f t="shared" si="3"/>
        <v>3.9528947875787535</v>
      </c>
      <c r="I66" s="4">
        <f t="shared" si="4"/>
        <v>1.0562799135280736</v>
      </c>
    </row>
    <row r="67" spans="1:9" x14ac:dyDescent="0.2">
      <c r="A67" s="4">
        <f>IF('True_Odds_Calculator_3-way'!A68="","",'True_Odds_Calculator_3-way'!A68)</f>
        <v>2.0499999999999998</v>
      </c>
      <c r="B67" s="4">
        <f>IF('True_Odds_Calculator_3-way'!B68="","",'True_Odds_Calculator_3-way'!B68)</f>
        <v>3.32</v>
      </c>
      <c r="C67" s="4">
        <f>IF('True_Odds_Calculator_3-way'!C68="","",'True_Odds_Calculator_3-way'!C68)</f>
        <v>3.76</v>
      </c>
      <c r="D67" s="4">
        <f t="shared" ref="D67:D130" si="5">IF(A67="","",((1/A67)+(1/B67)+(1/C67))-1)</f>
        <v>5.4967144134399515E-2</v>
      </c>
      <c r="E67" s="4">
        <f t="shared" ref="E67:E130" si="6">IF(A67="","",(3*A67)/(3-($D67*A67)))</f>
        <v>2.1300048608660331</v>
      </c>
      <c r="F67" s="4">
        <f t="shared" ref="F67:F130" si="7">IF(B67="","",(3*B67)/(3-($D67*B67)))</f>
        <v>3.5350374078617284</v>
      </c>
      <c r="G67" s="4">
        <f t="shared" ref="G67:G130" si="8">IF(C67="","",(3*C67)/(3-($D67*C67)))</f>
        <v>4.0382003181255834</v>
      </c>
      <c r="I67" s="4">
        <f t="shared" ref="I67:I130" si="9">IF(A67="","",D67+1)</f>
        <v>1.0549671441343995</v>
      </c>
    </row>
    <row r="68" spans="1:9" x14ac:dyDescent="0.2">
      <c r="A68" s="4">
        <f>IF('True_Odds_Calculator_3-way'!A69="","",'True_Odds_Calculator_3-way'!A69)</f>
        <v>2.73</v>
      </c>
      <c r="B68" s="4">
        <f>IF('True_Odds_Calculator_3-way'!B69="","",'True_Odds_Calculator_3-way'!B69)</f>
        <v>3.19</v>
      </c>
      <c r="C68" s="4">
        <f>IF('True_Odds_Calculator_3-way'!C69="","",'True_Odds_Calculator_3-way'!C69)</f>
        <v>2.66</v>
      </c>
      <c r="D68" s="4">
        <f t="shared" si="5"/>
        <v>5.5719839748877842E-2</v>
      </c>
      <c r="E68" s="4">
        <f t="shared" si="6"/>
        <v>2.8758185345833933</v>
      </c>
      <c r="F68" s="4">
        <f t="shared" si="7"/>
        <v>3.3909070478030308</v>
      </c>
      <c r="G68" s="4">
        <f t="shared" si="8"/>
        <v>2.7982471914419382</v>
      </c>
      <c r="I68" s="4">
        <f t="shared" si="9"/>
        <v>1.0557198397488778</v>
      </c>
    </row>
    <row r="69" spans="1:9" x14ac:dyDescent="0.2">
      <c r="A69" s="4">
        <f>IF('True_Odds_Calculator_3-way'!A70="","",'True_Odds_Calculator_3-way'!A70)</f>
        <v>2.88</v>
      </c>
      <c r="B69" s="4">
        <f>IF('True_Odds_Calculator_3-way'!B70="","",'True_Odds_Calculator_3-way'!B70)</f>
        <v>3.63</v>
      </c>
      <c r="C69" s="4">
        <f>IF('True_Odds_Calculator_3-way'!C70="","",'True_Odds_Calculator_3-way'!C70)</f>
        <v>2.2599999999999998</v>
      </c>
      <c r="D69" s="4">
        <f t="shared" si="5"/>
        <v>6.5182191992328775E-2</v>
      </c>
      <c r="E69" s="4">
        <f t="shared" si="6"/>
        <v>3.0722454660638756</v>
      </c>
      <c r="F69" s="4">
        <f t="shared" si="7"/>
        <v>3.9408137640423204</v>
      </c>
      <c r="G69" s="4">
        <f t="shared" si="8"/>
        <v>2.3767055545853917</v>
      </c>
      <c r="I69" s="4">
        <f t="shared" si="9"/>
        <v>1.0651821919923288</v>
      </c>
    </row>
    <row r="70" spans="1:9" x14ac:dyDescent="0.2">
      <c r="A70" s="4">
        <f>IF('True_Odds_Calculator_3-way'!A71="","",'True_Odds_Calculator_3-way'!A71)</f>
        <v>4.92</v>
      </c>
      <c r="B70" s="4">
        <f>IF('True_Odds_Calculator_3-way'!B71="","",'True_Odds_Calculator_3-way'!B71)</f>
        <v>3.86</v>
      </c>
      <c r="C70" s="4">
        <f>IF('True_Odds_Calculator_3-way'!C71="","",'True_Odds_Calculator_3-way'!C71)</f>
        <v>1.59</v>
      </c>
      <c r="D70" s="4">
        <f t="shared" si="5"/>
        <v>9.1250207643341463E-2</v>
      </c>
      <c r="E70" s="4">
        <f t="shared" si="6"/>
        <v>5.7858552011367834</v>
      </c>
      <c r="F70" s="4">
        <f t="shared" si="7"/>
        <v>4.3734847203264735</v>
      </c>
      <c r="G70" s="4">
        <f t="shared" si="8"/>
        <v>1.670804464802673</v>
      </c>
      <c r="I70" s="4">
        <f t="shared" si="9"/>
        <v>1.0912502076433415</v>
      </c>
    </row>
    <row r="71" spans="1:9" x14ac:dyDescent="0.2">
      <c r="A71" s="4">
        <f>IF('True_Odds_Calculator_3-way'!A72="","",'True_Odds_Calculator_3-way'!A72)</f>
        <v>2.4900000000000002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2.46</v>
      </c>
      <c r="D71" s="4">
        <f t="shared" si="5"/>
        <v>9.2201399834370701E-2</v>
      </c>
      <c r="E71" s="4">
        <f t="shared" si="6"/>
        <v>2.6963435167427496</v>
      </c>
      <c r="F71" s="4">
        <f t="shared" si="7"/>
        <v>3.9469979878214874</v>
      </c>
      <c r="G71" s="4">
        <f t="shared" si="8"/>
        <v>2.6612004538062553</v>
      </c>
      <c r="I71" s="4">
        <f t="shared" si="9"/>
        <v>1.0922013998343707</v>
      </c>
    </row>
    <row r="72" spans="1:9" x14ac:dyDescent="0.2">
      <c r="A72" s="4">
        <f>IF('True_Odds_Calculator_3-way'!A73="","",'True_Odds_Calculator_3-way'!A73)</f>
        <v>2.11</v>
      </c>
      <c r="B72" s="4">
        <f>IF('True_Odds_Calculator_3-way'!B73="","",'True_Odds_Calculator_3-way'!B73)</f>
        <v>3.39</v>
      </c>
      <c r="C72" s="4">
        <f>IF('True_Odds_Calculator_3-way'!C73="","",'True_Odds_Calculator_3-way'!C73)</f>
        <v>3.1</v>
      </c>
      <c r="D72" s="4">
        <f t="shared" si="5"/>
        <v>9.149954518785286E-2</v>
      </c>
      <c r="E72" s="4">
        <f t="shared" si="6"/>
        <v>2.2551280438835191</v>
      </c>
      <c r="F72" s="4">
        <f t="shared" si="7"/>
        <v>3.7809270044657035</v>
      </c>
      <c r="G72" s="4">
        <f t="shared" si="8"/>
        <v>3.4237101893535646</v>
      </c>
      <c r="I72" s="4">
        <f t="shared" si="9"/>
        <v>1.0914995451878529</v>
      </c>
    </row>
    <row r="73" spans="1:9" x14ac:dyDescent="0.2">
      <c r="A73" s="4">
        <f>IF('True_Odds_Calculator_3-way'!A74="","",'True_Odds_Calculator_3-way'!A74)</f>
        <v>2.27</v>
      </c>
      <c r="B73" s="4">
        <f>IF('True_Odds_Calculator_3-way'!B74="","",'True_Odds_Calculator_3-way'!B74)</f>
        <v>3.34</v>
      </c>
      <c r="C73" s="4">
        <f>IF('True_Odds_Calculator_3-way'!C74="","",'True_Odds_Calculator_3-way'!C74)</f>
        <v>2.84</v>
      </c>
      <c r="D73" s="4">
        <f t="shared" si="5"/>
        <v>9.2042508022361913E-2</v>
      </c>
      <c r="E73" s="4">
        <f t="shared" si="6"/>
        <v>2.439930149720611</v>
      </c>
      <c r="F73" s="4">
        <f t="shared" si="7"/>
        <v>3.7213406310402641</v>
      </c>
      <c r="G73" s="4">
        <f t="shared" si="8"/>
        <v>3.1110794744164663</v>
      </c>
      <c r="I73" s="4">
        <f t="shared" si="9"/>
        <v>1.0920425080223619</v>
      </c>
    </row>
    <row r="74" spans="1:9" x14ac:dyDescent="0.2">
      <c r="A74" s="4">
        <f>IF('True_Odds_Calculator_3-way'!A75="","",'True_Odds_Calculator_3-way'!A75)</f>
        <v>2.08</v>
      </c>
      <c r="B74" s="4">
        <f>IF('True_Odds_Calculator_3-way'!B75="","",'True_Odds_Calculator_3-way'!B75)</f>
        <v>3.59</v>
      </c>
      <c r="C74" s="4">
        <f>IF('True_Odds_Calculator_3-way'!C75="","",'True_Odds_Calculator_3-way'!C75)</f>
        <v>3.27</v>
      </c>
      <c r="D74" s="4">
        <f t="shared" si="5"/>
        <v>6.5131160356173723E-2</v>
      </c>
      <c r="E74" s="4">
        <f t="shared" si="6"/>
        <v>2.1783699695701833</v>
      </c>
      <c r="F74" s="4">
        <f t="shared" si="7"/>
        <v>3.8934571757741017</v>
      </c>
      <c r="G74" s="4">
        <f t="shared" si="8"/>
        <v>3.5198872301915256</v>
      </c>
      <c r="I74" s="4">
        <f t="shared" si="9"/>
        <v>1.0651311603561737</v>
      </c>
    </row>
    <row r="75" spans="1:9" x14ac:dyDescent="0.2">
      <c r="A75" s="4">
        <f>IF('True_Odds_Calculator_3-way'!A76="","",'True_Odds_Calculator_3-way'!A76)</f>
        <v>2.25</v>
      </c>
      <c r="B75" s="4">
        <f>IF('True_Odds_Calculator_3-way'!B76="","",'True_Odds_Calculator_3-way'!B76)</f>
        <v>3.65</v>
      </c>
      <c r="C75" s="4">
        <f>IF('True_Odds_Calculator_3-way'!C76="","",'True_Odds_Calculator_3-way'!C76)</f>
        <v>2.9</v>
      </c>
      <c r="D75" s="4">
        <f t="shared" si="5"/>
        <v>6.3244633391067007E-2</v>
      </c>
      <c r="E75" s="4">
        <f t="shared" si="6"/>
        <v>2.3620397537088307</v>
      </c>
      <c r="F75" s="4">
        <f t="shared" si="7"/>
        <v>3.9542718782428219</v>
      </c>
      <c r="G75" s="4">
        <f t="shared" si="8"/>
        <v>3.088840853823291</v>
      </c>
      <c r="I75" s="4">
        <f t="shared" si="9"/>
        <v>1.063244633391067</v>
      </c>
    </row>
    <row r="76" spans="1:9" x14ac:dyDescent="0.2">
      <c r="A76" s="4">
        <f>IF('True_Odds_Calculator_3-way'!A77="","",'True_Odds_Calculator_3-way'!A77)</f>
        <v>1.5</v>
      </c>
      <c r="B76" s="4">
        <f>IF('True_Odds_Calculator_3-way'!B77="","",'True_Odds_Calculator_3-way'!B77)</f>
        <v>4.0599999999999996</v>
      </c>
      <c r="C76" s="4">
        <f>IF('True_Odds_Calculator_3-way'!C77="","",'True_Odds_Calculator_3-way'!C77)</f>
        <v>5.64</v>
      </c>
      <c r="D76" s="4">
        <f t="shared" si="5"/>
        <v>9.02770499248855E-2</v>
      </c>
      <c r="E76" s="4">
        <f t="shared" si="6"/>
        <v>1.5709084921883574</v>
      </c>
      <c r="F76" s="4">
        <f t="shared" si="7"/>
        <v>4.6250673273726166</v>
      </c>
      <c r="G76" s="4">
        <f t="shared" si="8"/>
        <v>6.7928961316351533</v>
      </c>
      <c r="I76" s="4">
        <f t="shared" si="9"/>
        <v>1.0902770499248855</v>
      </c>
    </row>
    <row r="77" spans="1:9" x14ac:dyDescent="0.2">
      <c r="A77" s="4">
        <f>IF('True_Odds_Calculator_3-way'!A78="","",'True_Odds_Calculator_3-way'!A78)</f>
        <v>1.43</v>
      </c>
      <c r="B77" s="4">
        <f>IF('True_Odds_Calculator_3-way'!B78="","",'True_Odds_Calculator_3-way'!B78)</f>
        <v>4.1500000000000004</v>
      </c>
      <c r="C77" s="4">
        <f>IF('True_Odds_Calculator_3-way'!C78="","",'True_Odds_Calculator_3-way'!C78)</f>
        <v>8.14</v>
      </c>
      <c r="D77" s="4">
        <f t="shared" si="5"/>
        <v>6.3114677572508882E-2</v>
      </c>
      <c r="E77" s="4">
        <f t="shared" si="6"/>
        <v>1.4743554879625058</v>
      </c>
      <c r="F77" s="4">
        <f t="shared" si="7"/>
        <v>4.5469916443192764</v>
      </c>
      <c r="G77" s="4">
        <f t="shared" si="8"/>
        <v>9.8220348460110483</v>
      </c>
      <c r="I77" s="4">
        <f t="shared" si="9"/>
        <v>1.0631146775725089</v>
      </c>
    </row>
    <row r="78" spans="1:9" x14ac:dyDescent="0.2">
      <c r="A78" s="4">
        <f>IF('True_Odds_Calculator_3-way'!A79="","",'True_Odds_Calculator_3-way'!A79)</f>
        <v>2.2200000000000002</v>
      </c>
      <c r="B78" s="4">
        <f>IF('True_Odds_Calculator_3-way'!B79="","",'True_Odds_Calculator_3-way'!B79)</f>
        <v>3.29</v>
      </c>
      <c r="C78" s="4">
        <f>IF('True_Odds_Calculator_3-way'!C79="","",'True_Odds_Calculator_3-way'!C79)</f>
        <v>2.97</v>
      </c>
      <c r="D78" s="4">
        <f t="shared" si="5"/>
        <v>9.1102154931942181E-2</v>
      </c>
      <c r="E78" s="4">
        <f t="shared" si="6"/>
        <v>2.3804815813598856</v>
      </c>
      <c r="F78" s="4">
        <f t="shared" si="7"/>
        <v>3.6551847434613802</v>
      </c>
      <c r="G78" s="4">
        <f t="shared" si="8"/>
        <v>3.264421912090512</v>
      </c>
      <c r="I78" s="4">
        <f t="shared" si="9"/>
        <v>1.0911021549319422</v>
      </c>
    </row>
    <row r="79" spans="1:9" x14ac:dyDescent="0.2">
      <c r="A79" s="4">
        <f>IF('True_Odds_Calculator_3-way'!A80="","",'True_Odds_Calculator_3-way'!A80)</f>
        <v>3.36</v>
      </c>
      <c r="B79" s="4">
        <f>IF('True_Odds_Calculator_3-way'!B80="","",'True_Odds_Calculator_3-way'!B80)</f>
        <v>3.18</v>
      </c>
      <c r="C79" s="4">
        <f>IF('True_Odds_Calculator_3-way'!C80="","",'True_Odds_Calculator_3-way'!C80)</f>
        <v>2.34</v>
      </c>
      <c r="D79" s="4">
        <f t="shared" si="5"/>
        <v>3.9434883774506435E-2</v>
      </c>
      <c r="E79" s="4">
        <f t="shared" si="6"/>
        <v>3.5152586753769115</v>
      </c>
      <c r="F79" s="4">
        <f t="shared" si="7"/>
        <v>3.3187259880346351</v>
      </c>
      <c r="G79" s="4">
        <f t="shared" si="8"/>
        <v>2.414260751878305</v>
      </c>
      <c r="I79" s="4">
        <f t="shared" si="9"/>
        <v>1.0394348837745064</v>
      </c>
    </row>
    <row r="80" spans="1:9" x14ac:dyDescent="0.2">
      <c r="A80" s="4">
        <f>IF('True_Odds_Calculator_3-way'!A81="","",'True_Odds_Calculator_3-way'!A81)</f>
        <v>1.86</v>
      </c>
      <c r="B80" s="4">
        <f>IF('True_Odds_Calculator_3-way'!B81="","",'True_Odds_Calculator_3-way'!B81)</f>
        <v>3.62</v>
      </c>
      <c r="C80" s="4">
        <f>IF('True_Odds_Calculator_3-way'!C81="","",'True_Odds_Calculator_3-way'!C81)</f>
        <v>4.37</v>
      </c>
      <c r="D80" s="4">
        <f t="shared" si="5"/>
        <v>4.271045446988242E-2</v>
      </c>
      <c r="E80" s="4">
        <f t="shared" si="6"/>
        <v>1.9105934346178144</v>
      </c>
      <c r="F80" s="4">
        <f t="shared" si="7"/>
        <v>3.8167024704897332</v>
      </c>
      <c r="G80" s="4">
        <f t="shared" si="8"/>
        <v>4.6599161986105164</v>
      </c>
      <c r="I80" s="4">
        <f t="shared" si="9"/>
        <v>1.0427104544698824</v>
      </c>
    </row>
    <row r="81" spans="1:9" x14ac:dyDescent="0.2">
      <c r="A81" s="4">
        <f>IF('True_Odds_Calculator_3-way'!A82="","",'True_Odds_Calculator_3-way'!A82)</f>
        <v>2.11</v>
      </c>
      <c r="B81" s="4">
        <f>IF('True_Odds_Calculator_3-way'!B82="","",'True_Odds_Calculator_3-way'!B82)</f>
        <v>3.13</v>
      </c>
      <c r="C81" s="4">
        <f>IF('True_Odds_Calculator_3-way'!C82="","",'True_Odds_Calculator_3-way'!C82)</f>
        <v>4.0599999999999996</v>
      </c>
      <c r="D81" s="4">
        <f t="shared" si="5"/>
        <v>3.9727885899685234E-2</v>
      </c>
      <c r="E81" s="4">
        <f t="shared" si="6"/>
        <v>2.170652248824672</v>
      </c>
      <c r="F81" s="4">
        <f t="shared" si="7"/>
        <v>3.2653467539381067</v>
      </c>
      <c r="G81" s="4">
        <f t="shared" si="8"/>
        <v>4.2906892156876344</v>
      </c>
      <c r="I81" s="4">
        <f t="shared" si="9"/>
        <v>1.0397278858996852</v>
      </c>
    </row>
    <row r="82" spans="1:9" x14ac:dyDescent="0.2">
      <c r="A82" s="4">
        <f>IF('True_Odds_Calculator_3-way'!A83="","",'True_Odds_Calculator_3-way'!A83)</f>
        <v>2.71</v>
      </c>
      <c r="B82" s="4">
        <f>IF('True_Odds_Calculator_3-way'!B83="","",'True_Odds_Calculator_3-way'!B83)</f>
        <v>3.09</v>
      </c>
      <c r="C82" s="4">
        <f>IF('True_Odds_Calculator_3-way'!C83="","",'True_Odds_Calculator_3-way'!C83)</f>
        <v>2.89</v>
      </c>
      <c r="D82" s="4">
        <f t="shared" si="5"/>
        <v>3.8649046751830785E-2</v>
      </c>
      <c r="E82" s="4">
        <f t="shared" si="6"/>
        <v>2.8080369148354483</v>
      </c>
      <c r="F82" s="4">
        <f t="shared" si="7"/>
        <v>3.2181081153319688</v>
      </c>
      <c r="G82" s="4">
        <f t="shared" si="8"/>
        <v>3.0017613225233335</v>
      </c>
      <c r="I82" s="4">
        <f t="shared" si="9"/>
        <v>1.0386490467518308</v>
      </c>
    </row>
    <row r="83" spans="1:9" x14ac:dyDescent="0.2">
      <c r="A83" s="4">
        <f>IF('True_Odds_Calculator_3-way'!A84="","",'True_Odds_Calculator_3-way'!A84)</f>
        <v>2.31</v>
      </c>
      <c r="B83" s="4">
        <f>IF('True_Odds_Calculator_3-way'!B84="","",'True_Odds_Calculator_3-way'!B84)</f>
        <v>3.72</v>
      </c>
      <c r="C83" s="4">
        <f>IF('True_Odds_Calculator_3-way'!C84="","",'True_Odds_Calculator_3-way'!C84)</f>
        <v>2.92</v>
      </c>
      <c r="D83" s="4">
        <f t="shared" si="5"/>
        <v>4.4183390626165719E-2</v>
      </c>
      <c r="E83" s="4">
        <f t="shared" si="6"/>
        <v>2.3913568556410998</v>
      </c>
      <c r="F83" s="4">
        <f t="shared" si="7"/>
        <v>3.9356225437790795</v>
      </c>
      <c r="G83" s="4">
        <f t="shared" si="8"/>
        <v>3.0512181455237384</v>
      </c>
      <c r="I83" s="4">
        <f t="shared" si="9"/>
        <v>1.0441833906261657</v>
      </c>
    </row>
    <row r="84" spans="1:9" x14ac:dyDescent="0.2">
      <c r="A84" s="4">
        <f>IF('True_Odds_Calculator_3-way'!A85="","",'True_Odds_Calculator_3-way'!A85)</f>
        <v>1.85</v>
      </c>
      <c r="B84" s="4">
        <f>IF('True_Odds_Calculator_3-way'!B85="","",'True_Odds_Calculator_3-way'!B85)</f>
        <v>3.86</v>
      </c>
      <c r="C84" s="4">
        <f>IF('True_Odds_Calculator_3-way'!C85="","",'True_Odds_Calculator_3-way'!C85)</f>
        <v>4.0199999999999996</v>
      </c>
      <c r="D84" s="4">
        <f t="shared" si="5"/>
        <v>4.8364116958966585E-2</v>
      </c>
      <c r="E84" s="4">
        <f t="shared" si="6"/>
        <v>1.9068715649592747</v>
      </c>
      <c r="F84" s="4">
        <f t="shared" si="7"/>
        <v>4.1161412863207385</v>
      </c>
      <c r="G84" s="4">
        <f t="shared" si="8"/>
        <v>4.2985821542909219</v>
      </c>
      <c r="I84" s="4">
        <f t="shared" si="9"/>
        <v>1.0483641169589666</v>
      </c>
    </row>
    <row r="85" spans="1:9" x14ac:dyDescent="0.2">
      <c r="A85" s="4">
        <f>IF('True_Odds_Calculator_3-way'!A86="","",'True_Odds_Calculator_3-way'!A86)</f>
        <v>2.0499999999999998</v>
      </c>
      <c r="B85" s="4">
        <f>IF('True_Odds_Calculator_3-way'!B86="","",'True_Odds_Calculator_3-way'!B86)</f>
        <v>3.66</v>
      </c>
      <c r="C85" s="4">
        <f>IF('True_Odds_Calculator_3-way'!C86="","",'True_Odds_Calculator_3-way'!C86)</f>
        <v>3.51</v>
      </c>
      <c r="D85" s="4">
        <f t="shared" si="5"/>
        <v>4.5929206664912403E-2</v>
      </c>
      <c r="E85" s="4">
        <f t="shared" si="6"/>
        <v>2.116423874163111</v>
      </c>
      <c r="F85" s="4">
        <f t="shared" si="7"/>
        <v>3.8772567800939592</v>
      </c>
      <c r="G85" s="4">
        <f t="shared" si="8"/>
        <v>3.7093288411943415</v>
      </c>
      <c r="I85" s="4">
        <f t="shared" si="9"/>
        <v>1.0459292066649124</v>
      </c>
    </row>
    <row r="86" spans="1:9" x14ac:dyDescent="0.2">
      <c r="A86" s="4">
        <f>IF('True_Odds_Calculator_3-way'!A87="","",'True_Odds_Calculator_3-way'!A87)</f>
        <v>5.15</v>
      </c>
      <c r="B86" s="4">
        <f>IF('True_Odds_Calculator_3-way'!B87="","",'True_Odds_Calculator_3-way'!B87)</f>
        <v>3.85</v>
      </c>
      <c r="C86" s="4">
        <f>IF('True_Odds_Calculator_3-way'!C87="","",'True_Odds_Calculator_3-way'!C87)</f>
        <v>1.68</v>
      </c>
      <c r="D86" s="4">
        <f t="shared" si="5"/>
        <v>4.9153112259908482E-2</v>
      </c>
      <c r="E86" s="4">
        <f t="shared" si="6"/>
        <v>5.6246010795476948</v>
      </c>
      <c r="F86" s="4">
        <f t="shared" si="7"/>
        <v>4.1092081402377598</v>
      </c>
      <c r="G86" s="4">
        <f t="shared" si="8"/>
        <v>1.727552156445133</v>
      </c>
      <c r="I86" s="4">
        <f t="shared" si="9"/>
        <v>1.0491531122599085</v>
      </c>
    </row>
    <row r="87" spans="1:9" x14ac:dyDescent="0.2">
      <c r="A87" s="4">
        <f>IF('True_Odds_Calculator_3-way'!A88="","",'True_Odds_Calculator_3-way'!A88)</f>
        <v>2.4</v>
      </c>
      <c r="B87" s="4">
        <f>IF('True_Odds_Calculator_3-way'!B88="","",'True_Odds_Calculator_3-way'!B88)</f>
        <v>3.14</v>
      </c>
      <c r="C87" s="4">
        <f>IF('True_Odds_Calculator_3-way'!C88="","",'True_Odds_Calculator_3-way'!C88)</f>
        <v>3.42</v>
      </c>
      <c r="D87" s="4">
        <f t="shared" si="5"/>
        <v>2.7535665064998049E-2</v>
      </c>
      <c r="E87" s="4">
        <f t="shared" si="6"/>
        <v>2.4540593244869666</v>
      </c>
      <c r="F87" s="4">
        <f t="shared" si="7"/>
        <v>3.2331824613871527</v>
      </c>
      <c r="G87" s="4">
        <f t="shared" si="8"/>
        <v>3.5308352421555629</v>
      </c>
      <c r="I87" s="4">
        <f t="shared" si="9"/>
        <v>1.027535665064998</v>
      </c>
    </row>
    <row r="88" spans="1:9" x14ac:dyDescent="0.2">
      <c r="A88" s="4">
        <f>IF('True_Odds_Calculator_3-way'!A89="","",'True_Odds_Calculator_3-way'!A89)</f>
        <v>2.92</v>
      </c>
      <c r="B88" s="4">
        <f>IF('True_Odds_Calculator_3-way'!B89="","",'True_Odds_Calculator_3-way'!B89)</f>
        <v>3.26</v>
      </c>
      <c r="C88" s="4">
        <f>IF('True_Odds_Calculator_3-way'!C89="","",'True_Odds_Calculator_3-way'!C89)</f>
        <v>2.64</v>
      </c>
      <c r="D88" s="4">
        <f t="shared" si="5"/>
        <v>2.8002098470205183E-2</v>
      </c>
      <c r="E88" s="4">
        <f t="shared" si="6"/>
        <v>3.001815612740633</v>
      </c>
      <c r="F88" s="4">
        <f t="shared" si="7"/>
        <v>3.362311601535017</v>
      </c>
      <c r="G88" s="4">
        <f t="shared" si="8"/>
        <v>2.7066980379902446</v>
      </c>
      <c r="I88" s="4">
        <f t="shared" si="9"/>
        <v>1.0280020984702052</v>
      </c>
    </row>
    <row r="89" spans="1:9" x14ac:dyDescent="0.2">
      <c r="A89" s="4">
        <f>IF('True_Odds_Calculator_3-way'!A90="","",'True_Odds_Calculator_3-way'!A90)</f>
        <v>1.83</v>
      </c>
      <c r="B89" s="4">
        <f>IF('True_Odds_Calculator_3-way'!B90="","",'True_Odds_Calculator_3-way'!B90)</f>
        <v>3.29</v>
      </c>
      <c r="C89" s="4">
        <f>IF('True_Odds_Calculator_3-way'!C90="","",'True_Odds_Calculator_3-way'!C90)</f>
        <v>4.8099999999999996</v>
      </c>
      <c r="D89" s="4">
        <f t="shared" si="5"/>
        <v>5.8299663113056788E-2</v>
      </c>
      <c r="E89" s="4">
        <f t="shared" si="6"/>
        <v>1.8974796799230653</v>
      </c>
      <c r="F89" s="4">
        <f t="shared" si="7"/>
        <v>3.5147143036244777</v>
      </c>
      <c r="G89" s="4">
        <f t="shared" si="8"/>
        <v>5.3059690540362503</v>
      </c>
      <c r="I89" s="4">
        <f t="shared" si="9"/>
        <v>1.0582996631130568</v>
      </c>
    </row>
    <row r="90" spans="1:9" x14ac:dyDescent="0.2">
      <c r="A90" s="4">
        <f>IF('True_Odds_Calculator_3-way'!A91="","",'True_Odds_Calculator_3-way'!A91)</f>
        <v>3.44</v>
      </c>
      <c r="B90" s="4">
        <f>IF('True_Odds_Calculator_3-way'!B91="","",'True_Odds_Calculator_3-way'!B91)</f>
        <v>3.11</v>
      </c>
      <c r="C90" s="4">
        <f>IF('True_Odds_Calculator_3-way'!C91="","",'True_Odds_Calculator_3-way'!C91)</f>
        <v>2.2599999999999998</v>
      </c>
      <c r="D90" s="4">
        <f t="shared" si="5"/>
        <v>5.4718958884927948E-2</v>
      </c>
      <c r="E90" s="4">
        <f t="shared" si="6"/>
        <v>3.67029017774014</v>
      </c>
      <c r="F90" s="4">
        <f t="shared" si="7"/>
        <v>3.2970247885199506</v>
      </c>
      <c r="G90" s="4">
        <f t="shared" si="8"/>
        <v>2.3571661991882018</v>
      </c>
      <c r="I90" s="4">
        <f t="shared" si="9"/>
        <v>1.0547189588849279</v>
      </c>
    </row>
    <row r="91" spans="1:9" x14ac:dyDescent="0.2">
      <c r="A91" s="4">
        <f>IF('True_Odds_Calculator_3-way'!A92="","",'True_Odds_Calculator_3-way'!A92)</f>
        <v>1.33</v>
      </c>
      <c r="B91" s="4">
        <f>IF('True_Odds_Calculator_3-way'!B92="","",'True_Odds_Calculator_3-way'!B92)</f>
        <v>5.29</v>
      </c>
      <c r="C91" s="4">
        <f>IF('True_Odds_Calculator_3-way'!C92="","",'True_Odds_Calculator_3-way'!C92)</f>
        <v>8.1999999999999993</v>
      </c>
      <c r="D91" s="4">
        <f t="shared" si="5"/>
        <v>6.2866835584512115E-2</v>
      </c>
      <c r="E91" s="4">
        <f t="shared" si="6"/>
        <v>1.3681311332555091</v>
      </c>
      <c r="F91" s="4">
        <f t="shared" si="7"/>
        <v>5.9495370395833227</v>
      </c>
      <c r="G91" s="4">
        <f t="shared" si="8"/>
        <v>9.9014206980035642</v>
      </c>
      <c r="I91" s="4">
        <f t="shared" si="9"/>
        <v>1.0628668355845121</v>
      </c>
    </row>
    <row r="92" spans="1:9" x14ac:dyDescent="0.2">
      <c r="A92" s="4">
        <f>IF('True_Odds_Calculator_3-way'!A93="","",'True_Odds_Calculator_3-way'!A93)</f>
        <v>2.67</v>
      </c>
      <c r="B92" s="4">
        <f>IF('True_Odds_Calculator_3-way'!B93="","",'True_Odds_Calculator_3-way'!B93)</f>
        <v>3.25</v>
      </c>
      <c r="C92" s="4">
        <f>IF('True_Odds_Calculator_3-way'!C93="","",'True_Odds_Calculator_3-way'!C93)</f>
        <v>2.69</v>
      </c>
      <c r="D92" s="4">
        <f t="shared" si="5"/>
        <v>5.3971354794211113E-2</v>
      </c>
      <c r="E92" s="4">
        <f t="shared" si="6"/>
        <v>2.8047235074951913</v>
      </c>
      <c r="F92" s="4">
        <f t="shared" si="7"/>
        <v>3.4518246223272704</v>
      </c>
      <c r="G92" s="4">
        <f t="shared" si="8"/>
        <v>2.8268011024243451</v>
      </c>
      <c r="I92" s="4">
        <f t="shared" si="9"/>
        <v>1.0539713547942111</v>
      </c>
    </row>
    <row r="93" spans="1:9" x14ac:dyDescent="0.2">
      <c r="A93" s="4">
        <f>IF('True_Odds_Calculator_3-way'!A94="","",'True_Odds_Calculator_3-way'!A94)</f>
        <v>1.49</v>
      </c>
      <c r="B93" s="4">
        <f>IF('True_Odds_Calculator_3-way'!B94="","",'True_Odds_Calculator_3-way'!B94)</f>
        <v>4.16</v>
      </c>
      <c r="C93" s="4">
        <f>IF('True_Odds_Calculator_3-way'!C94="","",'True_Odds_Calculator_3-way'!C94)</f>
        <v>8.27</v>
      </c>
      <c r="D93" s="4">
        <f t="shared" si="5"/>
        <v>3.2444539262462824E-2</v>
      </c>
      <c r="E93" s="4">
        <f t="shared" si="6"/>
        <v>1.5144032779160768</v>
      </c>
      <c r="F93" s="4">
        <f t="shared" si="7"/>
        <v>4.3559742404833388</v>
      </c>
      <c r="G93" s="4">
        <f t="shared" si="8"/>
        <v>9.0823107962949354</v>
      </c>
      <c r="I93" s="4">
        <f t="shared" si="9"/>
        <v>1.0324445392624628</v>
      </c>
    </row>
    <row r="94" spans="1:9" x14ac:dyDescent="0.2">
      <c r="A94" s="4">
        <f>IF('True_Odds_Calculator_3-way'!A95="","",'True_Odds_Calculator_3-way'!A95)</f>
        <v>1.8</v>
      </c>
      <c r="B94" s="4">
        <f>IF('True_Odds_Calculator_3-way'!B95="","",'True_Odds_Calculator_3-way'!B95)</f>
        <v>3.38</v>
      </c>
      <c r="C94" s="4">
        <f>IF('True_Odds_Calculator_3-way'!C95="","",'True_Odds_Calculator_3-way'!C95)</f>
        <v>5.59</v>
      </c>
      <c r="D94" s="4">
        <f t="shared" si="5"/>
        <v>3.0304420286531242E-2</v>
      </c>
      <c r="E94" s="4">
        <f t="shared" si="6"/>
        <v>1.8333348906309861</v>
      </c>
      <c r="F94" s="4">
        <f t="shared" si="7"/>
        <v>3.4994827709210252</v>
      </c>
      <c r="G94" s="4">
        <f t="shared" si="8"/>
        <v>5.9245425448396647</v>
      </c>
      <c r="I94" s="4">
        <f t="shared" si="9"/>
        <v>1.0303044202865312</v>
      </c>
    </row>
    <row r="95" spans="1:9" x14ac:dyDescent="0.2">
      <c r="A95" s="4">
        <f>IF('True_Odds_Calculator_3-way'!A96="","",'True_Odds_Calculator_3-way'!A96)</f>
        <v>2.68</v>
      </c>
      <c r="B95" s="4">
        <f>IF('True_Odds_Calculator_3-way'!B96="","",'True_Odds_Calculator_3-way'!B96)</f>
        <v>3.19</v>
      </c>
      <c r="C95" s="4">
        <f>IF('True_Odds_Calculator_3-way'!C96="","",'True_Odds_Calculator_3-way'!C96)</f>
        <v>2.93</v>
      </c>
      <c r="D95" s="4">
        <f t="shared" si="5"/>
        <v>2.7910880510305436E-2</v>
      </c>
      <c r="E95" s="4">
        <f t="shared" si="6"/>
        <v>2.7485311047645888</v>
      </c>
      <c r="F95" s="4">
        <f t="shared" si="7"/>
        <v>3.2875703865630568</v>
      </c>
      <c r="G95" s="4">
        <f t="shared" si="8"/>
        <v>3.0121089657812896</v>
      </c>
      <c r="I95" s="4">
        <f t="shared" si="9"/>
        <v>1.0279108805103054</v>
      </c>
    </row>
    <row r="96" spans="1:9" x14ac:dyDescent="0.2">
      <c r="A96" s="4">
        <f>IF('True_Odds_Calculator_3-way'!A97="","",'True_Odds_Calculator_3-way'!A97)</f>
        <v>2.06</v>
      </c>
      <c r="B96" s="4">
        <f>IF('True_Odds_Calculator_3-way'!B97="","",'True_Odds_Calculator_3-way'!B97)</f>
        <v>3.48</v>
      </c>
      <c r="C96" s="4">
        <f>IF('True_Odds_Calculator_3-way'!C97="","",'True_Odds_Calculator_3-way'!C97)</f>
        <v>3.93</v>
      </c>
      <c r="D96" s="4">
        <f t="shared" si="5"/>
        <v>2.7246141251615397E-2</v>
      </c>
      <c r="E96" s="4">
        <f t="shared" si="6"/>
        <v>2.0992753787332363</v>
      </c>
      <c r="F96" s="4">
        <f t="shared" si="7"/>
        <v>3.5935768797876717</v>
      </c>
      <c r="G96" s="4">
        <f t="shared" si="8"/>
        <v>4.0754632479898536</v>
      </c>
      <c r="I96" s="4">
        <f t="shared" si="9"/>
        <v>1.0272461412516154</v>
      </c>
    </row>
    <row r="97" spans="1:9" x14ac:dyDescent="0.2">
      <c r="A97" s="4">
        <f>IF('True_Odds_Calculator_3-way'!A98="","",'True_Odds_Calculator_3-way'!A98)</f>
        <v>3.26</v>
      </c>
      <c r="B97" s="4">
        <f>IF('True_Odds_Calculator_3-way'!B98="","",'True_Odds_Calculator_3-way'!B98)</f>
        <v>3.24</v>
      </c>
      <c r="C97" s="4">
        <f>IF('True_Odds_Calculator_3-way'!C98="","",'True_Odds_Calculator_3-way'!C98)</f>
        <v>2.4300000000000002</v>
      </c>
      <c r="D97" s="4">
        <f t="shared" si="5"/>
        <v>2.6913075311166601E-2</v>
      </c>
      <c r="E97" s="4">
        <f t="shared" si="6"/>
        <v>3.3582127515261129</v>
      </c>
      <c r="F97" s="4">
        <f t="shared" si="7"/>
        <v>3.3369934567103825</v>
      </c>
      <c r="G97" s="4">
        <f t="shared" si="8"/>
        <v>2.4841535309612413</v>
      </c>
      <c r="I97" s="4">
        <f t="shared" si="9"/>
        <v>1.0269130753111666</v>
      </c>
    </row>
    <row r="98" spans="1:9" x14ac:dyDescent="0.2">
      <c r="A98" s="4">
        <f>IF('True_Odds_Calculator_3-way'!A99="","",'True_Odds_Calculator_3-way'!A99)</f>
        <v>1.44</v>
      </c>
      <c r="B98" s="4">
        <f>IF('True_Odds_Calculator_3-way'!B99="","",'True_Odds_Calculator_3-way'!B99)</f>
        <v>4.6900000000000004</v>
      </c>
      <c r="C98" s="4">
        <f>IF('True_Odds_Calculator_3-way'!C99="","",'True_Odds_Calculator_3-way'!C99)</f>
        <v>8.1199999999999992</v>
      </c>
      <c r="D98" s="4">
        <f t="shared" si="5"/>
        <v>3.0816770008741168E-2</v>
      </c>
      <c r="E98" s="4">
        <f t="shared" si="6"/>
        <v>1.4616203608806493</v>
      </c>
      <c r="F98" s="4">
        <f t="shared" si="7"/>
        <v>4.9273861078591539</v>
      </c>
      <c r="G98" s="4">
        <f t="shared" si="8"/>
        <v>8.8589297453124338</v>
      </c>
      <c r="I98" s="4">
        <f t="shared" si="9"/>
        <v>1.0308167700087412</v>
      </c>
    </row>
    <row r="99" spans="1:9" x14ac:dyDescent="0.2">
      <c r="A99" s="4">
        <f>IF('True_Odds_Calculator_3-way'!A100="","",'True_Odds_Calculator_3-way'!A100)</f>
        <v>1.1499999999999999</v>
      </c>
      <c r="B99" s="4">
        <f>IF('True_Odds_Calculator_3-way'!B100="","",'True_Odds_Calculator_3-way'!B100)</f>
        <v>8.2899999999999991</v>
      </c>
      <c r="C99" s="4">
        <f>IF('True_Odds_Calculator_3-way'!C100="","",'True_Odds_Calculator_3-way'!C100)</f>
        <v>23.67</v>
      </c>
      <c r="D99" s="4">
        <f t="shared" si="5"/>
        <v>3.2440049917143554E-2</v>
      </c>
      <c r="E99" s="4">
        <f t="shared" si="6"/>
        <v>1.1644807282988674</v>
      </c>
      <c r="F99" s="4">
        <f t="shared" si="7"/>
        <v>9.1063143431541214</v>
      </c>
      <c r="G99" s="4">
        <f t="shared" si="8"/>
        <v>31.812463448909824</v>
      </c>
      <c r="I99" s="4">
        <f t="shared" si="9"/>
        <v>1.0324400499171436</v>
      </c>
    </row>
    <row r="100" spans="1:9" x14ac:dyDescent="0.2">
      <c r="A100" s="4">
        <f>IF('True_Odds_Calculator_3-way'!A101="","",'True_Odds_Calculator_3-way'!A101)</f>
        <v>1.68</v>
      </c>
      <c r="B100" s="4">
        <f>IF('True_Odds_Calculator_3-way'!B101="","",'True_Odds_Calculator_3-way'!B101)</f>
        <v>3.71</v>
      </c>
      <c r="C100" s="4">
        <f>IF('True_Odds_Calculator_3-way'!C101="","",'True_Odds_Calculator_3-way'!C101)</f>
        <v>5.6</v>
      </c>
      <c r="D100" s="4">
        <f t="shared" si="5"/>
        <v>4.3351302785265E-2</v>
      </c>
      <c r="E100" s="4">
        <f t="shared" si="6"/>
        <v>1.7217996648188734</v>
      </c>
      <c r="F100" s="4">
        <f t="shared" si="7"/>
        <v>3.9201643674787197</v>
      </c>
      <c r="G100" s="4">
        <f t="shared" si="8"/>
        <v>6.0930656934306553</v>
      </c>
      <c r="I100" s="4">
        <f t="shared" si="9"/>
        <v>1.043351302785265</v>
      </c>
    </row>
    <row r="101" spans="1:9" x14ac:dyDescent="0.2">
      <c r="A101" s="4">
        <f>IF('True_Odds_Calculator_3-way'!A102="","",'True_Odds_Calculator_3-way'!A102)</f>
        <v>1.96</v>
      </c>
      <c r="B101" s="4">
        <f>IF('True_Odds_Calculator_3-way'!B102="","",'True_Odds_Calculator_3-way'!B102)</f>
        <v>3.41</v>
      </c>
      <c r="C101" s="4">
        <f>IF('True_Odds_Calculator_3-way'!C102="","",'True_Odds_Calculator_3-way'!C102)</f>
        <v>4.22</v>
      </c>
      <c r="D101" s="4">
        <f t="shared" si="5"/>
        <v>4.0426038242012297E-2</v>
      </c>
      <c r="E101" s="4">
        <f t="shared" si="6"/>
        <v>2.0131712309511651</v>
      </c>
      <c r="F101" s="4">
        <f t="shared" si="7"/>
        <v>3.5742396357902582</v>
      </c>
      <c r="G101" s="4">
        <f t="shared" si="8"/>
        <v>4.4744435287906379</v>
      </c>
      <c r="I101" s="4">
        <f t="shared" si="9"/>
        <v>1.0404260382420123</v>
      </c>
    </row>
    <row r="102" spans="1:9" x14ac:dyDescent="0.2">
      <c r="A102" s="4">
        <f>IF('True_Odds_Calculator_3-way'!A103="","",'True_Odds_Calculator_3-way'!A103)</f>
        <v>1.62</v>
      </c>
      <c r="B102" s="4">
        <f>IF('True_Odds_Calculator_3-way'!B103="","",'True_Odds_Calculator_3-way'!B103)</f>
        <v>3.72</v>
      </c>
      <c r="C102" s="4">
        <f>IF('True_Odds_Calculator_3-way'!C103="","",'True_Odds_Calculator_3-way'!C103)</f>
        <v>6.38</v>
      </c>
      <c r="D102" s="4">
        <f t="shared" si="5"/>
        <v>4.2840966830584915E-2</v>
      </c>
      <c r="E102" s="4">
        <f t="shared" si="6"/>
        <v>1.6583648140761362</v>
      </c>
      <c r="F102" s="4">
        <f t="shared" si="7"/>
        <v>3.9287037385209733</v>
      </c>
      <c r="G102" s="4">
        <f t="shared" si="8"/>
        <v>7.0195393971968896</v>
      </c>
      <c r="I102" s="4">
        <f t="shared" si="9"/>
        <v>1.0428409668305849</v>
      </c>
    </row>
    <row r="103" spans="1:9" x14ac:dyDescent="0.2">
      <c r="A103" s="4">
        <f>IF('True_Odds_Calculator_3-way'!A104="","",'True_Odds_Calculator_3-way'!A104)</f>
        <v>2.2400000000000002</v>
      </c>
      <c r="B103" s="4">
        <f>IF('True_Odds_Calculator_3-way'!B104="","",'True_Odds_Calculator_3-way'!B104)</f>
        <v>3.12</v>
      </c>
      <c r="C103" s="4">
        <f>IF('True_Odds_Calculator_3-way'!C104="","",'True_Odds_Calculator_3-way'!C104)</f>
        <v>3.67</v>
      </c>
      <c r="D103" s="4">
        <f t="shared" si="5"/>
        <v>3.9420955974089456E-2</v>
      </c>
      <c r="E103" s="4">
        <f t="shared" si="6"/>
        <v>2.3079324066733342</v>
      </c>
      <c r="F103" s="4">
        <f t="shared" si="7"/>
        <v>3.2533814637472718</v>
      </c>
      <c r="G103" s="4">
        <f t="shared" si="8"/>
        <v>3.855953226652213</v>
      </c>
      <c r="I103" s="4">
        <f t="shared" si="9"/>
        <v>1.0394209559740895</v>
      </c>
    </row>
    <row r="104" spans="1:9" x14ac:dyDescent="0.2">
      <c r="A104" s="4">
        <f>IF('True_Odds_Calculator_3-way'!A105="","",'True_Odds_Calculator_3-way'!A105)</f>
        <v>2.62</v>
      </c>
      <c r="B104" s="4">
        <f>IF('True_Odds_Calculator_3-way'!B105="","",'True_Odds_Calculator_3-way'!B105)</f>
        <v>2.89</v>
      </c>
      <c r="C104" s="4">
        <f>IF('True_Odds_Calculator_3-way'!C105="","",'True_Odds_Calculator_3-way'!C105)</f>
        <v>3.23</v>
      </c>
      <c r="D104" s="4">
        <f t="shared" si="5"/>
        <v>3.7297673778466045E-2</v>
      </c>
      <c r="E104" s="4">
        <f t="shared" si="6"/>
        <v>2.7082155214282757</v>
      </c>
      <c r="F104" s="4">
        <f t="shared" si="7"/>
        <v>2.9977079226694778</v>
      </c>
      <c r="G104" s="4">
        <f t="shared" si="8"/>
        <v>3.3651342412178313</v>
      </c>
      <c r="I104" s="4">
        <f t="shared" si="9"/>
        <v>1.037297673778466</v>
      </c>
    </row>
    <row r="105" spans="1:9" x14ac:dyDescent="0.2">
      <c r="A105" s="4">
        <f>IF('True_Odds_Calculator_3-way'!A106="","",'True_Odds_Calculator_3-way'!A106)</f>
        <v>2.06</v>
      </c>
      <c r="B105" s="4">
        <f>IF('True_Odds_Calculator_3-way'!B106="","",'True_Odds_Calculator_3-way'!B106)</f>
        <v>3.3</v>
      </c>
      <c r="C105" s="4">
        <f>IF('True_Odds_Calculator_3-way'!C106="","",'True_Odds_Calculator_3-way'!C106)</f>
        <v>3.87</v>
      </c>
      <c r="D105" s="4">
        <f t="shared" si="5"/>
        <v>4.6865129050723819E-2</v>
      </c>
      <c r="E105" s="4">
        <f t="shared" si="6"/>
        <v>2.1284965558308153</v>
      </c>
      <c r="F105" s="4">
        <f t="shared" si="7"/>
        <v>3.4793670862638559</v>
      </c>
      <c r="G105" s="4">
        <f t="shared" si="8"/>
        <v>4.1190195114466519</v>
      </c>
      <c r="I105" s="4">
        <f t="shared" si="9"/>
        <v>1.0468651290507238</v>
      </c>
    </row>
    <row r="106" spans="1:9" x14ac:dyDescent="0.2">
      <c r="A106" s="4">
        <f>IF('True_Odds_Calculator_3-way'!A107="","",'True_Odds_Calculator_3-way'!A107)</f>
        <v>2.13</v>
      </c>
      <c r="B106" s="4">
        <f>IF('True_Odds_Calculator_3-way'!B107="","",'True_Odds_Calculator_3-way'!B107)</f>
        <v>3.27</v>
      </c>
      <c r="C106" s="4">
        <f>IF('True_Odds_Calculator_3-way'!C107="","",'True_Odds_Calculator_3-way'!C107)</f>
        <v>3.77</v>
      </c>
      <c r="D106" s="4">
        <f t="shared" si="5"/>
        <v>4.0545955018554736E-2</v>
      </c>
      <c r="E106" s="4">
        <f t="shared" si="6"/>
        <v>2.1931351592569586</v>
      </c>
      <c r="F106" s="4">
        <f t="shared" si="7"/>
        <v>3.4212002565663036</v>
      </c>
      <c r="G106" s="4">
        <f t="shared" si="8"/>
        <v>3.9724049572411406</v>
      </c>
      <c r="I106" s="4">
        <f t="shared" si="9"/>
        <v>1.0405459550185547</v>
      </c>
    </row>
    <row r="107" spans="1:9" x14ac:dyDescent="0.2">
      <c r="A107" s="4">
        <f>IF('True_Odds_Calculator_3-way'!A108="","",'True_Odds_Calculator_3-way'!A108)</f>
        <v>1.98</v>
      </c>
      <c r="B107" s="4">
        <f>IF('True_Odds_Calculator_3-way'!B108="","",'True_Odds_Calculator_3-way'!B108)</f>
        <v>3.48</v>
      </c>
      <c r="C107" s="4">
        <f>IF('True_Odds_Calculator_3-way'!C108="","",'True_Odds_Calculator_3-way'!C108)</f>
        <v>4.1100000000000003</v>
      </c>
      <c r="D107" s="4">
        <f t="shared" si="5"/>
        <v>3.5715829322675585E-2</v>
      </c>
      <c r="E107" s="4">
        <f t="shared" si="6"/>
        <v>2.0278002137817022</v>
      </c>
      <c r="F107" s="4">
        <f t="shared" si="7"/>
        <v>3.6304091660077469</v>
      </c>
      <c r="G107" s="4">
        <f t="shared" si="8"/>
        <v>4.3214515916382243</v>
      </c>
      <c r="I107" s="4">
        <f t="shared" si="9"/>
        <v>1.0357158293226756</v>
      </c>
    </row>
    <row r="108" spans="1:9" x14ac:dyDescent="0.2">
      <c r="A108" s="4">
        <f>IF('True_Odds_Calculator_3-way'!A109="","",'True_Odds_Calculator_3-way'!A109)</f>
        <v>2.0499999999999998</v>
      </c>
      <c r="B108" s="4">
        <f>IF('True_Odds_Calculator_3-way'!B109="","",'True_Odds_Calculator_3-way'!B109)</f>
        <v>3.24</v>
      </c>
      <c r="C108" s="4">
        <f>IF('True_Odds_Calculator_3-way'!C109="","",'True_Odds_Calculator_3-way'!C109)</f>
        <v>4.0999999999999996</v>
      </c>
      <c r="D108" s="4">
        <f t="shared" si="5"/>
        <v>4.0349292381812729E-2</v>
      </c>
      <c r="E108" s="4">
        <f t="shared" si="6"/>
        <v>2.1081252644942867</v>
      </c>
      <c r="F108" s="4">
        <f t="shared" si="7"/>
        <v>3.3876232573954441</v>
      </c>
      <c r="G108" s="4">
        <f t="shared" si="8"/>
        <v>4.3392857142857144</v>
      </c>
      <c r="I108" s="4">
        <f t="shared" si="9"/>
        <v>1.0403492923818127</v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2.0699999999999998</v>
      </c>
      <c r="B2" s="4">
        <f>IF('True_Odds_Calculator_2-way'!B3="","",'True_Odds_Calculator_2-way'!B3)</f>
        <v>1.8</v>
      </c>
      <c r="C2" s="4">
        <f>1/A2</f>
        <v>0.48309178743961356</v>
      </c>
      <c r="D2">
        <f>1/B2</f>
        <v>0.55555555555555558</v>
      </c>
      <c r="E2">
        <f>C2+D2-1</f>
        <v>3.8647342995169254E-2</v>
      </c>
      <c r="F2">
        <f>C2+D2-(C2*D2)-1</f>
        <v>-0.22973698336017168</v>
      </c>
      <c r="G2">
        <v>0</v>
      </c>
      <c r="H2">
        <f>C2*D2</f>
        <v>0.26838432635534087</v>
      </c>
      <c r="I2">
        <f>((-4*F2*H2)^0.5)/(2*F2)</f>
        <v>-1.0808442529177926</v>
      </c>
      <c r="J2">
        <f>(-((-4*F2*H2)^0.5))/(2*F2)</f>
        <v>1.0808442529177926</v>
      </c>
      <c r="K2">
        <f>IF(A2="","",(C2/($J2+C2-($J2*C2))))</f>
        <v>0.46371363147270434</v>
      </c>
      <c r="L2">
        <f>IF(B2="","",(D2/($J2+D2-($J2*D2))))</f>
        <v>0.53628636852729539</v>
      </c>
      <c r="M2">
        <f>IF(A2="","",1/K2)</f>
        <v>2.1565033506220384</v>
      </c>
      <c r="N2">
        <f>IF(B2="","",1/L2)</f>
        <v>1.8646754023342345</v>
      </c>
    </row>
    <row r="3" spans="1:14" x14ac:dyDescent="0.25">
      <c r="A3" s="4">
        <f>IF('True_Odds_Calculator_2-way'!A4="","",'True_Odds_Calculator_2-way'!A4)</f>
        <v>2.2799999999999998</v>
      </c>
      <c r="B3" s="4">
        <f>IF('True_Odds_Calculator_2-way'!B4="","",'True_Odds_Calculator_2-way'!B4)</f>
        <v>1.68</v>
      </c>
      <c r="C3" s="4">
        <f t="shared" ref="C3:C66" si="0">1/A3</f>
        <v>0.43859649122807021</v>
      </c>
      <c r="D3">
        <f t="shared" ref="D3:D66" si="1">1/B3</f>
        <v>0.59523809523809523</v>
      </c>
      <c r="E3">
        <f t="shared" ref="E3:E66" si="2">C3+D3-1</f>
        <v>3.383458646616555E-2</v>
      </c>
      <c r="F3">
        <f t="shared" ref="F3:F66" si="3">C3+D3-(C3*D3)-1</f>
        <v>-0.2272347535505429</v>
      </c>
      <c r="G3">
        <v>0</v>
      </c>
      <c r="H3">
        <f t="shared" ref="H3:H66" si="4">C3*D3</f>
        <v>0.26106934001670845</v>
      </c>
      <c r="I3">
        <f t="shared" ref="I3:I66" si="5">((-4*F3*H3)^0.5)/(2*F3)</f>
        <v>-1.0718661571406805</v>
      </c>
      <c r="J3">
        <f t="shared" ref="J3:J66" si="6">(-((-4*F3*H3)^0.5))/(2*F3)</f>
        <v>1.0718661571406805</v>
      </c>
      <c r="K3">
        <f t="shared" ref="K3:K66" si="7">IF(A3="","",(C3/($J3+C3-($J3*C3))))</f>
        <v>0.42158717195874679</v>
      </c>
      <c r="L3">
        <f t="shared" ref="L3:L66" si="8">IF(B3="","",(D3/($J3+D3-($J3*D3))))</f>
        <v>0.57841282804125305</v>
      </c>
      <c r="M3">
        <f t="shared" ref="M3:M66" si="9">IF(A3="","",1/K3)</f>
        <v>2.3719886811400706</v>
      </c>
      <c r="N3">
        <f t="shared" ref="N3:N66" si="10">IF(B3="","",1/L3)</f>
        <v>1.728868986855663</v>
      </c>
    </row>
    <row r="4" spans="1:14" x14ac:dyDescent="0.25">
      <c r="A4" s="4">
        <f>IF('True_Odds_Calculator_2-way'!A5="","",'True_Odds_Calculator_2-way'!A5)</f>
        <v>2.5299999999999998</v>
      </c>
      <c r="B4" s="4">
        <f>IF('True_Odds_Calculator_2-way'!B5="","",'True_Odds_Calculator_2-way'!B5)</f>
        <v>1.56</v>
      </c>
      <c r="C4" s="4">
        <f t="shared" si="0"/>
        <v>0.39525691699604748</v>
      </c>
      <c r="D4">
        <f t="shared" si="1"/>
        <v>0.64102564102564097</v>
      </c>
      <c r="E4">
        <f t="shared" si="2"/>
        <v>3.6282558021688338E-2</v>
      </c>
      <c r="F4">
        <f t="shared" si="3"/>
        <v>-0.21708726056552163</v>
      </c>
      <c r="G4">
        <v>0</v>
      </c>
      <c r="H4">
        <f t="shared" si="4"/>
        <v>0.25336981858720992</v>
      </c>
      <c r="I4">
        <f t="shared" si="5"/>
        <v>-1.0803395392536068</v>
      </c>
      <c r="J4">
        <f t="shared" si="6"/>
        <v>1.0803395392536068</v>
      </c>
      <c r="K4">
        <f t="shared" si="7"/>
        <v>0.3769432136417431</v>
      </c>
      <c r="L4">
        <f t="shared" si="8"/>
        <v>0.6230567863582569</v>
      </c>
      <c r="M4">
        <f t="shared" si="9"/>
        <v>2.6529194950580188</v>
      </c>
      <c r="N4">
        <f t="shared" si="10"/>
        <v>1.6049901419820203</v>
      </c>
    </row>
    <row r="5" spans="1:14" x14ac:dyDescent="0.25">
      <c r="A5" s="4">
        <f>IF('True_Odds_Calculator_2-way'!A6="","",'True_Odds_Calculator_2-way'!A6)</f>
        <v>2.39</v>
      </c>
      <c r="B5" s="4">
        <f>IF('True_Odds_Calculator_2-way'!B6="","",'True_Odds_Calculator_2-way'!B6)</f>
        <v>1.61</v>
      </c>
      <c r="C5" s="4">
        <f t="shared" si="0"/>
        <v>0.41841004184100417</v>
      </c>
      <c r="D5">
        <f t="shared" si="1"/>
        <v>0.6211180124223602</v>
      </c>
      <c r="E5">
        <f t="shared" si="2"/>
        <v>3.9528054263364254E-2</v>
      </c>
      <c r="F5">
        <f t="shared" si="3"/>
        <v>-0.22035395930247681</v>
      </c>
      <c r="G5">
        <v>0</v>
      </c>
      <c r="H5">
        <f t="shared" si="4"/>
        <v>0.25988201356584106</v>
      </c>
      <c r="I5">
        <f t="shared" si="5"/>
        <v>-1.0859946414984594</v>
      </c>
      <c r="J5">
        <f t="shared" si="6"/>
        <v>1.0859946414984594</v>
      </c>
      <c r="K5">
        <f t="shared" si="7"/>
        <v>0.39848058529044122</v>
      </c>
      <c r="L5">
        <f t="shared" si="8"/>
        <v>0.60151941470955883</v>
      </c>
      <c r="M5">
        <f t="shared" si="9"/>
        <v>2.5095325516828586</v>
      </c>
      <c r="N5">
        <f t="shared" si="10"/>
        <v>1.6624567313140606</v>
      </c>
    </row>
    <row r="6" spans="1:14" x14ac:dyDescent="0.25">
      <c r="A6" s="4">
        <f>IF('True_Odds_Calculator_2-way'!A7="","",'True_Odds_Calculator_2-way'!A7)</f>
        <v>2.52</v>
      </c>
      <c r="B6" s="4">
        <f>IF('True_Odds_Calculator_2-way'!B7="","",'True_Odds_Calculator_2-way'!B7)</f>
        <v>1.56</v>
      </c>
      <c r="C6" s="4">
        <f t="shared" si="0"/>
        <v>0.3968253968253968</v>
      </c>
      <c r="D6">
        <f t="shared" si="1"/>
        <v>0.64102564102564097</v>
      </c>
      <c r="E6">
        <f t="shared" si="2"/>
        <v>3.7851037851037717E-2</v>
      </c>
      <c r="F6">
        <f t="shared" si="3"/>
        <v>-0.21652421652421661</v>
      </c>
      <c r="G6">
        <v>0</v>
      </c>
      <c r="H6">
        <f t="shared" si="4"/>
        <v>0.25437525437525432</v>
      </c>
      <c r="I6">
        <f t="shared" si="5"/>
        <v>-1.0838874619051497</v>
      </c>
      <c r="J6">
        <f t="shared" si="6"/>
        <v>1.0838874619051497</v>
      </c>
      <c r="K6">
        <f t="shared" si="7"/>
        <v>0.3777135495558997</v>
      </c>
      <c r="L6">
        <f t="shared" si="8"/>
        <v>0.62228645044410036</v>
      </c>
      <c r="M6">
        <f t="shared" si="9"/>
        <v>2.6475089420958278</v>
      </c>
      <c r="N6">
        <f t="shared" si="10"/>
        <v>1.6069769786668839</v>
      </c>
    </row>
    <row r="7" spans="1:14" x14ac:dyDescent="0.25">
      <c r="A7" s="4">
        <f>IF('True_Odds_Calculator_2-way'!A8="","",'True_Odds_Calculator_2-way'!A8)</f>
        <v>2.08</v>
      </c>
      <c r="B7" s="4">
        <f>IF('True_Odds_Calculator_2-way'!B8="","",'True_Odds_Calculator_2-way'!B8)</f>
        <v>1.79</v>
      </c>
      <c r="C7" s="4">
        <f t="shared" si="0"/>
        <v>0.48076923076923073</v>
      </c>
      <c r="D7">
        <f t="shared" si="1"/>
        <v>0.55865921787709494</v>
      </c>
      <c r="E7">
        <f t="shared" si="2"/>
        <v>3.9428448646325664E-2</v>
      </c>
      <c r="F7">
        <f t="shared" si="3"/>
        <v>-0.22915771379458527</v>
      </c>
      <c r="G7">
        <v>0</v>
      </c>
      <c r="H7">
        <f t="shared" si="4"/>
        <v>0.26858616244091099</v>
      </c>
      <c r="I7">
        <f t="shared" si="5"/>
        <v>-1.0826163374360513</v>
      </c>
      <c r="J7">
        <f t="shared" si="6"/>
        <v>1.0826163374360513</v>
      </c>
      <c r="K7">
        <f t="shared" si="7"/>
        <v>0.46099399689806597</v>
      </c>
      <c r="L7">
        <f t="shared" si="8"/>
        <v>0.53900600310193403</v>
      </c>
      <c r="M7">
        <f t="shared" si="9"/>
        <v>2.1692256444309357</v>
      </c>
      <c r="N7">
        <f t="shared" si="10"/>
        <v>1.8552669065744805</v>
      </c>
    </row>
    <row r="8" spans="1:14" x14ac:dyDescent="0.25">
      <c r="A8" s="4">
        <f>IF('True_Odds_Calculator_2-way'!A9="","",'True_Odds_Calculator_2-way'!A9)</f>
        <v>2.35</v>
      </c>
      <c r="B8" s="4">
        <f>IF('True_Odds_Calculator_2-way'!B9="","",'True_Odds_Calculator_2-way'!B9)</f>
        <v>1.61</v>
      </c>
      <c r="C8" s="4">
        <f t="shared" si="0"/>
        <v>0.42553191489361702</v>
      </c>
      <c r="D8">
        <f t="shared" si="1"/>
        <v>0.6211180124223602</v>
      </c>
      <c r="E8">
        <f t="shared" si="2"/>
        <v>4.664992731597728E-2</v>
      </c>
      <c r="F8">
        <f t="shared" si="3"/>
        <v>-0.21765560988502708</v>
      </c>
      <c r="G8">
        <v>0</v>
      </c>
      <c r="H8">
        <f t="shared" si="4"/>
        <v>0.26430553720100436</v>
      </c>
      <c r="I8">
        <f t="shared" si="5"/>
        <v>-1.1019660081788105</v>
      </c>
      <c r="J8">
        <f t="shared" si="6"/>
        <v>1.1019660081788105</v>
      </c>
      <c r="K8">
        <f t="shared" si="7"/>
        <v>0.40198514558817633</v>
      </c>
      <c r="L8">
        <f t="shared" si="8"/>
        <v>0.59801485441182367</v>
      </c>
      <c r="M8">
        <f t="shared" si="9"/>
        <v>2.4876541110413939</v>
      </c>
      <c r="N8">
        <f t="shared" si="10"/>
        <v>1.6721992649890747</v>
      </c>
    </row>
    <row r="9" spans="1:14" x14ac:dyDescent="0.25">
      <c r="A9" s="4">
        <f>IF('True_Odds_Calculator_2-way'!A10="","",'True_Odds_Calculator_2-way'!A10)</f>
        <v>2.0299999999999998</v>
      </c>
      <c r="B9" s="4">
        <f>IF('True_Odds_Calculator_2-way'!B10="","",'True_Odds_Calculator_2-way'!B10)</f>
        <v>1.86</v>
      </c>
      <c r="C9" s="4">
        <f t="shared" si="0"/>
        <v>0.49261083743842371</v>
      </c>
      <c r="D9">
        <f t="shared" si="1"/>
        <v>0.5376344086021505</v>
      </c>
      <c r="E9">
        <f t="shared" si="2"/>
        <v>3.0245246040574214E-2</v>
      </c>
      <c r="F9">
        <f t="shared" si="3"/>
        <v>-0.23459929021664283</v>
      </c>
      <c r="G9">
        <v>0</v>
      </c>
      <c r="H9">
        <f t="shared" si="4"/>
        <v>0.26484453625721704</v>
      </c>
      <c r="I9">
        <f t="shared" si="5"/>
        <v>-1.0625078858299792</v>
      </c>
      <c r="J9">
        <f t="shared" si="6"/>
        <v>1.0625078858299792</v>
      </c>
      <c r="K9">
        <f t="shared" si="7"/>
        <v>0.47746756040114985</v>
      </c>
      <c r="L9">
        <f t="shared" si="8"/>
        <v>0.5225324395988501</v>
      </c>
      <c r="M9">
        <f t="shared" si="9"/>
        <v>2.0943831224048783</v>
      </c>
      <c r="N9">
        <f t="shared" si="10"/>
        <v>1.9137567818137824</v>
      </c>
    </row>
    <row r="10" spans="1:14" x14ac:dyDescent="0.25">
      <c r="A10" s="4">
        <f>IF('True_Odds_Calculator_2-way'!A11="","",'True_Odds_Calculator_2-way'!A11)</f>
        <v>1.72</v>
      </c>
      <c r="B10" s="4">
        <f>IF('True_Odds_Calculator_2-way'!B11="","",'True_Odds_Calculator_2-way'!B11)</f>
        <v>2.14</v>
      </c>
      <c r="C10" s="4">
        <f t="shared" si="0"/>
        <v>0.58139534883720934</v>
      </c>
      <c r="D10">
        <f t="shared" si="1"/>
        <v>0.46728971962616822</v>
      </c>
      <c r="E10">
        <f t="shared" si="2"/>
        <v>4.8685068463377501E-2</v>
      </c>
      <c r="F10">
        <f t="shared" si="3"/>
        <v>-0.22299500108672032</v>
      </c>
      <c r="G10">
        <v>0</v>
      </c>
      <c r="H10">
        <f t="shared" si="4"/>
        <v>0.27168006955009782</v>
      </c>
      <c r="I10">
        <f t="shared" si="5"/>
        <v>-1.1037769642208697</v>
      </c>
      <c r="J10">
        <f t="shared" si="6"/>
        <v>1.1037769642208697</v>
      </c>
      <c r="K10">
        <f t="shared" si="7"/>
        <v>0.55719016135121435</v>
      </c>
      <c r="L10">
        <f t="shared" si="8"/>
        <v>0.4428098386487857</v>
      </c>
      <c r="M10">
        <f t="shared" si="9"/>
        <v>1.7947194142390264</v>
      </c>
      <c r="N10">
        <f t="shared" si="10"/>
        <v>2.2583057392117913</v>
      </c>
    </row>
    <row r="11" spans="1:14" x14ac:dyDescent="0.25">
      <c r="A11" s="4">
        <f>IF('True_Odds_Calculator_2-way'!A12="","",'True_Odds_Calculator_2-way'!A12)</f>
        <v>1.9</v>
      </c>
      <c r="B11" s="4">
        <f>IF('True_Odds_Calculator_2-way'!B12="","",'True_Odds_Calculator_2-way'!B12)</f>
        <v>1.93</v>
      </c>
      <c r="C11" s="4">
        <f t="shared" si="0"/>
        <v>0.52631578947368418</v>
      </c>
      <c r="D11">
        <f t="shared" si="1"/>
        <v>0.5181347150259068</v>
      </c>
      <c r="E11">
        <f t="shared" si="2"/>
        <v>4.445050449959087E-2</v>
      </c>
      <c r="F11">
        <f t="shared" si="3"/>
        <v>-0.22825197709299161</v>
      </c>
      <c r="G11">
        <v>0</v>
      </c>
      <c r="H11">
        <f t="shared" si="4"/>
        <v>0.27270248159258254</v>
      </c>
      <c r="I11">
        <f t="shared" si="5"/>
        <v>-1.0930430596399217</v>
      </c>
      <c r="J11">
        <f t="shared" si="6"/>
        <v>1.0930430596399217</v>
      </c>
      <c r="K11">
        <f t="shared" si="7"/>
        <v>0.50409863604618754</v>
      </c>
      <c r="L11">
        <f t="shared" si="8"/>
        <v>0.49590136395381257</v>
      </c>
      <c r="M11">
        <f t="shared" si="9"/>
        <v>1.9837387536759294</v>
      </c>
      <c r="N11">
        <f t="shared" si="10"/>
        <v>2.0165300454651267</v>
      </c>
    </row>
    <row r="12" spans="1:14" x14ac:dyDescent="0.25">
      <c r="A12" s="4">
        <f>IF('True_Odds_Calculator_2-way'!A13="","",'True_Odds_Calculator_2-way'!A13)</f>
        <v>1.79</v>
      </c>
      <c r="B12" s="4">
        <f>IF('True_Odds_Calculator_2-way'!B13="","",'True_Odds_Calculator_2-way'!B13)</f>
        <v>2.0499999999999998</v>
      </c>
      <c r="C12" s="4">
        <f t="shared" si="0"/>
        <v>0.55865921787709494</v>
      </c>
      <c r="D12">
        <f t="shared" si="1"/>
        <v>0.48780487804878053</v>
      </c>
      <c r="E12">
        <f t="shared" si="2"/>
        <v>4.6464095925875526E-2</v>
      </c>
      <c r="F12">
        <f t="shared" si="3"/>
        <v>-0.22605259572148784</v>
      </c>
      <c r="G12">
        <v>0</v>
      </c>
      <c r="H12">
        <f t="shared" si="4"/>
        <v>0.27251669164736342</v>
      </c>
      <c r="I12">
        <f t="shared" si="5"/>
        <v>-1.0979733645872189</v>
      </c>
      <c r="J12">
        <f t="shared" si="6"/>
        <v>1.0979733645872189</v>
      </c>
      <c r="K12">
        <f t="shared" si="7"/>
        <v>0.53550420798039233</v>
      </c>
      <c r="L12">
        <f t="shared" si="8"/>
        <v>0.46449579201960772</v>
      </c>
      <c r="M12">
        <f t="shared" si="9"/>
        <v>1.8673989580239028</v>
      </c>
      <c r="N12">
        <f t="shared" si="10"/>
        <v>2.1528720328165796</v>
      </c>
    </row>
    <row r="13" spans="1:14" x14ac:dyDescent="0.25">
      <c r="A13" s="4">
        <f>IF('True_Odds_Calculator_2-way'!A14="","",'True_Odds_Calculator_2-way'!A14)</f>
        <v>2.17</v>
      </c>
      <c r="B13" s="4">
        <f>IF('True_Odds_Calculator_2-way'!B14="","",'True_Odds_Calculator_2-way'!B14)</f>
        <v>1.75</v>
      </c>
      <c r="C13" s="4">
        <f t="shared" si="0"/>
        <v>0.46082949308755761</v>
      </c>
      <c r="D13">
        <f t="shared" si="1"/>
        <v>0.5714285714285714</v>
      </c>
      <c r="E13">
        <f t="shared" si="2"/>
        <v>3.2258064516129004E-2</v>
      </c>
      <c r="F13">
        <f t="shared" si="3"/>
        <v>-0.23107307439104674</v>
      </c>
      <c r="G13">
        <v>0</v>
      </c>
      <c r="H13">
        <f t="shared" si="4"/>
        <v>0.26333113890717574</v>
      </c>
      <c r="I13">
        <f t="shared" si="5"/>
        <v>-1.0675210253672476</v>
      </c>
      <c r="J13">
        <f t="shared" si="6"/>
        <v>1.0675210253672476</v>
      </c>
      <c r="K13">
        <f t="shared" si="7"/>
        <v>0.44464214228514221</v>
      </c>
      <c r="L13">
        <f t="shared" si="8"/>
        <v>0.55535785771485779</v>
      </c>
      <c r="M13">
        <f t="shared" si="9"/>
        <v>2.2489995996796797</v>
      </c>
      <c r="N13">
        <f t="shared" si="10"/>
        <v>1.8006407690254356</v>
      </c>
    </row>
    <row r="14" spans="1:14" x14ac:dyDescent="0.25">
      <c r="A14" s="4">
        <f>IF('True_Odds_Calculator_2-way'!A15="","",'True_Odds_Calculator_2-way'!A15)</f>
        <v>1.63</v>
      </c>
      <c r="B14" s="4">
        <f>IF('True_Odds_Calculator_2-way'!B15="","",'True_Odds_Calculator_2-way'!B15)</f>
        <v>2.37</v>
      </c>
      <c r="C14" s="4">
        <f t="shared" si="0"/>
        <v>0.61349693251533743</v>
      </c>
      <c r="D14">
        <f t="shared" si="1"/>
        <v>0.42194092827004215</v>
      </c>
      <c r="E14">
        <f t="shared" si="2"/>
        <v>3.5437860785379582E-2</v>
      </c>
      <c r="F14">
        <f t="shared" si="3"/>
        <v>-0.22342160441096537</v>
      </c>
      <c r="G14">
        <v>0</v>
      </c>
      <c r="H14">
        <f t="shared" si="4"/>
        <v>0.2588594651963449</v>
      </c>
      <c r="I14">
        <f t="shared" si="5"/>
        <v>-1.0763894728677108</v>
      </c>
      <c r="J14">
        <f t="shared" si="6"/>
        <v>1.0763894728677108</v>
      </c>
      <c r="K14">
        <f t="shared" si="7"/>
        <v>0.59590303509172793</v>
      </c>
      <c r="L14">
        <f t="shared" si="8"/>
        <v>0.40409696490827207</v>
      </c>
      <c r="M14">
        <f t="shared" si="9"/>
        <v>1.6781253679066579</v>
      </c>
      <c r="N14">
        <f t="shared" si="10"/>
        <v>2.4746535778287639</v>
      </c>
    </row>
    <row r="15" spans="1:14" x14ac:dyDescent="0.25">
      <c r="A15" s="4">
        <f>IF('True_Odds_Calculator_2-way'!A16="","",'True_Odds_Calculator_2-way'!A16)</f>
        <v>2.2400000000000002</v>
      </c>
      <c r="B15" s="4">
        <f>IF('True_Odds_Calculator_2-way'!B16="","",'True_Odds_Calculator_2-way'!B16)</f>
        <v>1.7</v>
      </c>
      <c r="C15" s="4">
        <f t="shared" si="0"/>
        <v>0.4464285714285714</v>
      </c>
      <c r="D15">
        <f t="shared" si="1"/>
        <v>0.58823529411764708</v>
      </c>
      <c r="E15">
        <f t="shared" si="2"/>
        <v>3.4663865546218364E-2</v>
      </c>
      <c r="F15">
        <f t="shared" si="3"/>
        <v>-0.22794117647058831</v>
      </c>
      <c r="G15">
        <v>0</v>
      </c>
      <c r="H15">
        <f t="shared" si="4"/>
        <v>0.26260504201680673</v>
      </c>
      <c r="I15">
        <f t="shared" si="5"/>
        <v>-1.0733469768527293</v>
      </c>
      <c r="J15">
        <f t="shared" si="6"/>
        <v>1.0733469768527293</v>
      </c>
      <c r="K15">
        <f t="shared" si="7"/>
        <v>0.42900958501512831</v>
      </c>
      <c r="L15">
        <f t="shared" si="8"/>
        <v>0.5709904149848718</v>
      </c>
      <c r="M15">
        <f t="shared" si="9"/>
        <v>2.3309502512973848</v>
      </c>
      <c r="N15">
        <f t="shared" si="10"/>
        <v>1.7513428837969105</v>
      </c>
    </row>
    <row r="16" spans="1:14" x14ac:dyDescent="0.25">
      <c r="A16" s="4">
        <f>IF('True_Odds_Calculator_2-way'!A17="","",'True_Odds_Calculator_2-way'!A17)</f>
        <v>2.2599999999999998</v>
      </c>
      <c r="B16" s="4">
        <f>IF('True_Odds_Calculator_2-way'!B17="","",'True_Odds_Calculator_2-way'!B17)</f>
        <v>1.69</v>
      </c>
      <c r="C16" s="4">
        <f t="shared" si="0"/>
        <v>0.44247787610619471</v>
      </c>
      <c r="D16">
        <f t="shared" si="1"/>
        <v>0.59171597633136097</v>
      </c>
      <c r="E16">
        <f t="shared" si="2"/>
        <v>3.4193852437555794E-2</v>
      </c>
      <c r="F16">
        <f t="shared" si="3"/>
        <v>-0.22762737602764815</v>
      </c>
      <c r="G16">
        <v>0</v>
      </c>
      <c r="H16">
        <f t="shared" si="4"/>
        <v>0.261821228465204</v>
      </c>
      <c r="I16">
        <f t="shared" si="5"/>
        <v>-1.0724824201463119</v>
      </c>
      <c r="J16">
        <f t="shared" si="6"/>
        <v>1.0724824201463119</v>
      </c>
      <c r="K16">
        <f t="shared" si="7"/>
        <v>0.42529160714947917</v>
      </c>
      <c r="L16">
        <f t="shared" si="8"/>
        <v>0.57470839285052078</v>
      </c>
      <c r="M16">
        <f t="shared" si="9"/>
        <v>2.351327849384353</v>
      </c>
      <c r="N16">
        <f t="shared" si="10"/>
        <v>1.7400128699009547</v>
      </c>
    </row>
    <row r="17" spans="1:14" x14ac:dyDescent="0.25">
      <c r="A17" s="4">
        <f>IF('True_Odds_Calculator_2-way'!A18="","",'True_Odds_Calculator_2-way'!A18)</f>
        <v>2.23</v>
      </c>
      <c r="B17" s="4">
        <f>IF('True_Odds_Calculator_2-way'!B18="","",'True_Odds_Calculator_2-way'!B18)</f>
        <v>1.71</v>
      </c>
      <c r="C17" s="4">
        <f t="shared" si="0"/>
        <v>0.44843049327354262</v>
      </c>
      <c r="D17">
        <f t="shared" si="1"/>
        <v>0.58479532163742687</v>
      </c>
      <c r="E17">
        <f t="shared" si="2"/>
        <v>3.3225814910969431E-2</v>
      </c>
      <c r="F17">
        <f t="shared" si="3"/>
        <v>-0.22901423963496192</v>
      </c>
      <c r="G17">
        <v>0</v>
      </c>
      <c r="H17">
        <f t="shared" si="4"/>
        <v>0.26224005454593136</v>
      </c>
      <c r="I17">
        <f t="shared" si="5"/>
        <v>-1.070084984173661</v>
      </c>
      <c r="J17">
        <f t="shared" si="6"/>
        <v>1.070084984173661</v>
      </c>
      <c r="K17">
        <f t="shared" si="7"/>
        <v>0.43174080130549697</v>
      </c>
      <c r="L17">
        <f t="shared" si="8"/>
        <v>0.56825919869450314</v>
      </c>
      <c r="M17">
        <f t="shared" si="9"/>
        <v>2.3162045305336028</v>
      </c>
      <c r="N17">
        <f t="shared" si="10"/>
        <v>1.7597603387632996</v>
      </c>
    </row>
    <row r="18" spans="1:14" x14ac:dyDescent="0.25">
      <c r="A18" s="4">
        <f>IF('True_Odds_Calculator_2-way'!A19="","",'True_Odds_Calculator_2-way'!A19)</f>
        <v>2.31</v>
      </c>
      <c r="B18" s="4">
        <f>IF('True_Odds_Calculator_2-way'!B19="","",'True_Odds_Calculator_2-way'!B19)</f>
        <v>1.66</v>
      </c>
      <c r="C18" s="4">
        <f t="shared" si="0"/>
        <v>0.4329004329004329</v>
      </c>
      <c r="D18">
        <f t="shared" si="1"/>
        <v>0.60240963855421692</v>
      </c>
      <c r="E18">
        <f t="shared" si="2"/>
        <v>3.5310071454649705E-2</v>
      </c>
      <c r="F18">
        <f t="shared" si="3"/>
        <v>-0.22547332185886404</v>
      </c>
      <c r="G18">
        <v>0</v>
      </c>
      <c r="H18">
        <f t="shared" si="4"/>
        <v>0.2607833933135138</v>
      </c>
      <c r="I18">
        <f t="shared" si="5"/>
        <v>-1.0754553500909856</v>
      </c>
      <c r="J18">
        <f t="shared" si="6"/>
        <v>1.0754553500909856</v>
      </c>
      <c r="K18">
        <f t="shared" si="7"/>
        <v>0.41513645490564033</v>
      </c>
      <c r="L18">
        <f t="shared" si="8"/>
        <v>0.58486354509435967</v>
      </c>
      <c r="M18">
        <f t="shared" si="9"/>
        <v>2.4088465086191913</v>
      </c>
      <c r="N18">
        <f t="shared" si="10"/>
        <v>1.7098005310600506</v>
      </c>
    </row>
    <row r="19" spans="1:14" x14ac:dyDescent="0.25">
      <c r="A19" s="4">
        <f>IF('True_Odds_Calculator_2-way'!A20="","",'True_Odds_Calculator_2-way'!A20)</f>
        <v>2.08</v>
      </c>
      <c r="B19" s="4">
        <f>IF('True_Odds_Calculator_2-way'!B20="","",'True_Odds_Calculator_2-way'!B20)</f>
        <v>1.83</v>
      </c>
      <c r="C19" s="4">
        <f t="shared" si="0"/>
        <v>0.48076923076923073</v>
      </c>
      <c r="D19">
        <f t="shared" si="1"/>
        <v>0.54644808743169393</v>
      </c>
      <c r="E19">
        <f t="shared" si="2"/>
        <v>2.7217318200924545E-2</v>
      </c>
      <c r="F19">
        <f t="shared" si="3"/>
        <v>-0.23549810844892827</v>
      </c>
      <c r="G19">
        <v>0</v>
      </c>
      <c r="H19">
        <f t="shared" si="4"/>
        <v>0.26271542664985281</v>
      </c>
      <c r="I19">
        <f t="shared" si="5"/>
        <v>-1.0562070842074627</v>
      </c>
      <c r="J19">
        <f t="shared" si="6"/>
        <v>1.0562070842074627</v>
      </c>
      <c r="K19">
        <f t="shared" si="7"/>
        <v>0.46713612113428016</v>
      </c>
      <c r="L19">
        <f t="shared" si="8"/>
        <v>0.53286387886572006</v>
      </c>
      <c r="M19">
        <f t="shared" si="9"/>
        <v>2.1407036509440598</v>
      </c>
      <c r="N19">
        <f t="shared" si="10"/>
        <v>1.8766518798921943</v>
      </c>
    </row>
    <row r="20" spans="1:14" x14ac:dyDescent="0.25">
      <c r="A20" s="4">
        <f>IF('True_Odds_Calculator_2-way'!A21="","",'True_Odds_Calculator_2-way'!A21)</f>
        <v>1.78</v>
      </c>
      <c r="B20" s="4">
        <f>IF('True_Odds_Calculator_2-way'!B21="","",'True_Odds_Calculator_2-way'!B21)</f>
        <v>2.12</v>
      </c>
      <c r="C20" s="4">
        <f t="shared" si="0"/>
        <v>0.5617977528089888</v>
      </c>
      <c r="D20">
        <f t="shared" si="1"/>
        <v>0.47169811320754712</v>
      </c>
      <c r="E20">
        <f t="shared" si="2"/>
        <v>3.3495866016535869E-2</v>
      </c>
      <c r="F20">
        <f t="shared" si="3"/>
        <v>-0.23150307398770409</v>
      </c>
      <c r="G20">
        <v>0</v>
      </c>
      <c r="H20">
        <f t="shared" si="4"/>
        <v>0.26499894000423996</v>
      </c>
      <c r="I20">
        <f t="shared" si="5"/>
        <v>-1.0699012312772822</v>
      </c>
      <c r="J20">
        <f t="shared" si="6"/>
        <v>1.0699012312772822</v>
      </c>
      <c r="K20">
        <f t="shared" si="7"/>
        <v>0.54510083634166528</v>
      </c>
      <c r="L20">
        <f t="shared" si="8"/>
        <v>0.45489916365833472</v>
      </c>
      <c r="M20">
        <f t="shared" si="9"/>
        <v>1.83452296039628</v>
      </c>
      <c r="N20">
        <f t="shared" si="10"/>
        <v>2.1982893790305562</v>
      </c>
    </row>
    <row r="21" spans="1:14" x14ac:dyDescent="0.25">
      <c r="A21" s="4">
        <f>IF('True_Odds_Calculator_2-way'!A22="","",'True_Odds_Calculator_2-way'!A22)</f>
        <v>1.96</v>
      </c>
      <c r="B21" s="4">
        <f>IF('True_Odds_Calculator_2-way'!B22="","",'True_Odds_Calculator_2-way'!B22)</f>
        <v>1.93</v>
      </c>
      <c r="C21" s="4">
        <f t="shared" si="0"/>
        <v>0.51020408163265307</v>
      </c>
      <c r="D21">
        <f t="shared" si="1"/>
        <v>0.5181347150259068</v>
      </c>
      <c r="E21">
        <f t="shared" si="2"/>
        <v>2.8338796658559762E-2</v>
      </c>
      <c r="F21">
        <f t="shared" si="3"/>
        <v>-0.23601564978322942</v>
      </c>
      <c r="G21">
        <v>0</v>
      </c>
      <c r="H21">
        <f t="shared" si="4"/>
        <v>0.26435444644178918</v>
      </c>
      <c r="I21">
        <f t="shared" si="5"/>
        <v>-1.0583343916682539</v>
      </c>
      <c r="J21">
        <f t="shared" si="6"/>
        <v>1.0583343916682539</v>
      </c>
      <c r="K21">
        <f t="shared" si="7"/>
        <v>0.49603149604724417</v>
      </c>
      <c r="L21">
        <f t="shared" si="8"/>
        <v>0.50396850395275605</v>
      </c>
      <c r="M21">
        <f t="shared" si="9"/>
        <v>2.0160010160015238</v>
      </c>
      <c r="N21">
        <f t="shared" si="10"/>
        <v>1.9842509842514759</v>
      </c>
    </row>
    <row r="22" spans="1:14" x14ac:dyDescent="0.25">
      <c r="A22" s="4">
        <f>IF('True_Odds_Calculator_2-way'!A23="","",'True_Odds_Calculator_2-way'!A23)</f>
        <v>1.93</v>
      </c>
      <c r="B22" s="4">
        <f>IF('True_Odds_Calculator_2-way'!B23="","",'True_Odds_Calculator_2-way'!B23)</f>
        <v>1.9</v>
      </c>
      <c r="C22" s="4">
        <f t="shared" si="0"/>
        <v>0.5181347150259068</v>
      </c>
      <c r="D22">
        <f t="shared" si="1"/>
        <v>0.52631578947368418</v>
      </c>
      <c r="E22">
        <f t="shared" si="2"/>
        <v>4.445050449959087E-2</v>
      </c>
      <c r="F22">
        <f t="shared" si="3"/>
        <v>-0.22825197709299161</v>
      </c>
      <c r="G22">
        <v>0</v>
      </c>
      <c r="H22">
        <f t="shared" si="4"/>
        <v>0.27270248159258254</v>
      </c>
      <c r="I22">
        <f t="shared" si="5"/>
        <v>-1.0930430596399217</v>
      </c>
      <c r="J22">
        <f t="shared" si="6"/>
        <v>1.0930430596399217</v>
      </c>
      <c r="K22">
        <f t="shared" si="7"/>
        <v>0.49590136395381257</v>
      </c>
      <c r="L22">
        <f t="shared" si="8"/>
        <v>0.50409863604618754</v>
      </c>
      <c r="M22">
        <f t="shared" si="9"/>
        <v>2.0165300454651267</v>
      </c>
      <c r="N22">
        <f t="shared" si="10"/>
        <v>1.9837387536759294</v>
      </c>
    </row>
    <row r="23" spans="1:14" x14ac:dyDescent="0.25">
      <c r="A23" s="4">
        <f>IF('True_Odds_Calculator_2-way'!A24="","",'True_Odds_Calculator_2-way'!A24)</f>
        <v>2.2200000000000002</v>
      </c>
      <c r="B23" s="4">
        <f>IF('True_Odds_Calculator_2-way'!B24="","",'True_Odds_Calculator_2-way'!B24)</f>
        <v>1.68</v>
      </c>
      <c r="C23" s="4">
        <f t="shared" si="0"/>
        <v>0.4504504504504504</v>
      </c>
      <c r="D23">
        <f t="shared" si="1"/>
        <v>0.59523809523809523</v>
      </c>
      <c r="E23">
        <f t="shared" si="2"/>
        <v>4.5688545688545634E-2</v>
      </c>
      <c r="F23">
        <f t="shared" si="3"/>
        <v>-0.22243672243672252</v>
      </c>
      <c r="G23">
        <v>0</v>
      </c>
      <c r="H23">
        <f t="shared" si="4"/>
        <v>0.2681252681252681</v>
      </c>
      <c r="I23">
        <f t="shared" si="5"/>
        <v>-1.0979071877276467</v>
      </c>
      <c r="J23">
        <f t="shared" si="6"/>
        <v>1.0979071877276467</v>
      </c>
      <c r="K23">
        <f t="shared" si="7"/>
        <v>0.42745148692380741</v>
      </c>
      <c r="L23">
        <f t="shared" si="8"/>
        <v>0.57254851307619281</v>
      </c>
      <c r="M23">
        <f t="shared" si="9"/>
        <v>2.3394467690277296</v>
      </c>
      <c r="N23">
        <f t="shared" si="10"/>
        <v>1.7465768876547993</v>
      </c>
    </row>
    <row r="24" spans="1:14" x14ac:dyDescent="0.25">
      <c r="A24" s="4">
        <f>IF('True_Odds_Calculator_2-way'!A25="","",'True_Odds_Calculator_2-way'!A25)</f>
        <v>1.86</v>
      </c>
      <c r="B24" s="4">
        <f>IF('True_Odds_Calculator_2-way'!B25="","",'True_Odds_Calculator_2-way'!B25)</f>
        <v>1.97</v>
      </c>
      <c r="C24" s="4">
        <f t="shared" si="0"/>
        <v>0.5376344086021505</v>
      </c>
      <c r="D24">
        <f t="shared" si="1"/>
        <v>0.50761421319796951</v>
      </c>
      <c r="E24">
        <f t="shared" si="2"/>
        <v>4.5248621800120015E-2</v>
      </c>
      <c r="F24">
        <f t="shared" si="3"/>
        <v>-0.22766224551061631</v>
      </c>
      <c r="G24">
        <v>0</v>
      </c>
      <c r="H24">
        <f t="shared" si="4"/>
        <v>0.27291086731073627</v>
      </c>
      <c r="I24">
        <f t="shared" si="5"/>
        <v>-1.0948759274783444</v>
      </c>
      <c r="J24">
        <f t="shared" si="6"/>
        <v>1.0948759274783444</v>
      </c>
      <c r="K24">
        <f t="shared" si="7"/>
        <v>0.51504092088695308</v>
      </c>
      <c r="L24">
        <f t="shared" si="8"/>
        <v>0.48495907911304703</v>
      </c>
      <c r="M24">
        <f t="shared" si="9"/>
        <v>1.9415932976313763</v>
      </c>
      <c r="N24">
        <f t="shared" si="10"/>
        <v>2.062029649653994</v>
      </c>
    </row>
    <row r="25" spans="1:14" x14ac:dyDescent="0.25">
      <c r="A25" s="4">
        <f>IF('True_Odds_Calculator_2-way'!A26="","",'True_Odds_Calculator_2-way'!A26)</f>
        <v>2</v>
      </c>
      <c r="B25" s="4">
        <f>IF('True_Odds_Calculator_2-way'!B26="","",'True_Odds_Calculator_2-way'!B26)</f>
        <v>1.84</v>
      </c>
      <c r="C25" s="4">
        <f t="shared" si="0"/>
        <v>0.5</v>
      </c>
      <c r="D25">
        <f t="shared" si="1"/>
        <v>0.54347826086956519</v>
      </c>
      <c r="E25">
        <f t="shared" si="2"/>
        <v>4.3478260869565188E-2</v>
      </c>
      <c r="F25">
        <f t="shared" si="3"/>
        <v>-0.22826086956521741</v>
      </c>
      <c r="G25">
        <v>0</v>
      </c>
      <c r="H25">
        <f t="shared" si="4"/>
        <v>0.27173913043478259</v>
      </c>
      <c r="I25">
        <f t="shared" si="5"/>
        <v>-1.0910894511799618</v>
      </c>
      <c r="J25">
        <f t="shared" si="6"/>
        <v>1.0910894511799618</v>
      </c>
      <c r="K25">
        <f t="shared" si="7"/>
        <v>0.47821961869479995</v>
      </c>
      <c r="L25">
        <f t="shared" si="8"/>
        <v>0.52178038130519999</v>
      </c>
      <c r="M25">
        <f t="shared" si="9"/>
        <v>2.091089451179962</v>
      </c>
      <c r="N25">
        <f t="shared" si="10"/>
        <v>1.9165151389911681</v>
      </c>
    </row>
    <row r="26" spans="1:14" x14ac:dyDescent="0.25">
      <c r="A26" s="4">
        <f>IF('True_Odds_Calculator_2-way'!A27="","",'True_Odds_Calculator_2-way'!A27)</f>
        <v>1.79</v>
      </c>
      <c r="B26" s="4">
        <f>IF('True_Odds_Calculator_2-way'!B27="","",'True_Odds_Calculator_2-way'!B27)</f>
        <v>2.04</v>
      </c>
      <c r="C26" s="4">
        <f t="shared" si="0"/>
        <v>0.55865921787709494</v>
      </c>
      <c r="D26">
        <f t="shared" si="1"/>
        <v>0.49019607843137253</v>
      </c>
      <c r="E26">
        <f t="shared" si="2"/>
        <v>4.8855296308467411E-2</v>
      </c>
      <c r="F26">
        <f t="shared" si="3"/>
        <v>-0.22499726147442223</v>
      </c>
      <c r="G26">
        <v>0</v>
      </c>
      <c r="H26">
        <f t="shared" si="4"/>
        <v>0.27385255778288964</v>
      </c>
      <c r="I26">
        <f t="shared" si="5"/>
        <v>-1.1032394541017194</v>
      </c>
      <c r="J26">
        <f t="shared" si="6"/>
        <v>1.1032394541017194</v>
      </c>
      <c r="K26">
        <f t="shared" si="7"/>
        <v>0.53431385804010889</v>
      </c>
      <c r="L26">
        <f t="shared" si="8"/>
        <v>0.46568614195989111</v>
      </c>
      <c r="M26">
        <f t="shared" si="9"/>
        <v>1.8715591687403583</v>
      </c>
      <c r="N26">
        <f t="shared" si="10"/>
        <v>2.1473690322657886</v>
      </c>
    </row>
    <row r="27" spans="1:14" x14ac:dyDescent="0.25">
      <c r="A27" s="4">
        <f>IF('True_Odds_Calculator_2-way'!A28="","",'True_Odds_Calculator_2-way'!A28)</f>
        <v>1.94</v>
      </c>
      <c r="B27" s="4">
        <f>IF('True_Odds_Calculator_2-way'!B28="","",'True_Odds_Calculator_2-way'!B28)</f>
        <v>1.89</v>
      </c>
      <c r="C27" s="4">
        <f t="shared" si="0"/>
        <v>0.51546391752577325</v>
      </c>
      <c r="D27">
        <f t="shared" si="1"/>
        <v>0.52910052910052918</v>
      </c>
      <c r="E27">
        <f t="shared" si="2"/>
        <v>4.4564446626302434E-2</v>
      </c>
      <c r="F27">
        <f t="shared" si="3"/>
        <v>-0.22816778486881573</v>
      </c>
      <c r="G27">
        <v>0</v>
      </c>
      <c r="H27">
        <f t="shared" si="4"/>
        <v>0.27273223149511816</v>
      </c>
      <c r="I27">
        <f t="shared" si="5"/>
        <v>-1.093304334427839</v>
      </c>
      <c r="J27">
        <f t="shared" si="6"/>
        <v>1.093304334427839</v>
      </c>
      <c r="K27">
        <f t="shared" si="7"/>
        <v>0.49316812364659818</v>
      </c>
      <c r="L27">
        <f t="shared" si="8"/>
        <v>0.50683187635340188</v>
      </c>
      <c r="M27">
        <f t="shared" si="9"/>
        <v>2.0277060743621682</v>
      </c>
      <c r="N27">
        <f t="shared" si="10"/>
        <v>1.9730408576407765</v>
      </c>
    </row>
    <row r="28" spans="1:14" x14ac:dyDescent="0.25">
      <c r="A28" s="4">
        <f>IF('True_Odds_Calculator_2-way'!A29="","",'True_Odds_Calculator_2-way'!A29)</f>
        <v>1.94</v>
      </c>
      <c r="B28" s="4">
        <f>IF('True_Odds_Calculator_2-way'!B29="","",'True_Odds_Calculator_2-way'!B29)</f>
        <v>1.89</v>
      </c>
      <c r="C28" s="4">
        <f t="shared" si="0"/>
        <v>0.51546391752577325</v>
      </c>
      <c r="D28">
        <f t="shared" si="1"/>
        <v>0.52910052910052918</v>
      </c>
      <c r="E28">
        <f t="shared" si="2"/>
        <v>4.4564446626302434E-2</v>
      </c>
      <c r="F28">
        <f t="shared" si="3"/>
        <v>-0.22816778486881573</v>
      </c>
      <c r="G28">
        <v>0</v>
      </c>
      <c r="H28">
        <f t="shared" si="4"/>
        <v>0.27273223149511816</v>
      </c>
      <c r="I28">
        <f t="shared" si="5"/>
        <v>-1.093304334427839</v>
      </c>
      <c r="J28">
        <f t="shared" si="6"/>
        <v>1.093304334427839</v>
      </c>
      <c r="K28">
        <f t="shared" si="7"/>
        <v>0.49316812364659818</v>
      </c>
      <c r="L28">
        <f t="shared" si="8"/>
        <v>0.50683187635340188</v>
      </c>
      <c r="M28">
        <f t="shared" si="9"/>
        <v>2.0277060743621682</v>
      </c>
      <c r="N28">
        <f t="shared" si="10"/>
        <v>1.9730408576407765</v>
      </c>
    </row>
    <row r="29" spans="1:14" x14ac:dyDescent="0.25">
      <c r="A29" s="4">
        <f>IF('True_Odds_Calculator_2-way'!A30="","",'True_Odds_Calculator_2-way'!A30)</f>
        <v>1.91</v>
      </c>
      <c r="B29" s="4">
        <f>IF('True_Odds_Calculator_2-way'!B30="","",'True_Odds_Calculator_2-way'!B30)</f>
        <v>1.93</v>
      </c>
      <c r="C29" s="4">
        <f t="shared" si="0"/>
        <v>0.52356020942408377</v>
      </c>
      <c r="D29">
        <f t="shared" si="1"/>
        <v>0.5181347150259068</v>
      </c>
      <c r="E29">
        <f t="shared" si="2"/>
        <v>4.1694924449990456E-2</v>
      </c>
      <c r="F29">
        <f t="shared" si="3"/>
        <v>-0.2295797954588612</v>
      </c>
      <c r="G29">
        <v>0</v>
      </c>
      <c r="H29">
        <f t="shared" si="4"/>
        <v>0.27127471990885171</v>
      </c>
      <c r="I29">
        <f t="shared" si="5"/>
        <v>-1.0870207379990005</v>
      </c>
      <c r="J29">
        <f t="shared" si="6"/>
        <v>1.0870207379990005</v>
      </c>
      <c r="K29">
        <f t="shared" si="7"/>
        <v>0.50271747157230162</v>
      </c>
      <c r="L29">
        <f t="shared" si="8"/>
        <v>0.49728252842769838</v>
      </c>
      <c r="M29">
        <f t="shared" si="9"/>
        <v>1.9891888715790902</v>
      </c>
      <c r="N29">
        <f t="shared" si="10"/>
        <v>2.0109292863390706</v>
      </c>
    </row>
    <row r="30" spans="1:14" x14ac:dyDescent="0.25">
      <c r="A30" s="4">
        <f>IF('True_Odds_Calculator_2-way'!A31="","",'True_Odds_Calculator_2-way'!A31)</f>
        <v>1.96</v>
      </c>
      <c r="B30" s="4">
        <f>IF('True_Odds_Calculator_2-way'!B31="","",'True_Odds_Calculator_2-way'!B31)</f>
        <v>1.88</v>
      </c>
      <c r="C30" s="4">
        <f t="shared" si="0"/>
        <v>0.51020408163265307</v>
      </c>
      <c r="D30">
        <f t="shared" si="1"/>
        <v>0.53191489361702127</v>
      </c>
      <c r="E30">
        <f t="shared" si="2"/>
        <v>4.2118975249674229E-2</v>
      </c>
      <c r="F30">
        <f t="shared" si="3"/>
        <v>-0.22926617455492848</v>
      </c>
      <c r="G30">
        <v>0</v>
      </c>
      <c r="H30">
        <f t="shared" si="4"/>
        <v>0.27138514980460271</v>
      </c>
      <c r="I30">
        <f t="shared" si="5"/>
        <v>-1.0879853497231111</v>
      </c>
      <c r="J30">
        <f t="shared" si="6"/>
        <v>1.0879853497231111</v>
      </c>
      <c r="K30">
        <f t="shared" si="7"/>
        <v>0.48912529307605751</v>
      </c>
      <c r="L30">
        <f t="shared" si="8"/>
        <v>0.51087470692394266</v>
      </c>
      <c r="M30">
        <f t="shared" si="9"/>
        <v>2.0444659357341863</v>
      </c>
      <c r="N30">
        <f t="shared" si="10"/>
        <v>1.9574271077563381</v>
      </c>
    </row>
    <row r="31" spans="1:14" x14ac:dyDescent="0.25">
      <c r="A31" s="4">
        <f>IF('True_Odds_Calculator_2-way'!A32="","",'True_Odds_Calculator_2-way'!A32)</f>
        <v>2.1</v>
      </c>
      <c r="B31" s="4">
        <f>IF('True_Odds_Calculator_2-way'!B32="","",'True_Odds_Calculator_2-way'!B32)</f>
        <v>1.75</v>
      </c>
      <c r="C31" s="4">
        <f t="shared" si="0"/>
        <v>0.47619047619047616</v>
      </c>
      <c r="D31">
        <f t="shared" si="1"/>
        <v>0.5714285714285714</v>
      </c>
      <c r="E31">
        <f t="shared" si="2"/>
        <v>4.761904761904745E-2</v>
      </c>
      <c r="F31">
        <f t="shared" si="3"/>
        <v>-0.22448979591836749</v>
      </c>
      <c r="G31">
        <v>0</v>
      </c>
      <c r="H31">
        <f t="shared" si="4"/>
        <v>0.27210884353741494</v>
      </c>
      <c r="I31">
        <f t="shared" si="5"/>
        <v>-1.1009637651263602</v>
      </c>
      <c r="J31">
        <f t="shared" si="6"/>
        <v>1.1009637651263602</v>
      </c>
      <c r="K31">
        <f t="shared" si="7"/>
        <v>0.4522717320835643</v>
      </c>
      <c r="L31">
        <f t="shared" si="8"/>
        <v>0.54772826791643581</v>
      </c>
      <c r="M31">
        <f t="shared" si="9"/>
        <v>2.2110601416389968</v>
      </c>
      <c r="N31">
        <f t="shared" si="10"/>
        <v>1.8257228238447702</v>
      </c>
    </row>
    <row r="32" spans="1:14" x14ac:dyDescent="0.25">
      <c r="A32" s="4">
        <f>IF('True_Odds_Calculator_2-way'!A33="","",'True_Odds_Calculator_2-way'!A33)</f>
        <v>1.81</v>
      </c>
      <c r="B32" s="4">
        <f>IF('True_Odds_Calculator_2-way'!B33="","",'True_Odds_Calculator_2-way'!B33)</f>
        <v>2.02</v>
      </c>
      <c r="C32" s="4">
        <f t="shared" si="0"/>
        <v>0.5524861878453039</v>
      </c>
      <c r="D32">
        <f t="shared" si="1"/>
        <v>0.49504950495049505</v>
      </c>
      <c r="E32">
        <f t="shared" si="2"/>
        <v>4.7535692795798834E-2</v>
      </c>
      <c r="F32">
        <f t="shared" si="3"/>
        <v>-0.22597232098900499</v>
      </c>
      <c r="G32">
        <v>0</v>
      </c>
      <c r="H32">
        <f t="shared" si="4"/>
        <v>0.27350801378480388</v>
      </c>
      <c r="I32">
        <f t="shared" si="5"/>
        <v>-1.1001639366407492</v>
      </c>
      <c r="J32">
        <f t="shared" si="6"/>
        <v>1.1001639366407492</v>
      </c>
      <c r="K32">
        <f t="shared" si="7"/>
        <v>0.52878359784482387</v>
      </c>
      <c r="L32">
        <f t="shared" si="8"/>
        <v>0.47121640215517624</v>
      </c>
      <c r="M32">
        <f t="shared" si="9"/>
        <v>1.8911327886790064</v>
      </c>
      <c r="N32">
        <f t="shared" si="10"/>
        <v>2.1221672153735645</v>
      </c>
    </row>
    <row r="33" spans="1:14" x14ac:dyDescent="0.25">
      <c r="A33" s="4">
        <f>IF('True_Odds_Calculator_2-way'!A34="","",'True_Odds_Calculator_2-way'!A34)</f>
        <v>1.98</v>
      </c>
      <c r="B33" s="4">
        <f>IF('True_Odds_Calculator_2-way'!B34="","",'True_Odds_Calculator_2-way'!B34)</f>
        <v>1.86</v>
      </c>
      <c r="C33" s="4">
        <f t="shared" si="0"/>
        <v>0.50505050505050508</v>
      </c>
      <c r="D33">
        <f t="shared" si="1"/>
        <v>0.5376344086021505</v>
      </c>
      <c r="E33">
        <f t="shared" si="2"/>
        <v>4.2684913652655698E-2</v>
      </c>
      <c r="F33">
        <f t="shared" si="3"/>
        <v>-0.22884761594438996</v>
      </c>
      <c r="G33">
        <v>0</v>
      </c>
      <c r="H33">
        <f t="shared" si="4"/>
        <v>0.27153252959704571</v>
      </c>
      <c r="I33">
        <f t="shared" si="5"/>
        <v>-1.0892755023757481</v>
      </c>
      <c r="J33">
        <f t="shared" si="6"/>
        <v>1.0892755023757481</v>
      </c>
      <c r="K33">
        <f t="shared" si="7"/>
        <v>0.48367827835233401</v>
      </c>
      <c r="L33">
        <f t="shared" si="8"/>
        <v>0.51632172164766577</v>
      </c>
      <c r="M33">
        <f t="shared" si="9"/>
        <v>2.0674899923282331</v>
      </c>
      <c r="N33">
        <f t="shared" si="10"/>
        <v>1.9367769320431434</v>
      </c>
    </row>
    <row r="34" spans="1:14" x14ac:dyDescent="0.25">
      <c r="A34" s="4">
        <f>IF('True_Odds_Calculator_2-way'!A35="","",'True_Odds_Calculator_2-way'!A35)</f>
        <v>2.09</v>
      </c>
      <c r="B34" s="4">
        <f>IF('True_Odds_Calculator_2-way'!B35="","",'True_Odds_Calculator_2-way'!B35)</f>
        <v>1.76</v>
      </c>
      <c r="C34" s="4">
        <f t="shared" si="0"/>
        <v>0.47846889952153115</v>
      </c>
      <c r="D34">
        <f t="shared" si="1"/>
        <v>0.56818181818181823</v>
      </c>
      <c r="E34">
        <f t="shared" si="2"/>
        <v>4.6650717703349276E-2</v>
      </c>
      <c r="F34">
        <f t="shared" si="3"/>
        <v>-0.22520661157024802</v>
      </c>
      <c r="G34">
        <v>0</v>
      </c>
      <c r="H34">
        <f t="shared" si="4"/>
        <v>0.27185732927359729</v>
      </c>
      <c r="I34">
        <f t="shared" si="5"/>
        <v>-1.0987021007226223</v>
      </c>
      <c r="J34">
        <f t="shared" si="6"/>
        <v>1.0987021007226223</v>
      </c>
      <c r="K34">
        <f t="shared" si="7"/>
        <v>0.45504490981400092</v>
      </c>
      <c r="L34">
        <f t="shared" si="8"/>
        <v>0.54495509018599919</v>
      </c>
      <c r="M34">
        <f t="shared" si="9"/>
        <v>2.197585289787658</v>
      </c>
      <c r="N34">
        <f t="shared" si="10"/>
        <v>1.8350135965491927</v>
      </c>
    </row>
    <row r="35" spans="1:14" x14ac:dyDescent="0.25">
      <c r="A35" s="4">
        <f>IF('True_Odds_Calculator_2-way'!A36="","",'True_Odds_Calculator_2-way'!A36)</f>
        <v>2.1800000000000002</v>
      </c>
      <c r="B35" s="4">
        <f>IF('True_Odds_Calculator_2-way'!B36="","",'True_Odds_Calculator_2-way'!B36)</f>
        <v>1.7</v>
      </c>
      <c r="C35" s="4">
        <f t="shared" si="0"/>
        <v>0.4587155963302752</v>
      </c>
      <c r="D35">
        <f t="shared" si="1"/>
        <v>0.58823529411764708</v>
      </c>
      <c r="E35">
        <f t="shared" si="2"/>
        <v>4.6950890447922333E-2</v>
      </c>
      <c r="F35">
        <f t="shared" si="3"/>
        <v>-0.22288181327576895</v>
      </c>
      <c r="G35">
        <v>0</v>
      </c>
      <c r="H35">
        <f t="shared" si="4"/>
        <v>0.26983270372369128</v>
      </c>
      <c r="I35">
        <f t="shared" si="5"/>
        <v>-1.1002971203391541</v>
      </c>
      <c r="J35">
        <f t="shared" si="6"/>
        <v>1.1002971203391541</v>
      </c>
      <c r="K35">
        <f t="shared" si="7"/>
        <v>0.43509462791696046</v>
      </c>
      <c r="L35">
        <f t="shared" si="8"/>
        <v>0.56490537208303937</v>
      </c>
      <c r="M35">
        <f t="shared" si="9"/>
        <v>2.2983506020002022</v>
      </c>
      <c r="N35">
        <f t="shared" si="10"/>
        <v>1.7702079842374079</v>
      </c>
    </row>
    <row r="36" spans="1:14" x14ac:dyDescent="0.25">
      <c r="A36" s="4">
        <f>IF('True_Odds_Calculator_2-way'!A37="","",'True_Odds_Calculator_2-way'!A37)</f>
        <v>1.95</v>
      </c>
      <c r="B36" s="4">
        <f>IF('True_Odds_Calculator_2-way'!B37="","",'True_Odds_Calculator_2-way'!B37)</f>
        <v>1.88</v>
      </c>
      <c r="C36" s="4">
        <f t="shared" si="0"/>
        <v>0.51282051282051289</v>
      </c>
      <c r="D36">
        <f t="shared" si="1"/>
        <v>0.53191489361702127</v>
      </c>
      <c r="E36">
        <f t="shared" si="2"/>
        <v>4.4735406437534042E-2</v>
      </c>
      <c r="F36">
        <f t="shared" si="3"/>
        <v>-0.22804146208401543</v>
      </c>
      <c r="G36">
        <v>0</v>
      </c>
      <c r="H36">
        <f t="shared" si="4"/>
        <v>0.27277686852154942</v>
      </c>
      <c r="I36">
        <f t="shared" si="5"/>
        <v>-1.0936965981495175</v>
      </c>
      <c r="J36">
        <f t="shared" si="6"/>
        <v>1.0936965981495175</v>
      </c>
      <c r="K36">
        <f t="shared" si="7"/>
        <v>0.49043365789995519</v>
      </c>
      <c r="L36">
        <f t="shared" si="8"/>
        <v>0.50956634210004492</v>
      </c>
      <c r="M36">
        <f t="shared" si="9"/>
        <v>2.0390117682420414</v>
      </c>
      <c r="N36">
        <f t="shared" si="10"/>
        <v>1.9624530063715757</v>
      </c>
    </row>
    <row r="37" spans="1:14" x14ac:dyDescent="0.25">
      <c r="A37" s="4">
        <f>IF('True_Odds_Calculator_2-way'!A38="","",'True_Odds_Calculator_2-way'!A38)</f>
        <v>1.96</v>
      </c>
      <c r="B37" s="4">
        <f>IF('True_Odds_Calculator_2-way'!B38="","",'True_Odds_Calculator_2-way'!B38)</f>
        <v>1.88</v>
      </c>
      <c r="C37" s="4">
        <f t="shared" si="0"/>
        <v>0.51020408163265307</v>
      </c>
      <c r="D37">
        <f t="shared" si="1"/>
        <v>0.53191489361702127</v>
      </c>
      <c r="E37">
        <f t="shared" si="2"/>
        <v>4.2118975249674229E-2</v>
      </c>
      <c r="F37">
        <f t="shared" si="3"/>
        <v>-0.22926617455492848</v>
      </c>
      <c r="G37">
        <v>0</v>
      </c>
      <c r="H37">
        <f t="shared" si="4"/>
        <v>0.27138514980460271</v>
      </c>
      <c r="I37">
        <f t="shared" si="5"/>
        <v>-1.0879853497231111</v>
      </c>
      <c r="J37">
        <f t="shared" si="6"/>
        <v>1.0879853497231111</v>
      </c>
      <c r="K37">
        <f t="shared" si="7"/>
        <v>0.48912529307605751</v>
      </c>
      <c r="L37">
        <f t="shared" si="8"/>
        <v>0.51087470692394266</v>
      </c>
      <c r="M37">
        <f t="shared" si="9"/>
        <v>2.0444659357341863</v>
      </c>
      <c r="N37">
        <f t="shared" si="10"/>
        <v>1.9574271077563381</v>
      </c>
    </row>
    <row r="38" spans="1:14" x14ac:dyDescent="0.25">
      <c r="A38" s="4">
        <f>IF('True_Odds_Calculator_2-way'!A39="","",'True_Odds_Calculator_2-way'!A39)</f>
        <v>2.0499999999999998</v>
      </c>
      <c r="B38" s="4">
        <f>IF('True_Odds_Calculator_2-way'!B39="","",'True_Odds_Calculator_2-way'!B39)</f>
        <v>1.79</v>
      </c>
      <c r="C38" s="4">
        <f t="shared" si="0"/>
        <v>0.48780487804878053</v>
      </c>
      <c r="D38">
        <f t="shared" si="1"/>
        <v>0.55865921787709494</v>
      </c>
      <c r="E38">
        <f t="shared" si="2"/>
        <v>4.6464095925875526E-2</v>
      </c>
      <c r="F38">
        <f t="shared" si="3"/>
        <v>-0.22605259572148784</v>
      </c>
      <c r="G38">
        <v>0</v>
      </c>
      <c r="H38">
        <f t="shared" si="4"/>
        <v>0.27251669164736342</v>
      </c>
      <c r="I38">
        <f t="shared" si="5"/>
        <v>-1.0979733645872189</v>
      </c>
      <c r="J38">
        <f t="shared" si="6"/>
        <v>1.0979733645872189</v>
      </c>
      <c r="K38">
        <f t="shared" si="7"/>
        <v>0.46449579201960772</v>
      </c>
      <c r="L38">
        <f t="shared" si="8"/>
        <v>0.53550420798039233</v>
      </c>
      <c r="M38">
        <f t="shared" si="9"/>
        <v>2.1528720328165796</v>
      </c>
      <c r="N38">
        <f t="shared" si="10"/>
        <v>1.8673989580239028</v>
      </c>
    </row>
    <row r="39" spans="1:14" x14ac:dyDescent="0.25">
      <c r="A39" s="4">
        <f>IF('True_Odds_Calculator_2-way'!A40="","",'True_Odds_Calculator_2-way'!A40)</f>
        <v>2.04</v>
      </c>
      <c r="B39" s="4">
        <f>IF('True_Odds_Calculator_2-way'!B40="","",'True_Odds_Calculator_2-way'!B40)</f>
        <v>1.81</v>
      </c>
      <c r="C39" s="4">
        <f t="shared" si="0"/>
        <v>0.49019607843137253</v>
      </c>
      <c r="D39">
        <f t="shared" si="1"/>
        <v>0.5524861878453039</v>
      </c>
      <c r="E39">
        <f t="shared" si="2"/>
        <v>4.2682266276676373E-2</v>
      </c>
      <c r="F39">
        <f t="shared" si="3"/>
        <v>-0.22814429639259015</v>
      </c>
      <c r="G39">
        <v>0</v>
      </c>
      <c r="H39">
        <f t="shared" si="4"/>
        <v>0.27082656266926658</v>
      </c>
      <c r="I39">
        <f t="shared" si="5"/>
        <v>-1.0895340841010224</v>
      </c>
      <c r="J39">
        <f t="shared" si="6"/>
        <v>1.0895340841010224</v>
      </c>
      <c r="K39">
        <f t="shared" si="7"/>
        <v>0.46879788020304902</v>
      </c>
      <c r="L39">
        <f t="shared" si="8"/>
        <v>0.53120211979695098</v>
      </c>
      <c r="M39">
        <f t="shared" si="9"/>
        <v>2.1331154474650633</v>
      </c>
      <c r="N39">
        <f t="shared" si="10"/>
        <v>1.8825226081218283</v>
      </c>
    </row>
    <row r="40" spans="1:14" x14ac:dyDescent="0.25">
      <c r="A40" s="4">
        <f>IF('True_Odds_Calculator_2-way'!A41="","",'True_Odds_Calculator_2-way'!A41)</f>
        <v>2.3199999999999998</v>
      </c>
      <c r="B40" s="4">
        <f>IF('True_Odds_Calculator_2-way'!B41="","",'True_Odds_Calculator_2-way'!B41)</f>
        <v>1.62</v>
      </c>
      <c r="C40" s="4">
        <f t="shared" si="0"/>
        <v>0.43103448275862072</v>
      </c>
      <c r="D40">
        <f t="shared" si="1"/>
        <v>0.61728395061728392</v>
      </c>
      <c r="E40">
        <f t="shared" si="2"/>
        <v>4.8318433375904579E-2</v>
      </c>
      <c r="F40">
        <f t="shared" si="3"/>
        <v>-0.21775223499361429</v>
      </c>
      <c r="G40">
        <v>0</v>
      </c>
      <c r="H40">
        <f t="shared" si="4"/>
        <v>0.26607066836951893</v>
      </c>
      <c r="I40">
        <f t="shared" si="5"/>
        <v>-1.1053942207134546</v>
      </c>
      <c r="J40">
        <f t="shared" si="6"/>
        <v>1.1053942207134546</v>
      </c>
      <c r="K40">
        <f t="shared" si="7"/>
        <v>0.40664947175984478</v>
      </c>
      <c r="L40">
        <f t="shared" si="8"/>
        <v>0.59335052824015522</v>
      </c>
      <c r="M40">
        <f t="shared" si="9"/>
        <v>2.45912037134176</v>
      </c>
      <c r="N40">
        <f t="shared" si="10"/>
        <v>1.6853444168423422</v>
      </c>
    </row>
    <row r="41" spans="1:14" x14ac:dyDescent="0.25">
      <c r="A41" s="4">
        <f>IF('True_Odds_Calculator_2-way'!A42="","",'True_Odds_Calculator_2-way'!A42)</f>
        <v>1.79</v>
      </c>
      <c r="B41" s="4">
        <f>IF('True_Odds_Calculator_2-way'!B42="","",'True_Odds_Calculator_2-way'!B42)</f>
        <v>2.04</v>
      </c>
      <c r="C41" s="4">
        <f t="shared" si="0"/>
        <v>0.55865921787709494</v>
      </c>
      <c r="D41">
        <f t="shared" si="1"/>
        <v>0.49019607843137253</v>
      </c>
      <c r="E41">
        <f t="shared" si="2"/>
        <v>4.8855296308467411E-2</v>
      </c>
      <c r="F41">
        <f t="shared" si="3"/>
        <v>-0.22499726147442223</v>
      </c>
      <c r="G41">
        <v>0</v>
      </c>
      <c r="H41">
        <f t="shared" si="4"/>
        <v>0.27385255778288964</v>
      </c>
      <c r="I41">
        <f t="shared" si="5"/>
        <v>-1.1032394541017194</v>
      </c>
      <c r="J41">
        <f t="shared" si="6"/>
        <v>1.1032394541017194</v>
      </c>
      <c r="K41">
        <f t="shared" si="7"/>
        <v>0.53431385804010889</v>
      </c>
      <c r="L41">
        <f t="shared" si="8"/>
        <v>0.46568614195989111</v>
      </c>
      <c r="M41">
        <f t="shared" si="9"/>
        <v>1.8715591687403583</v>
      </c>
      <c r="N41">
        <f t="shared" si="10"/>
        <v>2.1473690322657886</v>
      </c>
    </row>
    <row r="42" spans="1:14" x14ac:dyDescent="0.25">
      <c r="A42" s="4">
        <f>IF('True_Odds_Calculator_2-way'!A43="","",'True_Odds_Calculator_2-way'!A43)</f>
        <v>2</v>
      </c>
      <c r="B42" s="4">
        <f>IF('True_Odds_Calculator_2-way'!B43="","",'True_Odds_Calculator_2-way'!B43)</f>
        <v>1.84</v>
      </c>
      <c r="C42" s="4">
        <f t="shared" si="0"/>
        <v>0.5</v>
      </c>
      <c r="D42">
        <f t="shared" si="1"/>
        <v>0.54347826086956519</v>
      </c>
      <c r="E42">
        <f t="shared" si="2"/>
        <v>4.3478260869565188E-2</v>
      </c>
      <c r="F42">
        <f t="shared" si="3"/>
        <v>-0.22826086956521741</v>
      </c>
      <c r="G42">
        <v>0</v>
      </c>
      <c r="H42">
        <f t="shared" si="4"/>
        <v>0.27173913043478259</v>
      </c>
      <c r="I42">
        <f t="shared" si="5"/>
        <v>-1.0910894511799618</v>
      </c>
      <c r="J42">
        <f t="shared" si="6"/>
        <v>1.0910894511799618</v>
      </c>
      <c r="K42">
        <f t="shared" si="7"/>
        <v>0.47821961869479995</v>
      </c>
      <c r="L42">
        <f t="shared" si="8"/>
        <v>0.52178038130519999</v>
      </c>
      <c r="M42">
        <f t="shared" si="9"/>
        <v>2.091089451179962</v>
      </c>
      <c r="N42">
        <f t="shared" si="10"/>
        <v>1.9165151389911681</v>
      </c>
    </row>
    <row r="43" spans="1:14" x14ac:dyDescent="0.25">
      <c r="A43" s="4">
        <f>IF('True_Odds_Calculator_2-way'!A44="","",'True_Odds_Calculator_2-way'!A44)</f>
        <v>2.0299999999999998</v>
      </c>
      <c r="B43" s="4">
        <f>IF('True_Odds_Calculator_2-way'!B44="","",'True_Odds_Calculator_2-way'!B44)</f>
        <v>1.82</v>
      </c>
      <c r="C43" s="4">
        <f t="shared" si="0"/>
        <v>0.49261083743842371</v>
      </c>
      <c r="D43">
        <f t="shared" si="1"/>
        <v>0.54945054945054939</v>
      </c>
      <c r="E43">
        <f t="shared" si="2"/>
        <v>4.2061386888973207E-2</v>
      </c>
      <c r="F43">
        <f t="shared" si="3"/>
        <v>-0.22860390840686395</v>
      </c>
      <c r="G43">
        <v>0</v>
      </c>
      <c r="H43">
        <f t="shared" si="4"/>
        <v>0.27066529529583716</v>
      </c>
      <c r="I43">
        <f t="shared" si="5"/>
        <v>-1.0881141587390988</v>
      </c>
      <c r="J43">
        <f t="shared" si="6"/>
        <v>1.0881141587390988</v>
      </c>
      <c r="K43">
        <f t="shared" si="7"/>
        <v>0.47152961176687003</v>
      </c>
      <c r="L43">
        <f t="shared" si="8"/>
        <v>0.52847038823312997</v>
      </c>
      <c r="M43">
        <f t="shared" si="9"/>
        <v>2.1207575835012715</v>
      </c>
      <c r="N43">
        <f t="shared" si="10"/>
        <v>1.892253610166061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1.65</v>
      </c>
      <c r="C44" s="4">
        <f t="shared" si="0"/>
        <v>0.44052863436123346</v>
      </c>
      <c r="D44">
        <f t="shared" si="1"/>
        <v>0.60606060606060608</v>
      </c>
      <c r="E44">
        <f t="shared" si="2"/>
        <v>4.658924042183954E-2</v>
      </c>
      <c r="F44">
        <f t="shared" si="3"/>
        <v>-0.22039781070618081</v>
      </c>
      <c r="G44">
        <v>0</v>
      </c>
      <c r="H44">
        <f t="shared" si="4"/>
        <v>0.26698705112802029</v>
      </c>
      <c r="I44">
        <f t="shared" si="5"/>
        <v>-1.1006302913143411</v>
      </c>
      <c r="J44">
        <f t="shared" si="6"/>
        <v>1.1006302913143411</v>
      </c>
      <c r="K44">
        <f t="shared" si="7"/>
        <v>0.41704887980643335</v>
      </c>
      <c r="L44">
        <f t="shared" si="8"/>
        <v>0.58295112019356654</v>
      </c>
      <c r="M44">
        <f t="shared" si="9"/>
        <v>2.3978004699692139</v>
      </c>
      <c r="N44">
        <f t="shared" si="10"/>
        <v>1.715409689354322</v>
      </c>
    </row>
    <row r="45" spans="1:14" x14ac:dyDescent="0.25">
      <c r="A45" s="4">
        <f>IF('True_Odds_Calculator_2-way'!A46="","",'True_Odds_Calculator_2-way'!A46)</f>
        <v>1.73</v>
      </c>
      <c r="B45" s="4">
        <f>IF('True_Odds_Calculator_2-way'!B46="","",'True_Odds_Calculator_2-way'!B46)</f>
        <v>2.09</v>
      </c>
      <c r="C45" s="4">
        <f t="shared" si="0"/>
        <v>0.5780346820809249</v>
      </c>
      <c r="D45">
        <f t="shared" si="1"/>
        <v>0.47846889952153115</v>
      </c>
      <c r="E45">
        <f t="shared" si="2"/>
        <v>5.6503581602456165E-2</v>
      </c>
      <c r="F45">
        <f t="shared" si="3"/>
        <v>-0.22006803661808205</v>
      </c>
      <c r="G45">
        <v>0</v>
      </c>
      <c r="H45">
        <f t="shared" si="4"/>
        <v>0.27657161822053827</v>
      </c>
      <c r="I45">
        <f t="shared" si="5"/>
        <v>-1.1210508723689179</v>
      </c>
      <c r="J45">
        <f t="shared" si="6"/>
        <v>1.1210508723689179</v>
      </c>
      <c r="K45">
        <f t="shared" si="7"/>
        <v>0.54994394682236836</v>
      </c>
      <c r="L45">
        <f t="shared" si="8"/>
        <v>0.45005605317763153</v>
      </c>
      <c r="M45">
        <f t="shared" si="9"/>
        <v>1.8183671368293095</v>
      </c>
      <c r="N45">
        <f t="shared" si="10"/>
        <v>2.2219454508821204</v>
      </c>
    </row>
    <row r="46" spans="1:14" x14ac:dyDescent="0.25">
      <c r="A46" s="4">
        <f>IF('True_Odds_Calculator_2-way'!A47="","",'True_Odds_Calculator_2-way'!A47)</f>
        <v>1.65</v>
      </c>
      <c r="B46" s="4">
        <f>IF('True_Odds_Calculator_2-way'!B47="","",'True_Odds_Calculator_2-way'!B47)</f>
        <v>2.2200000000000002</v>
      </c>
      <c r="C46" s="4">
        <f t="shared" si="0"/>
        <v>0.60606060606060608</v>
      </c>
      <c r="D46">
        <f t="shared" si="1"/>
        <v>0.4504504504504504</v>
      </c>
      <c r="E46">
        <f t="shared" si="2"/>
        <v>5.6511056511056479E-2</v>
      </c>
      <c r="F46">
        <f t="shared" si="3"/>
        <v>-0.21648921648921648</v>
      </c>
      <c r="G46">
        <v>0</v>
      </c>
      <c r="H46">
        <f t="shared" si="4"/>
        <v>0.27300027300027296</v>
      </c>
      <c r="I46">
        <f t="shared" si="5"/>
        <v>-1.1229577231219765</v>
      </c>
      <c r="J46">
        <f t="shared" si="6"/>
        <v>1.1229577231219765</v>
      </c>
      <c r="K46">
        <f t="shared" si="7"/>
        <v>0.57806057116539045</v>
      </c>
      <c r="L46">
        <f t="shared" si="8"/>
        <v>0.4219394288346095</v>
      </c>
      <c r="M46">
        <f t="shared" si="9"/>
        <v>1.7299225200292849</v>
      </c>
      <c r="N46">
        <f t="shared" si="10"/>
        <v>2.3700084222088118</v>
      </c>
    </row>
    <row r="47" spans="1:14" x14ac:dyDescent="0.25">
      <c r="A47" s="4">
        <f>IF('True_Odds_Calculator_2-way'!A48="","",'True_Odds_Calculator_2-way'!A48)</f>
        <v>1.88</v>
      </c>
      <c r="B47" s="4">
        <f>IF('True_Odds_Calculator_2-way'!B48="","",'True_Odds_Calculator_2-way'!B48)</f>
        <v>1.93</v>
      </c>
      <c r="C47" s="4">
        <f t="shared" si="0"/>
        <v>0.53191489361702127</v>
      </c>
      <c r="D47">
        <f t="shared" si="1"/>
        <v>0.5181347150259068</v>
      </c>
      <c r="E47">
        <f t="shared" si="2"/>
        <v>5.0049608642928067E-2</v>
      </c>
      <c r="F47">
        <f t="shared" si="3"/>
        <v>-0.22555396317936283</v>
      </c>
      <c r="G47">
        <v>0</v>
      </c>
      <c r="H47">
        <f t="shared" si="4"/>
        <v>0.27560357182229084</v>
      </c>
      <c r="I47">
        <f t="shared" si="5"/>
        <v>-1.1053942207134546</v>
      </c>
      <c r="J47">
        <f t="shared" si="6"/>
        <v>1.1053942207134546</v>
      </c>
      <c r="K47">
        <f t="shared" si="7"/>
        <v>0.50690739536217377</v>
      </c>
      <c r="L47">
        <f t="shared" si="8"/>
        <v>0.49309260463782639</v>
      </c>
      <c r="M47">
        <f t="shared" si="9"/>
        <v>1.97274691422784</v>
      </c>
      <c r="N47">
        <f t="shared" si="10"/>
        <v>2.0280166252635121</v>
      </c>
    </row>
    <row r="48" spans="1:14" x14ac:dyDescent="0.25">
      <c r="A48" s="4">
        <f>IF('True_Odds_Calculator_2-way'!A49="","",'True_Odds_Calculator_2-way'!A49)</f>
        <v>1.88</v>
      </c>
      <c r="B48" s="4">
        <f>IF('True_Odds_Calculator_2-way'!B49="","",'True_Odds_Calculator_2-way'!B49)</f>
        <v>1.92</v>
      </c>
      <c r="C48" s="4">
        <f t="shared" si="0"/>
        <v>0.53191489361702127</v>
      </c>
      <c r="D48">
        <f t="shared" si="1"/>
        <v>0.52083333333333337</v>
      </c>
      <c r="E48">
        <f t="shared" si="2"/>
        <v>5.2748226950354749E-2</v>
      </c>
      <c r="F48">
        <f t="shared" si="3"/>
        <v>-0.22429078014184389</v>
      </c>
      <c r="G48">
        <v>0</v>
      </c>
      <c r="H48">
        <f t="shared" si="4"/>
        <v>0.27703900709219859</v>
      </c>
      <c r="I48">
        <f t="shared" si="5"/>
        <v>-1.1113855611859678</v>
      </c>
      <c r="J48">
        <f t="shared" si="6"/>
        <v>1.1113855611859678</v>
      </c>
      <c r="K48">
        <f t="shared" si="7"/>
        <v>0.50555624159601487</v>
      </c>
      <c r="L48">
        <f t="shared" si="8"/>
        <v>0.49444375840398497</v>
      </c>
      <c r="M48">
        <f t="shared" si="9"/>
        <v>1.9780192938436518</v>
      </c>
      <c r="N48">
        <f t="shared" si="10"/>
        <v>2.0224747162910903</v>
      </c>
    </row>
    <row r="49" spans="1:14" x14ac:dyDescent="0.25">
      <c r="A49" s="4">
        <f>IF('True_Odds_Calculator_2-way'!A50="","",'True_Odds_Calculator_2-way'!A50)</f>
        <v>1.83</v>
      </c>
      <c r="B49" s="4">
        <f>IF('True_Odds_Calculator_2-way'!B50="","",'True_Odds_Calculator_2-way'!B50)</f>
        <v>1.98</v>
      </c>
      <c r="C49" s="4">
        <f t="shared" si="0"/>
        <v>0.54644808743169393</v>
      </c>
      <c r="D49">
        <f t="shared" si="1"/>
        <v>0.50505050505050508</v>
      </c>
      <c r="E49">
        <f t="shared" si="2"/>
        <v>5.1498592482198902E-2</v>
      </c>
      <c r="F49">
        <f t="shared" si="3"/>
        <v>-0.22448529005906059</v>
      </c>
      <c r="G49">
        <v>0</v>
      </c>
      <c r="H49">
        <f t="shared" si="4"/>
        <v>0.27598388254125955</v>
      </c>
      <c r="I49">
        <f t="shared" si="5"/>
        <v>-1.108786465294761</v>
      </c>
      <c r="J49">
        <f t="shared" si="6"/>
        <v>1.108786465294761</v>
      </c>
      <c r="K49">
        <f t="shared" si="7"/>
        <v>0.52075392752827476</v>
      </c>
      <c r="L49">
        <f t="shared" si="8"/>
        <v>0.47924607247172535</v>
      </c>
      <c r="M49">
        <f t="shared" si="9"/>
        <v>1.9202927661946518</v>
      </c>
      <c r="N49">
        <f t="shared" si="10"/>
        <v>2.0866107359888657</v>
      </c>
    </row>
    <row r="50" spans="1:14" x14ac:dyDescent="0.25">
      <c r="A50" s="4">
        <f>IF('True_Odds_Calculator_2-way'!A51="","",'True_Odds_Calculator_2-way'!A51)</f>
        <v>1.76</v>
      </c>
      <c r="B50" s="4">
        <f>IF('True_Odds_Calculator_2-way'!B51="","",'True_Odds_Calculator_2-way'!B51)</f>
        <v>2.04</v>
      </c>
      <c r="C50" s="4">
        <f t="shared" si="0"/>
        <v>0.56818181818181823</v>
      </c>
      <c r="D50">
        <f t="shared" si="1"/>
        <v>0.49019607843137253</v>
      </c>
      <c r="E50">
        <f t="shared" si="2"/>
        <v>5.8377896613190705E-2</v>
      </c>
      <c r="F50">
        <f t="shared" si="3"/>
        <v>-0.22014260249554374</v>
      </c>
      <c r="G50">
        <v>0</v>
      </c>
      <c r="H50">
        <f t="shared" si="4"/>
        <v>0.27852049910873444</v>
      </c>
      <c r="I50">
        <f t="shared" si="5"/>
        <v>-1.1248031766646189</v>
      </c>
      <c r="J50">
        <f t="shared" si="6"/>
        <v>1.1248031766646189</v>
      </c>
      <c r="K50">
        <f t="shared" si="7"/>
        <v>0.53912703272959017</v>
      </c>
      <c r="L50">
        <f t="shared" si="8"/>
        <v>0.46087296727040977</v>
      </c>
      <c r="M50">
        <f t="shared" si="9"/>
        <v>1.8548504142651103</v>
      </c>
      <c r="N50">
        <f t="shared" si="10"/>
        <v>2.1697953037312039</v>
      </c>
    </row>
    <row r="51" spans="1:14" x14ac:dyDescent="0.25">
      <c r="A51" s="4">
        <f>IF('True_Odds_Calculator_2-way'!A52="","",'True_Odds_Calculator_2-way'!A52)</f>
        <v>1.79</v>
      </c>
      <c r="B51" s="4">
        <f>IF('True_Odds_Calculator_2-way'!B52="","",'True_Odds_Calculator_2-way'!B52)</f>
        <v>2.0099999999999998</v>
      </c>
      <c r="C51" s="4">
        <f t="shared" si="0"/>
        <v>0.55865921787709494</v>
      </c>
      <c r="D51">
        <f t="shared" si="1"/>
        <v>0.49751243781094534</v>
      </c>
      <c r="E51">
        <f t="shared" si="2"/>
        <v>5.6171655688040278E-2</v>
      </c>
      <c r="F51">
        <f t="shared" si="3"/>
        <v>-0.22176825370354925</v>
      </c>
      <c r="G51">
        <v>0</v>
      </c>
      <c r="H51">
        <f t="shared" si="4"/>
        <v>0.27793990939158958</v>
      </c>
      <c r="I51">
        <f t="shared" si="5"/>
        <v>-1.1195043036766856</v>
      </c>
      <c r="J51">
        <f t="shared" si="6"/>
        <v>1.1195043036766856</v>
      </c>
      <c r="K51">
        <f t="shared" si="7"/>
        <v>0.53067052771078471</v>
      </c>
      <c r="L51">
        <f t="shared" si="8"/>
        <v>0.46932947228921518</v>
      </c>
      <c r="M51">
        <f t="shared" si="9"/>
        <v>1.884408399904582</v>
      </c>
      <c r="N51">
        <f t="shared" si="10"/>
        <v>2.1306993467134521</v>
      </c>
    </row>
    <row r="52" spans="1:14" x14ac:dyDescent="0.25">
      <c r="A52" s="4">
        <f>IF('True_Odds_Calculator_2-way'!A53="","",'True_Odds_Calculator_2-way'!A53)</f>
        <v>1.87</v>
      </c>
      <c r="B52" s="4">
        <f>IF('True_Odds_Calculator_2-way'!B53="","",'True_Odds_Calculator_2-way'!B53)</f>
        <v>1.93</v>
      </c>
      <c r="C52" s="4">
        <f t="shared" si="0"/>
        <v>0.53475935828876997</v>
      </c>
      <c r="D52">
        <f t="shared" si="1"/>
        <v>0.5181347150259068</v>
      </c>
      <c r="E52">
        <f t="shared" si="2"/>
        <v>5.2894073314676771E-2</v>
      </c>
      <c r="F52">
        <f t="shared" si="3"/>
        <v>-0.22418331439971184</v>
      </c>
      <c r="G52">
        <v>0</v>
      </c>
      <c r="H52">
        <f t="shared" si="4"/>
        <v>0.27707738771438861</v>
      </c>
      <c r="I52">
        <f t="shared" si="5"/>
        <v>-1.1117289099417835</v>
      </c>
      <c r="J52">
        <f t="shared" si="6"/>
        <v>1.1117289099417835</v>
      </c>
      <c r="K52">
        <f t="shared" si="7"/>
        <v>0.50833564943505005</v>
      </c>
      <c r="L52">
        <f t="shared" si="8"/>
        <v>0.49166435056494989</v>
      </c>
      <c r="M52">
        <f t="shared" si="9"/>
        <v>1.9672041516493519</v>
      </c>
      <c r="N52">
        <f t="shared" si="10"/>
        <v>2.0339078862458586</v>
      </c>
    </row>
    <row r="53" spans="1:14" x14ac:dyDescent="0.25">
      <c r="A53" s="4">
        <f>IF('True_Odds_Calculator_2-way'!A54="","",'True_Odds_Calculator_2-way'!A54)</f>
        <v>1.81</v>
      </c>
      <c r="B53" s="4">
        <f>IF('True_Odds_Calculator_2-way'!B54="","",'True_Odds_Calculator_2-way'!B54)</f>
        <v>2</v>
      </c>
      <c r="C53" s="4">
        <f t="shared" si="0"/>
        <v>0.5524861878453039</v>
      </c>
      <c r="D53">
        <f t="shared" si="1"/>
        <v>0.5</v>
      </c>
      <c r="E53">
        <f t="shared" si="2"/>
        <v>5.2486187845303789E-2</v>
      </c>
      <c r="F53">
        <f t="shared" si="3"/>
        <v>-0.22375690607734811</v>
      </c>
      <c r="G53">
        <v>0</v>
      </c>
      <c r="H53">
        <f t="shared" si="4"/>
        <v>0.27624309392265195</v>
      </c>
      <c r="I53">
        <f t="shared" si="5"/>
        <v>-1.1111111111111112</v>
      </c>
      <c r="J53">
        <f t="shared" si="6"/>
        <v>1.1111111111111112</v>
      </c>
      <c r="K53">
        <f t="shared" si="7"/>
        <v>0.5263157894736844</v>
      </c>
      <c r="L53">
        <f t="shared" si="8"/>
        <v>0.47368421052631576</v>
      </c>
      <c r="M53">
        <f t="shared" si="9"/>
        <v>1.8999999999999992</v>
      </c>
      <c r="N53">
        <f t="shared" si="10"/>
        <v>2.1111111111111112</v>
      </c>
    </row>
    <row r="54" spans="1:14" x14ac:dyDescent="0.25">
      <c r="A54" s="4">
        <f>IF('True_Odds_Calculator_2-way'!A55="","",'True_Odds_Calculator_2-way'!A55)</f>
        <v>1.75</v>
      </c>
      <c r="B54" s="4">
        <f>IF('True_Odds_Calculator_2-way'!B55="","",'True_Odds_Calculator_2-way'!B55)</f>
        <v>2.06</v>
      </c>
      <c r="C54" s="4">
        <f t="shared" si="0"/>
        <v>0.5714285714285714</v>
      </c>
      <c r="D54">
        <f t="shared" si="1"/>
        <v>0.4854368932038835</v>
      </c>
      <c r="E54">
        <f t="shared" si="2"/>
        <v>5.6865464632454898E-2</v>
      </c>
      <c r="F54">
        <f t="shared" si="3"/>
        <v>-0.22052704576976423</v>
      </c>
      <c r="G54">
        <v>0</v>
      </c>
      <c r="H54">
        <f t="shared" si="4"/>
        <v>0.27739251040221913</v>
      </c>
      <c r="I54">
        <f t="shared" si="5"/>
        <v>-1.1215443081840883</v>
      </c>
      <c r="J54">
        <f t="shared" si="6"/>
        <v>1.1215443081840883</v>
      </c>
      <c r="K54">
        <f t="shared" si="7"/>
        <v>0.54313637094725686</v>
      </c>
      <c r="L54">
        <f t="shared" si="8"/>
        <v>0.4568636290527433</v>
      </c>
      <c r="M54">
        <f t="shared" si="9"/>
        <v>1.8411582311380661</v>
      </c>
      <c r="N54">
        <f t="shared" si="10"/>
        <v>2.1888369666751335</v>
      </c>
    </row>
    <row r="55" spans="1:14" x14ac:dyDescent="0.25">
      <c r="A55" s="4">
        <f>IF('True_Odds_Calculator_2-way'!A56="","",'True_Odds_Calculator_2-way'!A56)</f>
        <v>1.88</v>
      </c>
      <c r="B55" s="4">
        <f>IF('True_Odds_Calculator_2-way'!B56="","",'True_Odds_Calculator_2-way'!B56)</f>
        <v>1.92</v>
      </c>
      <c r="C55" s="4">
        <f t="shared" si="0"/>
        <v>0.53191489361702127</v>
      </c>
      <c r="D55">
        <f t="shared" si="1"/>
        <v>0.52083333333333337</v>
      </c>
      <c r="E55">
        <f t="shared" si="2"/>
        <v>5.2748226950354749E-2</v>
      </c>
      <c r="F55">
        <f t="shared" si="3"/>
        <v>-0.22429078014184389</v>
      </c>
      <c r="G55">
        <v>0</v>
      </c>
      <c r="H55">
        <f t="shared" si="4"/>
        <v>0.27703900709219859</v>
      </c>
      <c r="I55">
        <f t="shared" si="5"/>
        <v>-1.1113855611859678</v>
      </c>
      <c r="J55">
        <f t="shared" si="6"/>
        <v>1.1113855611859678</v>
      </c>
      <c r="K55">
        <f t="shared" si="7"/>
        <v>0.50555624159601487</v>
      </c>
      <c r="L55">
        <f t="shared" si="8"/>
        <v>0.49444375840398497</v>
      </c>
      <c r="M55">
        <f t="shared" si="9"/>
        <v>1.9780192938436518</v>
      </c>
      <c r="N55">
        <f t="shared" si="10"/>
        <v>2.0224747162910903</v>
      </c>
    </row>
    <row r="56" spans="1:14" x14ac:dyDescent="0.25">
      <c r="A56" s="4">
        <f>IF('True_Odds_Calculator_2-way'!A57="","",'True_Odds_Calculator_2-way'!A57)</f>
        <v>2.5299999999999998</v>
      </c>
      <c r="B56" s="4">
        <f>IF('True_Odds_Calculator_2-way'!B57="","",'True_Odds_Calculator_2-way'!B57)</f>
        <v>1.53</v>
      </c>
      <c r="C56" s="4">
        <f t="shared" si="0"/>
        <v>0.39525691699604748</v>
      </c>
      <c r="D56">
        <f t="shared" si="1"/>
        <v>0.65359477124183007</v>
      </c>
      <c r="E56">
        <f t="shared" si="2"/>
        <v>4.8851688237877555E-2</v>
      </c>
      <c r="F56">
        <f t="shared" si="3"/>
        <v>-0.20948616600790504</v>
      </c>
      <c r="G56">
        <v>0</v>
      </c>
      <c r="H56">
        <f t="shared" si="4"/>
        <v>0.25833785424578265</v>
      </c>
      <c r="I56">
        <f t="shared" si="5"/>
        <v>-1.1104943410879495</v>
      </c>
      <c r="J56">
        <f t="shared" si="6"/>
        <v>1.1104943410879495</v>
      </c>
      <c r="K56">
        <f t="shared" si="7"/>
        <v>0.37049986118821809</v>
      </c>
      <c r="L56">
        <f t="shared" si="8"/>
        <v>0.62950013881178191</v>
      </c>
      <c r="M56">
        <f t="shared" si="9"/>
        <v>2.6990563418645621</v>
      </c>
      <c r="N56">
        <f t="shared" si="10"/>
        <v>1.5885620007766132</v>
      </c>
    </row>
    <row r="57" spans="1:14" x14ac:dyDescent="0.25">
      <c r="A57" s="4">
        <f>IF('True_Odds_Calculator_2-way'!A58="","",'True_Odds_Calculator_2-way'!A58)</f>
        <v>2.41</v>
      </c>
      <c r="B57" s="4">
        <f>IF('True_Odds_Calculator_2-way'!B58="","",'True_Odds_Calculator_2-way'!B58)</f>
        <v>1.58</v>
      </c>
      <c r="C57" s="4">
        <f t="shared" si="0"/>
        <v>0.41493775933609955</v>
      </c>
      <c r="D57">
        <f t="shared" si="1"/>
        <v>0.63291139240506322</v>
      </c>
      <c r="E57">
        <f t="shared" si="2"/>
        <v>4.7849151741162776E-2</v>
      </c>
      <c r="F57">
        <f t="shared" si="3"/>
        <v>-0.214769683281685</v>
      </c>
      <c r="G57">
        <v>0</v>
      </c>
      <c r="H57">
        <f t="shared" si="4"/>
        <v>0.26261883502284777</v>
      </c>
      <c r="I57">
        <f t="shared" si="5"/>
        <v>-1.1057996468120721</v>
      </c>
      <c r="J57">
        <f t="shared" si="6"/>
        <v>1.1057996468120721</v>
      </c>
      <c r="K57">
        <f t="shared" si="7"/>
        <v>0.39075054356977457</v>
      </c>
      <c r="L57">
        <f t="shared" si="8"/>
        <v>0.60924945643022566</v>
      </c>
      <c r="M57">
        <f t="shared" si="9"/>
        <v>2.5591775020050216</v>
      </c>
      <c r="N57">
        <f t="shared" si="10"/>
        <v>1.6413637951510016</v>
      </c>
    </row>
    <row r="58" spans="1:14" x14ac:dyDescent="0.25">
      <c r="A58" s="4">
        <f>IF('True_Odds_Calculator_2-way'!A59="","",'True_Odds_Calculator_2-way'!A59)</f>
        <v>2.54</v>
      </c>
      <c r="B58" s="4">
        <f>IF('True_Odds_Calculator_2-way'!B59="","",'True_Odds_Calculator_2-way'!B59)</f>
        <v>1.51</v>
      </c>
      <c r="C58" s="4">
        <f t="shared" si="0"/>
        <v>0.39370078740157477</v>
      </c>
      <c r="D58">
        <f t="shared" si="1"/>
        <v>0.66225165562913912</v>
      </c>
      <c r="E58">
        <f t="shared" si="2"/>
        <v>5.5952443030713894E-2</v>
      </c>
      <c r="F58">
        <f t="shared" si="3"/>
        <v>-0.20477655524847471</v>
      </c>
      <c r="G58">
        <v>0</v>
      </c>
      <c r="H58">
        <f t="shared" si="4"/>
        <v>0.26072899827918861</v>
      </c>
      <c r="I58">
        <f t="shared" si="5"/>
        <v>-1.1283778477771595</v>
      </c>
      <c r="J58">
        <f t="shared" si="6"/>
        <v>1.1283778477771595</v>
      </c>
      <c r="K58">
        <f t="shared" si="7"/>
        <v>0.36526986567396214</v>
      </c>
      <c r="L58">
        <f t="shared" si="8"/>
        <v>0.63473013432603786</v>
      </c>
      <c r="M58">
        <f t="shared" si="9"/>
        <v>2.7377018855768256</v>
      </c>
      <c r="N58">
        <f t="shared" si="10"/>
        <v>1.5754727023663513</v>
      </c>
    </row>
    <row r="59" spans="1:14" x14ac:dyDescent="0.25">
      <c r="A59" s="4">
        <f>IF('True_Odds_Calculator_2-way'!A60="","",'True_Odds_Calculator_2-way'!A60)</f>
        <v>1.74</v>
      </c>
      <c r="B59" s="4">
        <f>IF('True_Odds_Calculator_2-way'!B60="","",'True_Odds_Calculator_2-way'!B60)</f>
        <v>2.1800000000000002</v>
      </c>
      <c r="C59" s="4">
        <f t="shared" si="0"/>
        <v>0.57471264367816088</v>
      </c>
      <c r="D59">
        <f t="shared" si="1"/>
        <v>0.4587155963302752</v>
      </c>
      <c r="E59">
        <f t="shared" si="2"/>
        <v>3.3428240008436028E-2</v>
      </c>
      <c r="F59">
        <f t="shared" si="3"/>
        <v>-0.23020141305494057</v>
      </c>
      <c r="G59">
        <v>0</v>
      </c>
      <c r="H59">
        <f t="shared" si="4"/>
        <v>0.26362965306337655</v>
      </c>
      <c r="I59">
        <f t="shared" si="5"/>
        <v>-1.0701462561817372</v>
      </c>
      <c r="J59">
        <f t="shared" si="6"/>
        <v>1.0701462561817372</v>
      </c>
      <c r="K59">
        <f t="shared" si="7"/>
        <v>0.55806429341387886</v>
      </c>
      <c r="L59">
        <f t="shared" si="8"/>
        <v>0.44193570658612125</v>
      </c>
      <c r="M59">
        <f t="shared" si="9"/>
        <v>1.7919082295744857</v>
      </c>
      <c r="N59">
        <f t="shared" si="10"/>
        <v>2.26277258229445</v>
      </c>
    </row>
    <row r="60" spans="1:14" x14ac:dyDescent="0.25">
      <c r="A60" s="4">
        <f>IF('True_Odds_Calculator_2-way'!A61="","",'True_Odds_Calculator_2-way'!A61)</f>
        <v>2.4</v>
      </c>
      <c r="B60" s="4">
        <f>IF('True_Odds_Calculator_2-way'!B61="","",'True_Odds_Calculator_2-way'!B61)</f>
        <v>1.62</v>
      </c>
      <c r="C60" s="4">
        <f t="shared" si="0"/>
        <v>0.41666666666666669</v>
      </c>
      <c r="D60">
        <f t="shared" si="1"/>
        <v>0.61728395061728392</v>
      </c>
      <c r="E60">
        <f t="shared" si="2"/>
        <v>3.3950617283950546E-2</v>
      </c>
      <c r="F60">
        <f t="shared" si="3"/>
        <v>-0.22325102880658443</v>
      </c>
      <c r="G60">
        <v>0</v>
      </c>
      <c r="H60">
        <f t="shared" si="4"/>
        <v>0.25720164609053497</v>
      </c>
      <c r="I60">
        <f t="shared" si="5"/>
        <v>-1.0733469768527295</v>
      </c>
      <c r="J60">
        <f t="shared" si="6"/>
        <v>1.0733469768527295</v>
      </c>
      <c r="K60">
        <f t="shared" si="7"/>
        <v>0.3995707383438068</v>
      </c>
      <c r="L60">
        <f t="shared" si="8"/>
        <v>0.60042926165619326</v>
      </c>
      <c r="M60">
        <f t="shared" si="9"/>
        <v>2.502685767593821</v>
      </c>
      <c r="N60">
        <f t="shared" si="10"/>
        <v>1.6654751256486924</v>
      </c>
    </row>
    <row r="61" spans="1:14" x14ac:dyDescent="0.25">
      <c r="A61" s="4">
        <f>IF('True_Odds_Calculator_2-way'!A62="","",'True_Odds_Calculator_2-way'!A62)</f>
        <v>1.45</v>
      </c>
      <c r="B61" s="4">
        <f>IF('True_Odds_Calculator_2-way'!B62="","",'True_Odds_Calculator_2-way'!B62)</f>
        <v>2.84</v>
      </c>
      <c r="C61" s="4">
        <f t="shared" si="0"/>
        <v>0.68965517241379315</v>
      </c>
      <c r="D61">
        <f t="shared" si="1"/>
        <v>0.35211267605633806</v>
      </c>
      <c r="E61">
        <f t="shared" si="2"/>
        <v>4.1767848470131153E-2</v>
      </c>
      <c r="F61">
        <f t="shared" si="3"/>
        <v>-0.20106847984458476</v>
      </c>
      <c r="G61">
        <v>0</v>
      </c>
      <c r="H61">
        <f t="shared" si="4"/>
        <v>0.24283632831471591</v>
      </c>
      <c r="I61">
        <f t="shared" si="5"/>
        <v>-1.0989674556596449</v>
      </c>
      <c r="J61">
        <f t="shared" si="6"/>
        <v>1.0989674556596449</v>
      </c>
      <c r="K61">
        <f t="shared" si="7"/>
        <v>0.66910427821137708</v>
      </c>
      <c r="L61">
        <f t="shared" si="8"/>
        <v>0.33089572178862314</v>
      </c>
      <c r="M61">
        <f t="shared" si="9"/>
        <v>1.4945353550468399</v>
      </c>
      <c r="N61">
        <f t="shared" si="10"/>
        <v>3.0221001184137459</v>
      </c>
    </row>
    <row r="62" spans="1:14" x14ac:dyDescent="0.25">
      <c r="A62" s="4">
        <f>IF('True_Odds_Calculator_2-way'!A63="","",'True_Odds_Calculator_2-way'!A63)</f>
        <v>2.35</v>
      </c>
      <c r="B62" s="4">
        <f>IF('True_Odds_Calculator_2-way'!B63="","",'True_Odds_Calculator_2-way'!B63)</f>
        <v>1.65</v>
      </c>
      <c r="C62" s="4">
        <f t="shared" si="0"/>
        <v>0.42553191489361702</v>
      </c>
      <c r="D62">
        <f t="shared" si="1"/>
        <v>0.60606060606060608</v>
      </c>
      <c r="E62">
        <f t="shared" si="2"/>
        <v>3.1592520954223158E-2</v>
      </c>
      <c r="F62">
        <f t="shared" si="3"/>
        <v>-0.22630560928433263</v>
      </c>
      <c r="G62">
        <v>0</v>
      </c>
      <c r="H62">
        <f t="shared" si="4"/>
        <v>0.25789813023855579</v>
      </c>
      <c r="I62">
        <f t="shared" si="5"/>
        <v>-1.0675210253672478</v>
      </c>
      <c r="J62">
        <f t="shared" si="6"/>
        <v>1.0675210253672478</v>
      </c>
      <c r="K62">
        <f t="shared" si="7"/>
        <v>0.40964242822822811</v>
      </c>
      <c r="L62">
        <f t="shared" si="8"/>
        <v>0.59035757177177173</v>
      </c>
      <c r="M62">
        <f t="shared" si="9"/>
        <v>2.4411533842457849</v>
      </c>
      <c r="N62">
        <f t="shared" si="10"/>
        <v>1.6938886664887112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1.83</v>
      </c>
      <c r="C63" s="4">
        <f t="shared" si="0"/>
        <v>0.48076923076923073</v>
      </c>
      <c r="D63">
        <f t="shared" si="1"/>
        <v>0.54644808743169393</v>
      </c>
      <c r="E63">
        <f t="shared" si="2"/>
        <v>2.7217318200924545E-2</v>
      </c>
      <c r="F63">
        <f t="shared" si="3"/>
        <v>-0.23549810844892827</v>
      </c>
      <c r="G63">
        <v>0</v>
      </c>
      <c r="H63">
        <f t="shared" si="4"/>
        <v>0.26271542664985281</v>
      </c>
      <c r="I63">
        <f t="shared" si="5"/>
        <v>-1.0562070842074627</v>
      </c>
      <c r="J63">
        <f t="shared" si="6"/>
        <v>1.0562070842074627</v>
      </c>
      <c r="K63">
        <f t="shared" si="7"/>
        <v>0.46713612113428016</v>
      </c>
      <c r="L63">
        <f t="shared" si="8"/>
        <v>0.53286387886572006</v>
      </c>
      <c r="M63">
        <f t="shared" si="9"/>
        <v>2.1407036509440598</v>
      </c>
      <c r="N63">
        <f t="shared" si="10"/>
        <v>1.8766518798921943</v>
      </c>
    </row>
    <row r="64" spans="1:14" x14ac:dyDescent="0.25">
      <c r="A64" s="4">
        <f>IF('True_Odds_Calculator_2-way'!A65="","",'True_Odds_Calculator_2-way'!A65)</f>
        <v>2.48</v>
      </c>
      <c r="B64" s="4">
        <f>IF('True_Odds_Calculator_2-way'!B65="","",'True_Odds_Calculator_2-way'!B65)</f>
        <v>1.58</v>
      </c>
      <c r="C64" s="4">
        <f t="shared" si="0"/>
        <v>0.40322580645161293</v>
      </c>
      <c r="D64">
        <f t="shared" si="1"/>
        <v>0.63291139240506322</v>
      </c>
      <c r="E64">
        <f t="shared" si="2"/>
        <v>3.61371988566761E-2</v>
      </c>
      <c r="F64">
        <f t="shared" si="3"/>
        <v>-0.21906900775826876</v>
      </c>
      <c r="G64">
        <v>0</v>
      </c>
      <c r="H64">
        <f t="shared" si="4"/>
        <v>0.25520620661494486</v>
      </c>
      <c r="I64">
        <f t="shared" si="5"/>
        <v>-1.0793322294408636</v>
      </c>
      <c r="J64">
        <f t="shared" si="6"/>
        <v>1.0793322294408636</v>
      </c>
      <c r="K64">
        <f t="shared" si="7"/>
        <v>0.38499865083559737</v>
      </c>
      <c r="L64">
        <f t="shared" si="8"/>
        <v>0.61500134916440274</v>
      </c>
      <c r="M64">
        <f t="shared" si="9"/>
        <v>2.5974116995724779</v>
      </c>
      <c r="N64">
        <f t="shared" si="10"/>
        <v>1.6260126930757011</v>
      </c>
    </row>
    <row r="65" spans="1:14" x14ac:dyDescent="0.25">
      <c r="A65" s="4">
        <f>IF('True_Odds_Calculator_2-way'!A66="","",'True_Odds_Calculator_2-way'!A66)</f>
        <v>2.33</v>
      </c>
      <c r="B65" s="4">
        <f>IF('True_Odds_Calculator_2-way'!B66="","",'True_Odds_Calculator_2-way'!B66)</f>
        <v>1.6</v>
      </c>
      <c r="C65" s="4">
        <f t="shared" si="0"/>
        <v>0.42918454935622319</v>
      </c>
      <c r="D65">
        <f t="shared" si="1"/>
        <v>0.625</v>
      </c>
      <c r="E65">
        <f t="shared" si="2"/>
        <v>5.4184549356223188E-2</v>
      </c>
      <c r="F65">
        <f t="shared" si="3"/>
        <v>-0.21405579399141628</v>
      </c>
      <c r="G65">
        <v>0</v>
      </c>
      <c r="H65">
        <f t="shared" si="4"/>
        <v>0.26824034334763946</v>
      </c>
      <c r="I65">
        <f t="shared" si="5"/>
        <v>-1.1194341570991126</v>
      </c>
      <c r="J65">
        <f t="shared" si="6"/>
        <v>1.1194341570991126</v>
      </c>
      <c r="K65">
        <f t="shared" si="7"/>
        <v>0.40179240734944077</v>
      </c>
      <c r="L65">
        <f t="shared" si="8"/>
        <v>0.59820759265055912</v>
      </c>
      <c r="M65">
        <f t="shared" si="9"/>
        <v>2.4888474289418197</v>
      </c>
      <c r="N65">
        <f t="shared" si="10"/>
        <v>1.6716604942594677</v>
      </c>
    </row>
    <row r="66" spans="1:14" x14ac:dyDescent="0.25">
      <c r="A66" s="4">
        <f>IF('True_Odds_Calculator_2-way'!A67="","",'True_Odds_Calculator_2-way'!A67)</f>
        <v>2.14</v>
      </c>
      <c r="B66" s="4">
        <f>IF('True_Odds_Calculator_2-way'!B67="","",'True_Odds_Calculator_2-way'!B67)</f>
        <v>1.7</v>
      </c>
      <c r="C66" s="4">
        <f t="shared" si="0"/>
        <v>0.46728971962616822</v>
      </c>
      <c r="D66">
        <f t="shared" si="1"/>
        <v>0.58823529411764708</v>
      </c>
      <c r="E66">
        <f t="shared" si="2"/>
        <v>5.5525013743815244E-2</v>
      </c>
      <c r="F66">
        <f t="shared" si="3"/>
        <v>-0.21935129191863667</v>
      </c>
      <c r="G66">
        <v>0</v>
      </c>
      <c r="H66">
        <f t="shared" si="4"/>
        <v>0.27487630566245191</v>
      </c>
      <c r="I66">
        <f t="shared" si="5"/>
        <v>-1.1194341570991124</v>
      </c>
      <c r="J66">
        <f t="shared" si="6"/>
        <v>1.1194341570991124</v>
      </c>
      <c r="K66">
        <f t="shared" si="7"/>
        <v>0.43933740310248132</v>
      </c>
      <c r="L66">
        <f t="shared" si="8"/>
        <v>0.56066259689751863</v>
      </c>
      <c r="M66">
        <f t="shared" si="9"/>
        <v>2.2761549390929883</v>
      </c>
      <c r="N66">
        <f t="shared" si="10"/>
        <v>1.783603909969379</v>
      </c>
    </row>
    <row r="67" spans="1:14" x14ac:dyDescent="0.25">
      <c r="A67" s="4">
        <f>IF('True_Odds_Calculator_2-way'!A68="","",'True_Odds_Calculator_2-way'!A68)</f>
        <v>2.42</v>
      </c>
      <c r="B67" s="4">
        <f>IF('True_Odds_Calculator_2-way'!B68="","",'True_Odds_Calculator_2-way'!B68)</f>
        <v>1.55</v>
      </c>
      <c r="C67" s="4">
        <f t="shared" ref="C67:C130" si="11">1/A67</f>
        <v>0.41322314049586778</v>
      </c>
      <c r="D67">
        <f t="shared" ref="D67:D130" si="12">1/B67</f>
        <v>0.64516129032258063</v>
      </c>
      <c r="E67">
        <f t="shared" ref="E67:E130" si="13">C67+D67-1</f>
        <v>5.8384430818448463E-2</v>
      </c>
      <c r="F67">
        <f t="shared" ref="F67:F130" si="14">C67+D67-(C67*D67)-1</f>
        <v>-0.20821114369501459</v>
      </c>
      <c r="G67">
        <v>0</v>
      </c>
      <c r="H67">
        <f t="shared" ref="H67:H130" si="15">C67*D67</f>
        <v>0.26659557451346305</v>
      </c>
      <c r="I67">
        <f t="shared" ref="I67:I130" si="16">((-4*F67*H67)^0.5)/(2*F67)</f>
        <v>-1.131551912690689</v>
      </c>
      <c r="J67">
        <f t="shared" ref="J67:J130" si="17">(-((-4*F67*H67)^0.5))/(2*F67)</f>
        <v>1.131551912690689</v>
      </c>
      <c r="K67">
        <f t="shared" ref="K67:K130" si="18">IF(A67="","",(C67/($J67+C67-($J67*C67))))</f>
        <v>0.38361154461083685</v>
      </c>
      <c r="L67">
        <f t="shared" ref="L67:L130" si="19">IF(B67="","",(D67/($J67+D67-($J67*D67))))</f>
        <v>0.61638845538916309</v>
      </c>
      <c r="M67">
        <f t="shared" ref="M67:M130" si="20">IF(A67="","",1/K67)</f>
        <v>2.606803716020778</v>
      </c>
      <c r="N67">
        <f t="shared" ref="N67:N130" si="21">IF(B67="","",1/L67)</f>
        <v>1.6223535519798791</v>
      </c>
    </row>
    <row r="68" spans="1:14" x14ac:dyDescent="0.25">
      <c r="A68" s="4">
        <f>IF('True_Odds_Calculator_2-way'!A69="","",'True_Odds_Calculator_2-way'!A69)</f>
        <v>2.27</v>
      </c>
      <c r="B68" s="4">
        <f>IF('True_Odds_Calculator_2-way'!B69="","",'True_Odds_Calculator_2-way'!B69)</f>
        <v>1.63</v>
      </c>
      <c r="C68" s="4">
        <f t="shared" si="11"/>
        <v>0.44052863436123346</v>
      </c>
      <c r="D68">
        <f t="shared" si="12"/>
        <v>0.61349693251533743</v>
      </c>
      <c r="E68">
        <f t="shared" si="13"/>
        <v>5.4025566876570785E-2</v>
      </c>
      <c r="F68">
        <f t="shared" si="14"/>
        <v>-0.21623739898921657</v>
      </c>
      <c r="G68">
        <v>0</v>
      </c>
      <c r="H68">
        <f t="shared" si="15"/>
        <v>0.27026296586578741</v>
      </c>
      <c r="I68">
        <f t="shared" si="16"/>
        <v>-1.1179641181758959</v>
      </c>
      <c r="J68">
        <f t="shared" si="17"/>
        <v>1.1179641181758959</v>
      </c>
      <c r="K68">
        <f t="shared" si="18"/>
        <v>0.41325482961333515</v>
      </c>
      <c r="L68">
        <f t="shared" si="19"/>
        <v>0.58674517038666496</v>
      </c>
      <c r="M68">
        <f t="shared" si="20"/>
        <v>2.4198144300833877</v>
      </c>
      <c r="N68">
        <f t="shared" si="21"/>
        <v>1.7043173944508145</v>
      </c>
    </row>
    <row r="69" spans="1:14" x14ac:dyDescent="0.25">
      <c r="A69" s="4">
        <f>IF('True_Odds_Calculator_2-way'!A70="","",'True_Odds_Calculator_2-way'!A70)</f>
        <v>1.78</v>
      </c>
      <c r="B69" s="4">
        <f>IF('True_Odds_Calculator_2-way'!B70="","",'True_Odds_Calculator_2-way'!B70)</f>
        <v>2.02</v>
      </c>
      <c r="C69" s="4">
        <f t="shared" si="11"/>
        <v>0.5617977528089888</v>
      </c>
      <c r="D69">
        <f t="shared" si="12"/>
        <v>0.49504950495049505</v>
      </c>
      <c r="E69">
        <f t="shared" si="13"/>
        <v>5.6847257759483849E-2</v>
      </c>
      <c r="F69">
        <f t="shared" si="14"/>
        <v>-0.22127044165090659</v>
      </c>
      <c r="G69">
        <v>0</v>
      </c>
      <c r="H69">
        <f t="shared" si="15"/>
        <v>0.2781176994103905</v>
      </c>
      <c r="I69">
        <f t="shared" si="16"/>
        <v>-1.1211213233271877</v>
      </c>
      <c r="J69">
        <f t="shared" si="17"/>
        <v>1.1211213233271877</v>
      </c>
      <c r="K69">
        <f t="shared" si="18"/>
        <v>0.5334828131703736</v>
      </c>
      <c r="L69">
        <f t="shared" si="19"/>
        <v>0.46651718682962634</v>
      </c>
      <c r="M69">
        <f t="shared" si="20"/>
        <v>1.8744746321952062</v>
      </c>
      <c r="N69">
        <f t="shared" si="21"/>
        <v>2.1435437497937313</v>
      </c>
    </row>
    <row r="70" spans="1:14" x14ac:dyDescent="0.25">
      <c r="A70" s="4">
        <f>IF('True_Odds_Calculator_2-way'!A71="","",'True_Odds_Calculator_2-way'!A71)</f>
        <v>1.77</v>
      </c>
      <c r="B70" s="4">
        <f>IF('True_Odds_Calculator_2-way'!B71="","",'True_Odds_Calculator_2-way'!B71)</f>
        <v>2.1</v>
      </c>
      <c r="C70" s="4">
        <f t="shared" si="11"/>
        <v>0.56497175141242939</v>
      </c>
      <c r="D70">
        <f t="shared" si="12"/>
        <v>0.47619047619047616</v>
      </c>
      <c r="E70">
        <f t="shared" si="13"/>
        <v>4.1162227602905554E-2</v>
      </c>
      <c r="F70">
        <f t="shared" si="14"/>
        <v>-0.22787193973634645</v>
      </c>
      <c r="G70">
        <v>0</v>
      </c>
      <c r="H70">
        <f t="shared" si="15"/>
        <v>0.26903416733925206</v>
      </c>
      <c r="I70">
        <f t="shared" si="16"/>
        <v>-1.0865714630312671</v>
      </c>
      <c r="J70">
        <f t="shared" si="17"/>
        <v>1.0865714630312671</v>
      </c>
      <c r="K70">
        <f t="shared" si="18"/>
        <v>0.5444665782197482</v>
      </c>
      <c r="L70">
        <f t="shared" si="19"/>
        <v>0.4555334217802518</v>
      </c>
      <c r="M70">
        <f t="shared" si="20"/>
        <v>1.8366600265340756</v>
      </c>
      <c r="N70">
        <f t="shared" si="21"/>
        <v>2.1952286093343938</v>
      </c>
    </row>
    <row r="71" spans="1:14" x14ac:dyDescent="0.25">
      <c r="A71" s="4">
        <f>IF('True_Odds_Calculator_2-way'!A72="","",'True_Odds_Calculator_2-way'!A72)</f>
        <v>1.72</v>
      </c>
      <c r="B71" s="4">
        <f>IF('True_Odds_Calculator_2-way'!B72="","",'True_Odds_Calculator_2-way'!B72)</f>
        <v>2.02</v>
      </c>
      <c r="C71" s="4">
        <f t="shared" si="11"/>
        <v>0.58139534883720934</v>
      </c>
      <c r="D71">
        <f t="shared" si="12"/>
        <v>0.49504950495049505</v>
      </c>
      <c r="E71">
        <f t="shared" si="13"/>
        <v>7.6444853787704492E-2</v>
      </c>
      <c r="F71">
        <f t="shared" si="14"/>
        <v>-0.21137462583467637</v>
      </c>
      <c r="G71">
        <v>0</v>
      </c>
      <c r="H71">
        <f t="shared" si="15"/>
        <v>0.28781947962238086</v>
      </c>
      <c r="I71">
        <f t="shared" si="16"/>
        <v>-1.1669000700233418</v>
      </c>
      <c r="J71">
        <f t="shared" si="17"/>
        <v>1.1669000700233418</v>
      </c>
      <c r="K71">
        <f t="shared" si="18"/>
        <v>0.54342862858286001</v>
      </c>
      <c r="L71">
        <f t="shared" si="19"/>
        <v>0.45657137141713988</v>
      </c>
      <c r="M71">
        <f t="shared" si="20"/>
        <v>1.8401680504168059</v>
      </c>
      <c r="N71">
        <f t="shared" si="21"/>
        <v>2.190238071423809</v>
      </c>
    </row>
    <row r="72" spans="1:14" x14ac:dyDescent="0.25">
      <c r="A72" s="4">
        <f>IF('True_Odds_Calculator_2-way'!A73="","",'True_Odds_Calculator_2-way'!A73)</f>
        <v>1.76</v>
      </c>
      <c r="B72" s="4">
        <f>IF('True_Odds_Calculator_2-way'!B73="","",'True_Odds_Calculator_2-way'!B73)</f>
        <v>1.98</v>
      </c>
      <c r="C72" s="4">
        <f t="shared" si="11"/>
        <v>0.56818181818181823</v>
      </c>
      <c r="D72">
        <f t="shared" si="12"/>
        <v>0.50505050505050508</v>
      </c>
      <c r="E72">
        <f t="shared" si="13"/>
        <v>7.3232323232323315E-2</v>
      </c>
      <c r="F72">
        <f t="shared" si="14"/>
        <v>-0.21372819100091822</v>
      </c>
      <c r="G72">
        <v>0</v>
      </c>
      <c r="H72">
        <f t="shared" si="15"/>
        <v>0.28696051423324154</v>
      </c>
      <c r="I72">
        <f t="shared" si="16"/>
        <v>-1.158724436648304</v>
      </c>
      <c r="J72">
        <f t="shared" si="17"/>
        <v>1.158724436648304</v>
      </c>
      <c r="K72">
        <f t="shared" si="18"/>
        <v>0.53173654356519673</v>
      </c>
      <c r="L72">
        <f t="shared" si="19"/>
        <v>0.4682634564348031</v>
      </c>
      <c r="M72">
        <f t="shared" si="20"/>
        <v>1.8806305718527112</v>
      </c>
      <c r="N72">
        <f t="shared" si="21"/>
        <v>2.1355499479153384</v>
      </c>
    </row>
    <row r="73" spans="1:14" x14ac:dyDescent="0.25">
      <c r="A73" s="4">
        <f>IF('True_Odds_Calculator_2-way'!A74="","",'True_Odds_Calculator_2-way'!A74)</f>
        <v>1.82</v>
      </c>
      <c r="B73" s="4">
        <f>IF('True_Odds_Calculator_2-way'!B74="","",'True_Odds_Calculator_2-way'!B74)</f>
        <v>2.0099999999999998</v>
      </c>
      <c r="C73" s="4">
        <f t="shared" si="11"/>
        <v>0.54945054945054939</v>
      </c>
      <c r="D73">
        <f t="shared" si="12"/>
        <v>0.49751243781094534</v>
      </c>
      <c r="E73">
        <f t="shared" si="13"/>
        <v>4.6962987261494726E-2</v>
      </c>
      <c r="F73">
        <f t="shared" si="14"/>
        <v>-0.22639549505221146</v>
      </c>
      <c r="G73">
        <v>0</v>
      </c>
      <c r="H73">
        <f t="shared" si="15"/>
        <v>0.27335848231370619</v>
      </c>
      <c r="I73">
        <f t="shared" si="16"/>
        <v>-1.0988347541611645</v>
      </c>
      <c r="J73">
        <f t="shared" si="17"/>
        <v>1.0988347541611645</v>
      </c>
      <c r="K73">
        <f t="shared" si="18"/>
        <v>0.52602661370380788</v>
      </c>
      <c r="L73">
        <f t="shared" si="19"/>
        <v>0.47397338629619207</v>
      </c>
      <c r="M73">
        <f t="shared" si="20"/>
        <v>1.9010444984121553</v>
      </c>
      <c r="N73">
        <f t="shared" si="21"/>
        <v>2.109823101702776</v>
      </c>
    </row>
    <row r="74" spans="1:14" x14ac:dyDescent="0.25">
      <c r="A74" s="4">
        <f>IF('True_Odds_Calculator_2-way'!A75="","",'True_Odds_Calculator_2-way'!A75)</f>
        <v>1.91</v>
      </c>
      <c r="B74" s="4">
        <f>IF('True_Odds_Calculator_2-way'!B75="","",'True_Odds_Calculator_2-way'!B75)</f>
        <v>1.91</v>
      </c>
      <c r="C74" s="4">
        <f t="shared" si="11"/>
        <v>0.52356020942408377</v>
      </c>
      <c r="D74">
        <f t="shared" si="12"/>
        <v>0.52356020942408377</v>
      </c>
      <c r="E74">
        <f t="shared" si="13"/>
        <v>4.7120418848167533E-2</v>
      </c>
      <c r="F74">
        <f t="shared" si="14"/>
        <v>-0.22699487404402285</v>
      </c>
      <c r="G74">
        <v>0</v>
      </c>
      <c r="H74">
        <f t="shared" si="15"/>
        <v>0.27411529289219044</v>
      </c>
      <c r="I74">
        <f t="shared" si="16"/>
        <v>-1.098901098901099</v>
      </c>
      <c r="J74">
        <f t="shared" si="17"/>
        <v>1.098901098901099</v>
      </c>
      <c r="K74">
        <f t="shared" si="18"/>
        <v>0.50000000000000011</v>
      </c>
      <c r="L74">
        <f t="shared" si="19"/>
        <v>0.50000000000000011</v>
      </c>
      <c r="M74">
        <f t="shared" si="20"/>
        <v>1.9999999999999996</v>
      </c>
      <c r="N74">
        <f t="shared" si="21"/>
        <v>1.9999999999999996</v>
      </c>
    </row>
    <row r="75" spans="1:14" x14ac:dyDescent="0.25">
      <c r="A75" s="4">
        <f>IF('True_Odds_Calculator_2-way'!A76="","",'True_Odds_Calculator_2-way'!A76)</f>
        <v>1.88</v>
      </c>
      <c r="B75" s="4">
        <f>IF('True_Odds_Calculator_2-way'!B76="","",'True_Odds_Calculator_2-way'!B76)</f>
        <v>1.94</v>
      </c>
      <c r="C75" s="4">
        <f t="shared" si="11"/>
        <v>0.53191489361702127</v>
      </c>
      <c r="D75">
        <f t="shared" si="12"/>
        <v>0.51546391752577325</v>
      </c>
      <c r="E75">
        <f t="shared" si="13"/>
        <v>4.7378811142794408E-2</v>
      </c>
      <c r="F75">
        <f t="shared" si="14"/>
        <v>-0.22680412371134029</v>
      </c>
      <c r="G75">
        <v>0</v>
      </c>
      <c r="H75">
        <f t="shared" si="15"/>
        <v>0.2741829348541347</v>
      </c>
      <c r="I75">
        <f t="shared" si="16"/>
        <v>-1.0994987428338558</v>
      </c>
      <c r="J75">
        <f t="shared" si="17"/>
        <v>1.0994987428338558</v>
      </c>
      <c r="K75">
        <f t="shared" si="18"/>
        <v>0.50824399879723636</v>
      </c>
      <c r="L75">
        <f t="shared" si="19"/>
        <v>0.49175600120276386</v>
      </c>
      <c r="M75">
        <f t="shared" si="20"/>
        <v>1.9675588936937933</v>
      </c>
      <c r="N75">
        <f t="shared" si="21"/>
        <v>2.0335288182638238</v>
      </c>
    </row>
    <row r="76" spans="1:14" x14ac:dyDescent="0.25">
      <c r="A76" s="4">
        <f>IF('True_Odds_Calculator_2-way'!A77="","",'True_Odds_Calculator_2-way'!A77)</f>
        <v>1.75</v>
      </c>
      <c r="B76" s="4">
        <f>IF('True_Odds_Calculator_2-way'!B77="","",'True_Odds_Calculator_2-way'!B77)</f>
        <v>1.99</v>
      </c>
      <c r="C76" s="4">
        <f t="shared" si="11"/>
        <v>0.5714285714285714</v>
      </c>
      <c r="D76">
        <f t="shared" si="12"/>
        <v>0.50251256281407031</v>
      </c>
      <c r="E76">
        <f t="shared" si="13"/>
        <v>7.3941134242641704E-2</v>
      </c>
      <c r="F76">
        <f t="shared" si="14"/>
        <v>-0.21320890165111273</v>
      </c>
      <c r="G76">
        <v>0</v>
      </c>
      <c r="H76">
        <f t="shared" si="15"/>
        <v>0.28715003589375443</v>
      </c>
      <c r="I76">
        <f t="shared" si="16"/>
        <v>-1.1605177063713188</v>
      </c>
      <c r="J76">
        <f t="shared" si="17"/>
        <v>1.1605177063713188</v>
      </c>
      <c r="K76">
        <f t="shared" si="18"/>
        <v>0.53464834591373211</v>
      </c>
      <c r="L76">
        <f t="shared" si="19"/>
        <v>0.46535165408626794</v>
      </c>
      <c r="M76">
        <f t="shared" si="20"/>
        <v>1.8703882797784892</v>
      </c>
      <c r="N76">
        <f t="shared" si="21"/>
        <v>2.1489125293076055</v>
      </c>
    </row>
    <row r="77" spans="1:14" x14ac:dyDescent="0.25">
      <c r="A77" s="4">
        <f>IF('True_Odds_Calculator_2-way'!A78="","",'True_Odds_Calculator_2-way'!A78)</f>
        <v>1.69</v>
      </c>
      <c r="B77" s="4">
        <f>IF('True_Odds_Calculator_2-way'!B78="","",'True_Odds_Calculator_2-way'!B78)</f>
        <v>2.16</v>
      </c>
      <c r="C77" s="4">
        <f t="shared" si="11"/>
        <v>0.59171597633136097</v>
      </c>
      <c r="D77">
        <f t="shared" si="12"/>
        <v>0.46296296296296291</v>
      </c>
      <c r="E77">
        <f t="shared" si="13"/>
        <v>5.4678939294323881E-2</v>
      </c>
      <c r="F77">
        <f t="shared" si="14"/>
        <v>-0.21926364234056539</v>
      </c>
      <c r="G77">
        <v>0</v>
      </c>
      <c r="H77">
        <f t="shared" si="15"/>
        <v>0.27394258163488933</v>
      </c>
      <c r="I77">
        <f t="shared" si="16"/>
        <v>-1.1177545850247397</v>
      </c>
      <c r="J77">
        <f t="shared" si="17"/>
        <v>1.1177545850247397</v>
      </c>
      <c r="K77">
        <f t="shared" si="18"/>
        <v>0.56457283009829429</v>
      </c>
      <c r="L77">
        <f t="shared" si="19"/>
        <v>0.43542716990170555</v>
      </c>
      <c r="M77">
        <f t="shared" si="20"/>
        <v>1.7712506636670706</v>
      </c>
      <c r="N77">
        <f t="shared" si="21"/>
        <v>2.2965953186286989</v>
      </c>
    </row>
    <row r="78" spans="1:14" x14ac:dyDescent="0.25">
      <c r="A78" s="4">
        <f>IF('True_Odds_Calculator_2-way'!A79="","",'True_Odds_Calculator_2-way'!A79)</f>
        <v>1.83</v>
      </c>
      <c r="B78" s="4">
        <f>IF('True_Odds_Calculator_2-way'!B79="","",'True_Odds_Calculator_2-way'!B79)</f>
        <v>2</v>
      </c>
      <c r="C78" s="4">
        <f t="shared" si="11"/>
        <v>0.54644808743169393</v>
      </c>
      <c r="D78">
        <f t="shared" si="12"/>
        <v>0.5</v>
      </c>
      <c r="E78">
        <f t="shared" si="13"/>
        <v>4.644808743169393E-2</v>
      </c>
      <c r="F78">
        <f t="shared" si="14"/>
        <v>-0.22677595628415304</v>
      </c>
      <c r="G78">
        <v>0</v>
      </c>
      <c r="H78">
        <f t="shared" si="15"/>
        <v>0.27322404371584696</v>
      </c>
      <c r="I78">
        <f t="shared" si="16"/>
        <v>-1.0976425998969033</v>
      </c>
      <c r="J78">
        <f t="shared" si="17"/>
        <v>1.0976425998969033</v>
      </c>
      <c r="K78">
        <f t="shared" si="18"/>
        <v>0.52327436520923598</v>
      </c>
      <c r="L78">
        <f t="shared" si="19"/>
        <v>0.47672563479076407</v>
      </c>
      <c r="M78">
        <f t="shared" si="20"/>
        <v>1.9110433579144297</v>
      </c>
      <c r="N78">
        <f t="shared" si="21"/>
        <v>2.0976425998969033</v>
      </c>
    </row>
    <row r="79" spans="1:14" x14ac:dyDescent="0.25">
      <c r="A79" s="4">
        <f>IF('True_Odds_Calculator_2-way'!A80="","",'True_Odds_Calculator_2-way'!A80)</f>
        <v>2.25</v>
      </c>
      <c r="B79" s="4">
        <f>IF('True_Odds_Calculator_2-way'!B80="","",'True_Odds_Calculator_2-way'!B80)</f>
        <v>1.67</v>
      </c>
      <c r="C79" s="4">
        <f t="shared" si="11"/>
        <v>0.44444444444444442</v>
      </c>
      <c r="D79">
        <f t="shared" si="12"/>
        <v>0.5988023952095809</v>
      </c>
      <c r="E79">
        <f t="shared" si="13"/>
        <v>4.3246839654025315E-2</v>
      </c>
      <c r="F79">
        <f t="shared" si="14"/>
        <v>-0.22288755821689954</v>
      </c>
      <c r="G79">
        <v>0</v>
      </c>
      <c r="H79">
        <f t="shared" si="15"/>
        <v>0.26613439787092485</v>
      </c>
      <c r="I79">
        <f t="shared" si="16"/>
        <v>-1.0927167294163063</v>
      </c>
      <c r="J79">
        <f t="shared" si="17"/>
        <v>1.0927167294163063</v>
      </c>
      <c r="K79">
        <f t="shared" si="18"/>
        <v>0.42267286359682116</v>
      </c>
      <c r="L79">
        <f t="shared" si="19"/>
        <v>0.57732713640317879</v>
      </c>
      <c r="M79">
        <f t="shared" si="20"/>
        <v>2.3658959117703833</v>
      </c>
      <c r="N79">
        <f t="shared" si="21"/>
        <v>1.7321202087089249</v>
      </c>
    </row>
    <row r="80" spans="1:14" x14ac:dyDescent="0.25">
      <c r="A80" s="4">
        <f>IF('True_Odds_Calculator_2-way'!A81="","",'True_Odds_Calculator_2-way'!A81)</f>
        <v>2.2599999999999998</v>
      </c>
      <c r="B80" s="4">
        <f>IF('True_Odds_Calculator_2-way'!B81="","",'True_Odds_Calculator_2-way'!B81)</f>
        <v>1.67</v>
      </c>
      <c r="C80" s="4">
        <f t="shared" si="11"/>
        <v>0.44247787610619471</v>
      </c>
      <c r="D80">
        <f t="shared" si="12"/>
        <v>0.5988023952095809</v>
      </c>
      <c r="E80">
        <f t="shared" si="13"/>
        <v>4.1280271315775607E-2</v>
      </c>
      <c r="F80">
        <f t="shared" si="14"/>
        <v>-0.22367654072386189</v>
      </c>
      <c r="G80">
        <v>0</v>
      </c>
      <c r="H80">
        <f t="shared" si="15"/>
        <v>0.26495681203963756</v>
      </c>
      <c r="I80">
        <f t="shared" si="16"/>
        <v>-1.0883719140805657</v>
      </c>
      <c r="J80">
        <f t="shared" si="17"/>
        <v>1.0883719140805657</v>
      </c>
      <c r="K80">
        <f t="shared" si="18"/>
        <v>0.42170096587595468</v>
      </c>
      <c r="L80">
        <f t="shared" si="19"/>
        <v>0.57829903412404526</v>
      </c>
      <c r="M80">
        <f t="shared" si="20"/>
        <v>2.3713486117415123</v>
      </c>
      <c r="N80">
        <f t="shared" si="21"/>
        <v>1.729209182433979</v>
      </c>
    </row>
    <row r="81" spans="1:14" x14ac:dyDescent="0.25">
      <c r="A81" s="4">
        <f>IF('True_Odds_Calculator_2-way'!A82="","",'True_Odds_Calculator_2-way'!A82)</f>
        <v>2.44</v>
      </c>
      <c r="B81" s="4">
        <f>IF('True_Odds_Calculator_2-way'!B82="","",'True_Odds_Calculator_2-way'!B82)</f>
        <v>1.58</v>
      </c>
      <c r="C81" s="4">
        <f t="shared" si="11"/>
        <v>0.4098360655737705</v>
      </c>
      <c r="D81">
        <f t="shared" si="12"/>
        <v>0.63291139240506322</v>
      </c>
      <c r="E81">
        <f t="shared" si="13"/>
        <v>4.2747457978833836E-2</v>
      </c>
      <c r="F81">
        <f t="shared" si="14"/>
        <v>-0.21664245694127404</v>
      </c>
      <c r="G81">
        <v>0</v>
      </c>
      <c r="H81">
        <f t="shared" si="15"/>
        <v>0.25938991492010788</v>
      </c>
      <c r="I81">
        <f t="shared" si="16"/>
        <v>-1.0942202738310214</v>
      </c>
      <c r="J81">
        <f t="shared" si="17"/>
        <v>1.0942202738310214</v>
      </c>
      <c r="K81">
        <f t="shared" si="18"/>
        <v>0.38824741012054537</v>
      </c>
      <c r="L81">
        <f t="shared" si="19"/>
        <v>0.61175258987945458</v>
      </c>
      <c r="M81">
        <f t="shared" si="20"/>
        <v>2.5756771943166705</v>
      </c>
      <c r="N81">
        <f t="shared" si="21"/>
        <v>1.6346477588219925</v>
      </c>
    </row>
    <row r="82" spans="1:14" x14ac:dyDescent="0.25">
      <c r="A82" s="4">
        <f>IF('True_Odds_Calculator_2-way'!A83="","",'True_Odds_Calculator_2-way'!A83)</f>
        <v>2.5299999999999998</v>
      </c>
      <c r="B82" s="4">
        <f>IF('True_Odds_Calculator_2-way'!B83="","",'True_Odds_Calculator_2-way'!B83)</f>
        <v>1.54</v>
      </c>
      <c r="C82" s="4">
        <f t="shared" si="11"/>
        <v>0.39525691699604748</v>
      </c>
      <c r="D82">
        <f t="shared" si="12"/>
        <v>0.64935064935064934</v>
      </c>
      <c r="E82">
        <f t="shared" si="13"/>
        <v>4.4607566346696714E-2</v>
      </c>
      <c r="F82">
        <f t="shared" si="14"/>
        <v>-0.21205276936502249</v>
      </c>
      <c r="G82">
        <v>0</v>
      </c>
      <c r="H82">
        <f t="shared" si="15"/>
        <v>0.25666033571171915</v>
      </c>
      <c r="I82">
        <f t="shared" si="16"/>
        <v>-1.100163936640749</v>
      </c>
      <c r="J82">
        <f t="shared" si="17"/>
        <v>1.100163936640749</v>
      </c>
      <c r="K82">
        <f t="shared" si="18"/>
        <v>0.37268226712382535</v>
      </c>
      <c r="L82">
        <f t="shared" si="19"/>
        <v>0.62731773287617476</v>
      </c>
      <c r="M82">
        <f t="shared" si="20"/>
        <v>2.6832508230603458</v>
      </c>
      <c r="N82">
        <f t="shared" si="21"/>
        <v>1.5940885257860045</v>
      </c>
    </row>
    <row r="83" spans="1:14" x14ac:dyDescent="0.25">
      <c r="A83" s="4">
        <f>IF('True_Odds_Calculator_2-way'!A84="","",'True_Odds_Calculator_2-way'!A84)</f>
        <v>1.79</v>
      </c>
      <c r="B83" s="4">
        <f>IF('True_Odds_Calculator_2-way'!B84="","",'True_Odds_Calculator_2-way'!B84)</f>
        <v>2.0499999999999998</v>
      </c>
      <c r="C83" s="4">
        <f t="shared" si="11"/>
        <v>0.55865921787709494</v>
      </c>
      <c r="D83">
        <f t="shared" si="12"/>
        <v>0.48780487804878053</v>
      </c>
      <c r="E83">
        <f t="shared" si="13"/>
        <v>4.6464095925875526E-2</v>
      </c>
      <c r="F83">
        <f t="shared" si="14"/>
        <v>-0.22605259572148784</v>
      </c>
      <c r="G83">
        <v>0</v>
      </c>
      <c r="H83">
        <f t="shared" si="15"/>
        <v>0.27251669164736342</v>
      </c>
      <c r="I83">
        <f t="shared" si="16"/>
        <v>-1.0979733645872189</v>
      </c>
      <c r="J83">
        <f t="shared" si="17"/>
        <v>1.0979733645872189</v>
      </c>
      <c r="K83">
        <f t="shared" si="18"/>
        <v>0.53550420798039233</v>
      </c>
      <c r="L83">
        <f t="shared" si="19"/>
        <v>0.46449579201960772</v>
      </c>
      <c r="M83">
        <f t="shared" si="20"/>
        <v>1.8673989580239028</v>
      </c>
      <c r="N83">
        <f t="shared" si="21"/>
        <v>2.1528720328165796</v>
      </c>
    </row>
    <row r="84" spans="1:14" x14ac:dyDescent="0.25">
      <c r="A84" s="4">
        <f>IF('True_Odds_Calculator_2-way'!A85="","",'True_Odds_Calculator_2-way'!A85)</f>
        <v>1.77</v>
      </c>
      <c r="B84" s="4">
        <f>IF('True_Odds_Calculator_2-way'!B85="","",'True_Odds_Calculator_2-way'!B85)</f>
        <v>2.08</v>
      </c>
      <c r="C84" s="4">
        <f t="shared" si="11"/>
        <v>0.56497175141242939</v>
      </c>
      <c r="D84">
        <f t="shared" si="12"/>
        <v>0.48076923076923073</v>
      </c>
      <c r="E84">
        <f t="shared" si="13"/>
        <v>4.5740982181660117E-2</v>
      </c>
      <c r="F84">
        <f t="shared" si="14"/>
        <v>-0.22588005215123863</v>
      </c>
      <c r="G84">
        <v>0</v>
      </c>
      <c r="H84">
        <f t="shared" si="15"/>
        <v>0.27162103433289875</v>
      </c>
      <c r="I84">
        <f t="shared" si="16"/>
        <v>-1.0965861582662815</v>
      </c>
      <c r="J84">
        <f t="shared" si="17"/>
        <v>1.0965861582662815</v>
      </c>
      <c r="K84">
        <f t="shared" si="18"/>
        <v>0.54219016382503293</v>
      </c>
      <c r="L84">
        <f t="shared" si="19"/>
        <v>0.45780983617496723</v>
      </c>
      <c r="M84">
        <f t="shared" si="20"/>
        <v>1.8443713418650365</v>
      </c>
      <c r="N84">
        <f t="shared" si="21"/>
        <v>2.1843130509275839</v>
      </c>
    </row>
    <row r="85" spans="1:14" x14ac:dyDescent="0.25">
      <c r="A85" s="4">
        <f>IF('True_Odds_Calculator_2-way'!A86="","",'True_Odds_Calculator_2-way'!A86)</f>
        <v>1.67</v>
      </c>
      <c r="B85" s="4">
        <f>IF('True_Odds_Calculator_2-way'!B86="","",'True_Odds_Calculator_2-way'!B86)</f>
        <v>2.2400000000000002</v>
      </c>
      <c r="C85" s="4">
        <f t="shared" si="11"/>
        <v>0.5988023952095809</v>
      </c>
      <c r="D85">
        <f t="shared" si="12"/>
        <v>0.4464285714285714</v>
      </c>
      <c r="E85">
        <f t="shared" si="13"/>
        <v>4.5230966638152292E-2</v>
      </c>
      <c r="F85">
        <f t="shared" si="14"/>
        <v>-0.22209153122326775</v>
      </c>
      <c r="G85">
        <v>0</v>
      </c>
      <c r="H85">
        <f t="shared" si="15"/>
        <v>0.26732249786142004</v>
      </c>
      <c r="I85">
        <f t="shared" si="16"/>
        <v>-1.0971139976028734</v>
      </c>
      <c r="J85">
        <f t="shared" si="17"/>
        <v>1.0971139976028734</v>
      </c>
      <c r="K85">
        <f t="shared" si="18"/>
        <v>0.57634682595005737</v>
      </c>
      <c r="L85">
        <f t="shared" si="19"/>
        <v>0.42365317404994263</v>
      </c>
      <c r="M85">
        <f t="shared" si="20"/>
        <v>1.7350663783939253</v>
      </c>
      <c r="N85">
        <f t="shared" si="21"/>
        <v>2.3604213570275632</v>
      </c>
    </row>
    <row r="86" spans="1:14" x14ac:dyDescent="0.25">
      <c r="A86" s="4">
        <f>IF('True_Odds_Calculator_2-way'!A87="","",'True_Odds_Calculator_2-way'!A87)</f>
        <v>1.68</v>
      </c>
      <c r="B86" s="4">
        <f>IF('True_Odds_Calculator_2-way'!B87="","",'True_Odds_Calculator_2-way'!B87)</f>
        <v>2.21</v>
      </c>
      <c r="C86" s="4">
        <f t="shared" si="11"/>
        <v>0.59523809523809523</v>
      </c>
      <c r="D86">
        <f t="shared" si="12"/>
        <v>0.45248868778280543</v>
      </c>
      <c r="E86">
        <f t="shared" si="13"/>
        <v>4.772678302090072E-2</v>
      </c>
      <c r="F86">
        <f t="shared" si="14"/>
        <v>-0.22161172161172149</v>
      </c>
      <c r="G86">
        <v>0</v>
      </c>
      <c r="H86">
        <f t="shared" si="15"/>
        <v>0.26933850463262227</v>
      </c>
      <c r="I86">
        <f t="shared" si="16"/>
        <v>-1.1024346592560592</v>
      </c>
      <c r="J86">
        <f t="shared" si="17"/>
        <v>1.1024346592560592</v>
      </c>
      <c r="K86">
        <f t="shared" si="18"/>
        <v>0.57154106106436731</v>
      </c>
      <c r="L86">
        <f t="shared" si="19"/>
        <v>0.42845893893563264</v>
      </c>
      <c r="M86">
        <f t="shared" si="20"/>
        <v>1.7496555682941202</v>
      </c>
      <c r="N86">
        <f t="shared" si="21"/>
        <v>2.3339459376998315</v>
      </c>
    </row>
    <row r="87" spans="1:14" x14ac:dyDescent="0.25">
      <c r="A87" s="4">
        <f>IF('True_Odds_Calculator_2-way'!A88="","",'True_Odds_Calculator_2-way'!A88)</f>
        <v>2.5499999999999998</v>
      </c>
      <c r="B87" s="4">
        <f>IF('True_Odds_Calculator_2-way'!B88="","",'True_Odds_Calculator_2-way'!B88)</f>
        <v>1.56</v>
      </c>
      <c r="C87" s="4">
        <f t="shared" si="11"/>
        <v>0.39215686274509809</v>
      </c>
      <c r="D87">
        <f t="shared" si="12"/>
        <v>0.64102564102564097</v>
      </c>
      <c r="E87">
        <f t="shared" si="13"/>
        <v>3.3182503770738947E-2</v>
      </c>
      <c r="F87">
        <f t="shared" si="14"/>
        <v>-0.21820010055304184</v>
      </c>
      <c r="G87">
        <v>0</v>
      </c>
      <c r="H87">
        <f t="shared" si="15"/>
        <v>0.25138260432378079</v>
      </c>
      <c r="I87">
        <f t="shared" si="16"/>
        <v>-1.0733469768527293</v>
      </c>
      <c r="J87">
        <f t="shared" si="17"/>
        <v>1.0733469768527293</v>
      </c>
      <c r="K87">
        <f t="shared" si="18"/>
        <v>0.37541936960421152</v>
      </c>
      <c r="L87">
        <f t="shared" si="19"/>
        <v>0.62458063039578859</v>
      </c>
      <c r="M87">
        <f t="shared" si="20"/>
        <v>2.6636878141217299</v>
      </c>
      <c r="N87">
        <f t="shared" si="21"/>
        <v>1.6010743070375286</v>
      </c>
    </row>
    <row r="88" spans="1:14" x14ac:dyDescent="0.25">
      <c r="A88" s="4">
        <f>IF('True_Odds_Calculator_2-way'!A89="","",'True_Odds_Calculator_2-way'!A89)</f>
        <v>2.2200000000000002</v>
      </c>
      <c r="B88" s="4">
        <f>IF('True_Odds_Calculator_2-way'!B89="","",'True_Odds_Calculator_2-way'!B89)</f>
        <v>1.71</v>
      </c>
      <c r="C88" s="4">
        <f t="shared" si="11"/>
        <v>0.4504504504504504</v>
      </c>
      <c r="D88">
        <f t="shared" si="12"/>
        <v>0.58479532163742687</v>
      </c>
      <c r="E88">
        <f t="shared" si="13"/>
        <v>3.5245772087877381E-2</v>
      </c>
      <c r="F88">
        <f t="shared" si="14"/>
        <v>-0.2281755439650176</v>
      </c>
      <c r="G88">
        <v>0</v>
      </c>
      <c r="H88">
        <f t="shared" si="15"/>
        <v>0.26342131605289498</v>
      </c>
      <c r="I88">
        <f t="shared" si="16"/>
        <v>-1.0744616281415775</v>
      </c>
      <c r="J88">
        <f t="shared" si="17"/>
        <v>1.0744616281415775</v>
      </c>
      <c r="K88">
        <f t="shared" si="18"/>
        <v>0.43274247509065539</v>
      </c>
      <c r="L88">
        <f t="shared" si="19"/>
        <v>0.56725752490934445</v>
      </c>
      <c r="M88">
        <f t="shared" si="20"/>
        <v>2.310843186332725</v>
      </c>
      <c r="N88">
        <f t="shared" si="21"/>
        <v>1.7628677559805201</v>
      </c>
    </row>
    <row r="89" spans="1:14" x14ac:dyDescent="0.25">
      <c r="A89" s="4">
        <f>IF('True_Odds_Calculator_2-way'!A90="","",'True_Odds_Calculator_2-way'!A90)</f>
        <v>2.31</v>
      </c>
      <c r="B89" s="4">
        <f>IF('True_Odds_Calculator_2-way'!B90="","",'True_Odds_Calculator_2-way'!B90)</f>
        <v>1.61</v>
      </c>
      <c r="C89" s="4">
        <f t="shared" si="11"/>
        <v>0.4329004329004329</v>
      </c>
      <c r="D89">
        <f t="shared" si="12"/>
        <v>0.6211180124223602</v>
      </c>
      <c r="E89">
        <f t="shared" si="13"/>
        <v>5.4018445322792985E-2</v>
      </c>
      <c r="F89">
        <f t="shared" si="14"/>
        <v>-0.21486381113710318</v>
      </c>
      <c r="G89">
        <v>0</v>
      </c>
      <c r="H89">
        <f t="shared" si="15"/>
        <v>0.26888225645989616</v>
      </c>
      <c r="I89">
        <f t="shared" si="16"/>
        <v>-1.1186634139959342</v>
      </c>
      <c r="J89">
        <f t="shared" si="17"/>
        <v>1.1186634139959342</v>
      </c>
      <c r="K89">
        <f t="shared" si="18"/>
        <v>0.40560562017735907</v>
      </c>
      <c r="L89">
        <f t="shared" si="19"/>
        <v>0.59439437982264109</v>
      </c>
      <c r="M89">
        <f t="shared" si="20"/>
        <v>2.4654490723346738</v>
      </c>
      <c r="N89">
        <f t="shared" si="21"/>
        <v>1.6823846825375197</v>
      </c>
    </row>
    <row r="90" spans="1:14" x14ac:dyDescent="0.25">
      <c r="A90" s="4">
        <f>IF('True_Odds_Calculator_2-way'!A91="","",'True_Odds_Calculator_2-way'!A91)</f>
        <v>2.4900000000000002</v>
      </c>
      <c r="B90" s="4">
        <f>IF('True_Odds_Calculator_2-way'!B91="","",'True_Odds_Calculator_2-way'!B91)</f>
        <v>1.53</v>
      </c>
      <c r="C90" s="4">
        <f t="shared" si="11"/>
        <v>0.40160642570281119</v>
      </c>
      <c r="D90">
        <f t="shared" si="12"/>
        <v>0.65359477124183007</v>
      </c>
      <c r="E90">
        <f t="shared" si="13"/>
        <v>5.5201196944641318E-2</v>
      </c>
      <c r="F90">
        <f t="shared" si="14"/>
        <v>-0.20728666299183662</v>
      </c>
      <c r="G90">
        <v>0</v>
      </c>
      <c r="H90">
        <f t="shared" si="15"/>
        <v>0.26248785993647789</v>
      </c>
      <c r="I90">
        <f t="shared" si="16"/>
        <v>-1.1253015860726299</v>
      </c>
      <c r="J90">
        <f t="shared" si="17"/>
        <v>1.1253015860726299</v>
      </c>
      <c r="K90">
        <f t="shared" si="18"/>
        <v>0.37359444012662057</v>
      </c>
      <c r="L90">
        <f t="shared" si="19"/>
        <v>0.62640555987337954</v>
      </c>
      <c r="M90">
        <f t="shared" si="20"/>
        <v>2.6766993632482183</v>
      </c>
      <c r="N90">
        <f t="shared" si="21"/>
        <v>1.5964098406184934</v>
      </c>
    </row>
    <row r="91" spans="1:14" x14ac:dyDescent="0.25">
      <c r="A91" s="4">
        <f>IF('True_Odds_Calculator_2-way'!A92="","",'True_Odds_Calculator_2-way'!A92)</f>
        <v>1.67</v>
      </c>
      <c r="B91" s="4">
        <f>IF('True_Odds_Calculator_2-way'!B92="","",'True_Odds_Calculator_2-way'!B92)</f>
        <v>2.1800000000000002</v>
      </c>
      <c r="C91" s="4">
        <f t="shared" si="11"/>
        <v>0.5988023952095809</v>
      </c>
      <c r="D91">
        <f t="shared" si="12"/>
        <v>0.4587155963302752</v>
      </c>
      <c r="E91">
        <f t="shared" si="13"/>
        <v>5.7517991539856039E-2</v>
      </c>
      <c r="F91">
        <f t="shared" si="14"/>
        <v>-0.21716200626270399</v>
      </c>
      <c r="G91">
        <v>0</v>
      </c>
      <c r="H91">
        <f t="shared" si="15"/>
        <v>0.27467999780256003</v>
      </c>
      <c r="I91">
        <f t="shared" si="16"/>
        <v>-1.1246608955715616</v>
      </c>
      <c r="J91">
        <f t="shared" si="17"/>
        <v>1.1246608955715616</v>
      </c>
      <c r="K91">
        <f t="shared" si="18"/>
        <v>0.57028058031592832</v>
      </c>
      <c r="L91">
        <f t="shared" si="19"/>
        <v>0.42971941968407174</v>
      </c>
      <c r="M91">
        <f t="shared" si="20"/>
        <v>1.7535228000329461</v>
      </c>
      <c r="N91">
        <f t="shared" si="21"/>
        <v>2.327099856774443</v>
      </c>
    </row>
    <row r="92" spans="1:14" x14ac:dyDescent="0.25">
      <c r="A92" s="4">
        <f>IF('True_Odds_Calculator_2-way'!A93="","",'True_Odds_Calculator_2-way'!A93)</f>
        <v>2.2799999999999998</v>
      </c>
      <c r="B92" s="4">
        <f>IF('True_Odds_Calculator_2-way'!B93="","",'True_Odds_Calculator_2-way'!B93)</f>
        <v>1.62</v>
      </c>
      <c r="C92" s="4">
        <f t="shared" si="11"/>
        <v>0.43859649122807021</v>
      </c>
      <c r="D92">
        <f t="shared" si="12"/>
        <v>0.61728395061728392</v>
      </c>
      <c r="E92">
        <f t="shared" si="13"/>
        <v>5.5880441845354234E-2</v>
      </c>
      <c r="F92">
        <f t="shared" si="14"/>
        <v>-0.2148581329867878</v>
      </c>
      <c r="G92">
        <v>0</v>
      </c>
      <c r="H92">
        <f t="shared" si="15"/>
        <v>0.27073857483214209</v>
      </c>
      <c r="I92">
        <f t="shared" si="16"/>
        <v>-1.1225331376673435</v>
      </c>
      <c r="J92">
        <f t="shared" si="17"/>
        <v>1.1225331376673435</v>
      </c>
      <c r="K92">
        <f t="shared" si="18"/>
        <v>0.41036711826182348</v>
      </c>
      <c r="L92">
        <f t="shared" si="19"/>
        <v>0.5896328817381763</v>
      </c>
      <c r="M92">
        <f t="shared" si="20"/>
        <v>2.4368424162141995</v>
      </c>
      <c r="N92">
        <f t="shared" si="21"/>
        <v>1.6959705453537532</v>
      </c>
    </row>
    <row r="93" spans="1:14" x14ac:dyDescent="0.25">
      <c r="A93" s="4">
        <f>IF('True_Odds_Calculator_2-way'!A94="","",'True_Odds_Calculator_2-way'!A94)</f>
        <v>2.21</v>
      </c>
      <c r="B93" s="4">
        <f>IF('True_Odds_Calculator_2-way'!B94="","",'True_Odds_Calculator_2-way'!B94)</f>
        <v>1.72</v>
      </c>
      <c r="C93" s="4">
        <f t="shared" si="11"/>
        <v>0.45248868778280543</v>
      </c>
      <c r="D93">
        <f t="shared" si="12"/>
        <v>0.58139534883720934</v>
      </c>
      <c r="E93">
        <f t="shared" si="13"/>
        <v>3.3884036620014824E-2</v>
      </c>
      <c r="F93">
        <f t="shared" si="14"/>
        <v>-0.2291907818583605</v>
      </c>
      <c r="G93">
        <v>0</v>
      </c>
      <c r="H93">
        <f t="shared" si="15"/>
        <v>0.26307481847837527</v>
      </c>
      <c r="I93">
        <f t="shared" si="16"/>
        <v>-1.0713739108887084</v>
      </c>
      <c r="J93">
        <f t="shared" si="17"/>
        <v>1.0713739108887084</v>
      </c>
      <c r="K93">
        <f t="shared" si="18"/>
        <v>0.43547132891069945</v>
      </c>
      <c r="L93">
        <f t="shared" si="19"/>
        <v>0.56452867108930049</v>
      </c>
      <c r="M93">
        <f t="shared" si="20"/>
        <v>2.2963624321753371</v>
      </c>
      <c r="N93">
        <f t="shared" si="21"/>
        <v>1.7713892158398703</v>
      </c>
    </row>
    <row r="94" spans="1:14" x14ac:dyDescent="0.25">
      <c r="A94" s="4">
        <f>IF('True_Odds_Calculator_2-way'!A95="","",'True_Odds_Calculator_2-way'!A95)</f>
        <v>2.15</v>
      </c>
      <c r="B94" s="4">
        <f>IF('True_Odds_Calculator_2-way'!B95="","",'True_Odds_Calculator_2-way'!B95)</f>
        <v>1.76</v>
      </c>
      <c r="C94" s="4">
        <f t="shared" si="11"/>
        <v>0.46511627906976744</v>
      </c>
      <c r="D94">
        <f t="shared" si="12"/>
        <v>0.56818181818181823</v>
      </c>
      <c r="E94">
        <f t="shared" si="13"/>
        <v>3.3298097251585723E-2</v>
      </c>
      <c r="F94">
        <f t="shared" si="14"/>
        <v>-0.23097251585623668</v>
      </c>
      <c r="G94">
        <v>0</v>
      </c>
      <c r="H94">
        <f t="shared" si="15"/>
        <v>0.26427061310782241</v>
      </c>
      <c r="I94">
        <f t="shared" si="16"/>
        <v>-1.0696563746013956</v>
      </c>
      <c r="J94">
        <f t="shared" si="17"/>
        <v>1.0696563746013956</v>
      </c>
      <c r="K94">
        <f t="shared" si="18"/>
        <v>0.44840941385030625</v>
      </c>
      <c r="L94">
        <f t="shared" si="19"/>
        <v>0.5515905861496937</v>
      </c>
      <c r="M94">
        <f t="shared" si="20"/>
        <v>2.2301048307916052</v>
      </c>
      <c r="N94">
        <f t="shared" si="21"/>
        <v>1.8129388446970602</v>
      </c>
    </row>
    <row r="95" spans="1:14" x14ac:dyDescent="0.25">
      <c r="A95" s="4">
        <f>IF('True_Odds_Calculator_2-way'!A96="","",'True_Odds_Calculator_2-way'!A96)</f>
        <v>2.2799999999999998</v>
      </c>
      <c r="B95" s="4">
        <f>IF('True_Odds_Calculator_2-way'!B96="","",'True_Odds_Calculator_2-way'!B96)</f>
        <v>1.68</v>
      </c>
      <c r="C95" s="4">
        <f t="shared" si="11"/>
        <v>0.43859649122807021</v>
      </c>
      <c r="D95">
        <f t="shared" si="12"/>
        <v>0.59523809523809523</v>
      </c>
      <c r="E95">
        <f t="shared" si="13"/>
        <v>3.383458646616555E-2</v>
      </c>
      <c r="F95">
        <f t="shared" si="14"/>
        <v>-0.2272347535505429</v>
      </c>
      <c r="G95">
        <v>0</v>
      </c>
      <c r="H95">
        <f t="shared" si="15"/>
        <v>0.26106934001670845</v>
      </c>
      <c r="I95">
        <f t="shared" si="16"/>
        <v>-1.0718661571406805</v>
      </c>
      <c r="J95">
        <f t="shared" si="17"/>
        <v>1.0718661571406805</v>
      </c>
      <c r="K95">
        <f t="shared" si="18"/>
        <v>0.42158717195874679</v>
      </c>
      <c r="L95">
        <f t="shared" si="19"/>
        <v>0.57841282804125305</v>
      </c>
      <c r="M95">
        <f t="shared" si="20"/>
        <v>2.3719886811400706</v>
      </c>
      <c r="N95">
        <f t="shared" si="21"/>
        <v>1.728868986855663</v>
      </c>
    </row>
    <row r="96" spans="1:14" x14ac:dyDescent="0.25">
      <c r="A96" s="4">
        <f>IF('True_Odds_Calculator_2-way'!A97="","",'True_Odds_Calculator_2-way'!A97)</f>
        <v>2.08</v>
      </c>
      <c r="B96" s="4">
        <f>IF('True_Odds_Calculator_2-way'!B97="","",'True_Odds_Calculator_2-way'!B97)</f>
        <v>1.81</v>
      </c>
      <c r="C96" s="4">
        <f t="shared" si="11"/>
        <v>0.48076923076923073</v>
      </c>
      <c r="D96">
        <f t="shared" si="12"/>
        <v>0.5524861878453039</v>
      </c>
      <c r="E96">
        <f t="shared" si="13"/>
        <v>3.3255418614534626E-2</v>
      </c>
      <c r="F96">
        <f t="shared" si="14"/>
        <v>-0.23236294092647691</v>
      </c>
      <c r="G96">
        <v>0</v>
      </c>
      <c r="H96">
        <f t="shared" si="15"/>
        <v>0.26561835954101148</v>
      </c>
      <c r="I96">
        <f t="shared" si="16"/>
        <v>-1.0691671651659735</v>
      </c>
      <c r="J96">
        <f t="shared" si="17"/>
        <v>1.0691671651659735</v>
      </c>
      <c r="K96">
        <f t="shared" si="18"/>
        <v>0.4641016151377545</v>
      </c>
      <c r="L96">
        <f t="shared" si="19"/>
        <v>0.5358983848622455</v>
      </c>
      <c r="M96">
        <f t="shared" si="20"/>
        <v>2.1547005383792519</v>
      </c>
      <c r="N96">
        <f t="shared" si="21"/>
        <v>1.8660254037844384</v>
      </c>
    </row>
    <row r="97" spans="1:14" x14ac:dyDescent="0.25">
      <c r="A97" s="4">
        <f>IF('True_Odds_Calculator_2-way'!A98="","",'True_Odds_Calculator_2-way'!A98)</f>
        <v>2.14</v>
      </c>
      <c r="B97" s="4">
        <f>IF('True_Odds_Calculator_2-way'!B98="","",'True_Odds_Calculator_2-way'!B98)</f>
        <v>1.76</v>
      </c>
      <c r="C97" s="4">
        <f t="shared" si="11"/>
        <v>0.46728971962616822</v>
      </c>
      <c r="D97">
        <f t="shared" si="12"/>
        <v>0.56818181818181823</v>
      </c>
      <c r="E97">
        <f t="shared" si="13"/>
        <v>3.5471537807986397E-2</v>
      </c>
      <c r="F97">
        <f t="shared" si="14"/>
        <v>-0.23003398470688197</v>
      </c>
      <c r="G97">
        <v>0</v>
      </c>
      <c r="H97">
        <f t="shared" si="15"/>
        <v>0.26550552251486831</v>
      </c>
      <c r="I97">
        <f t="shared" si="16"/>
        <v>-1.0743376064838499</v>
      </c>
      <c r="J97">
        <f t="shared" si="17"/>
        <v>1.0743376064838499</v>
      </c>
      <c r="K97">
        <f t="shared" si="18"/>
        <v>0.4494897427831781</v>
      </c>
      <c r="L97">
        <f t="shared" si="19"/>
        <v>0.55051025721682212</v>
      </c>
      <c r="M97">
        <f t="shared" si="20"/>
        <v>2.2247448713915889</v>
      </c>
      <c r="N97">
        <f t="shared" si="21"/>
        <v>1.8164965809277254</v>
      </c>
    </row>
    <row r="98" spans="1:14" x14ac:dyDescent="0.25">
      <c r="A98" s="4">
        <f>IF('True_Odds_Calculator_2-way'!A99="","",'True_Odds_Calculator_2-way'!A99)</f>
        <v>1.87</v>
      </c>
      <c r="B98" s="4">
        <f>IF('True_Odds_Calculator_2-way'!B99="","",'True_Odds_Calculator_2-way'!B99)</f>
        <v>2.02</v>
      </c>
      <c r="C98" s="4">
        <f t="shared" si="11"/>
        <v>0.53475935828876997</v>
      </c>
      <c r="D98">
        <f t="shared" si="12"/>
        <v>0.49504950495049505</v>
      </c>
      <c r="E98">
        <f t="shared" si="13"/>
        <v>2.9808863239265015E-2</v>
      </c>
      <c r="F98">
        <f t="shared" si="14"/>
        <v>-0.23492349234923493</v>
      </c>
      <c r="G98">
        <v>0</v>
      </c>
      <c r="H98">
        <f t="shared" si="15"/>
        <v>0.2647323555885</v>
      </c>
      <c r="I98">
        <f t="shared" si="16"/>
        <v>-1.0615495921641367</v>
      </c>
      <c r="J98">
        <f t="shared" si="17"/>
        <v>1.0615495921641367</v>
      </c>
      <c r="K98">
        <f t="shared" si="18"/>
        <v>0.51987261275696728</v>
      </c>
      <c r="L98">
        <f t="shared" si="19"/>
        <v>0.48012738724303272</v>
      </c>
      <c r="M98">
        <f t="shared" si="20"/>
        <v>1.9235481451827992</v>
      </c>
      <c r="N98">
        <f t="shared" si="21"/>
        <v>2.0827805840074194</v>
      </c>
    </row>
    <row r="99" spans="1:14" x14ac:dyDescent="0.25">
      <c r="A99" s="4">
        <f>IF('True_Odds_Calculator_2-way'!A100="","",'True_Odds_Calculator_2-way'!A100)</f>
        <v>1.58</v>
      </c>
      <c r="B99" s="4">
        <f>IF('True_Odds_Calculator_2-way'!B100="","",'True_Odds_Calculator_2-way'!B100)</f>
        <v>2.4500000000000002</v>
      </c>
      <c r="C99" s="4">
        <f t="shared" si="11"/>
        <v>0.63291139240506322</v>
      </c>
      <c r="D99">
        <f t="shared" si="12"/>
        <v>0.4081632653061224</v>
      </c>
      <c r="E99">
        <f t="shared" si="13"/>
        <v>4.1074657711185569E-2</v>
      </c>
      <c r="F99">
        <f t="shared" si="14"/>
        <v>-0.21725652286230956</v>
      </c>
      <c r="G99">
        <v>0</v>
      </c>
      <c r="H99">
        <f t="shared" si="15"/>
        <v>0.25833118057349519</v>
      </c>
      <c r="I99">
        <f t="shared" si="16"/>
        <v>-1.0904405724718547</v>
      </c>
      <c r="J99">
        <f t="shared" si="17"/>
        <v>1.0904405724718547</v>
      </c>
      <c r="K99">
        <f t="shared" si="18"/>
        <v>0.6125741132772069</v>
      </c>
      <c r="L99">
        <f t="shared" si="19"/>
        <v>0.38742588672279316</v>
      </c>
      <c r="M99">
        <f t="shared" si="20"/>
        <v>1.6324555320336758</v>
      </c>
      <c r="N99">
        <f t="shared" si="21"/>
        <v>2.5811388300841895</v>
      </c>
    </row>
    <row r="100" spans="1:14" x14ac:dyDescent="0.25">
      <c r="A100" s="4">
        <f>IF('True_Odds_Calculator_2-way'!A101="","",'True_Odds_Calculator_2-way'!A101)</f>
        <v>2.2200000000000002</v>
      </c>
      <c r="B100" s="4">
        <f>IF('True_Odds_Calculator_2-way'!B101="","",'True_Odds_Calculator_2-way'!B101)</f>
        <v>1.68</v>
      </c>
      <c r="C100" s="4">
        <f t="shared" si="11"/>
        <v>0.4504504504504504</v>
      </c>
      <c r="D100">
        <f t="shared" si="12"/>
        <v>0.59523809523809523</v>
      </c>
      <c r="E100">
        <f t="shared" si="13"/>
        <v>4.5688545688545634E-2</v>
      </c>
      <c r="F100">
        <f t="shared" si="14"/>
        <v>-0.22243672243672252</v>
      </c>
      <c r="G100">
        <v>0</v>
      </c>
      <c r="H100">
        <f t="shared" si="15"/>
        <v>0.2681252681252681</v>
      </c>
      <c r="I100">
        <f t="shared" si="16"/>
        <v>-1.0979071877276467</v>
      </c>
      <c r="J100">
        <f t="shared" si="17"/>
        <v>1.0979071877276467</v>
      </c>
      <c r="K100">
        <f t="shared" si="18"/>
        <v>0.42745148692380741</v>
      </c>
      <c r="L100">
        <f t="shared" si="19"/>
        <v>0.57254851307619281</v>
      </c>
      <c r="M100">
        <f t="shared" si="20"/>
        <v>2.3394467690277296</v>
      </c>
      <c r="N100">
        <f t="shared" si="21"/>
        <v>1.7465768876547993</v>
      </c>
    </row>
    <row r="101" spans="1:14" x14ac:dyDescent="0.25">
      <c r="A101" s="4">
        <f>IF('True_Odds_Calculator_2-way'!A102="","",'True_Odds_Calculator_2-way'!A102)</f>
        <v>2.2999999999999998</v>
      </c>
      <c r="B101" s="4">
        <f>IF('True_Odds_Calculator_2-way'!B102="","",'True_Odds_Calculator_2-way'!B102)</f>
        <v>1.65</v>
      </c>
      <c r="C101" s="4">
        <f t="shared" si="11"/>
        <v>0.43478260869565222</v>
      </c>
      <c r="D101">
        <f t="shared" si="12"/>
        <v>0.60606060606060608</v>
      </c>
      <c r="E101">
        <f t="shared" si="13"/>
        <v>4.0843214756258295E-2</v>
      </c>
      <c r="F101">
        <f t="shared" si="14"/>
        <v>-0.22266139657443995</v>
      </c>
      <c r="G101">
        <v>0</v>
      </c>
      <c r="H101">
        <f t="shared" si="15"/>
        <v>0.2635046113306983</v>
      </c>
      <c r="I101">
        <f t="shared" si="16"/>
        <v>-1.0878565864408427</v>
      </c>
      <c r="J101">
        <f t="shared" si="17"/>
        <v>1.0878565864408427</v>
      </c>
      <c r="K101">
        <f t="shared" si="18"/>
        <v>0.41421356237309503</v>
      </c>
      <c r="L101">
        <f t="shared" si="19"/>
        <v>0.58578643762690474</v>
      </c>
      <c r="M101">
        <f t="shared" si="20"/>
        <v>2.4142135623730949</v>
      </c>
      <c r="N101">
        <f t="shared" si="21"/>
        <v>1.7071067811865481</v>
      </c>
    </row>
    <row r="102" spans="1:14" x14ac:dyDescent="0.25">
      <c r="A102" s="4">
        <f>IF('True_Odds_Calculator_2-way'!A103="","",'True_Odds_Calculator_2-way'!A103)</f>
        <v>2.11</v>
      </c>
      <c r="B102" s="4">
        <f>IF('True_Odds_Calculator_2-way'!B103="","",'True_Odds_Calculator_2-way'!B103)</f>
        <v>1.76</v>
      </c>
      <c r="C102" s="4">
        <f t="shared" si="11"/>
        <v>0.47393364928909953</v>
      </c>
      <c r="D102">
        <f t="shared" si="12"/>
        <v>0.56818181818181823</v>
      </c>
      <c r="E102">
        <f t="shared" si="13"/>
        <v>4.2115467470917878E-2</v>
      </c>
      <c r="F102">
        <f t="shared" si="14"/>
        <v>-0.22716501507970688</v>
      </c>
      <c r="G102">
        <v>0</v>
      </c>
      <c r="H102">
        <f t="shared" si="15"/>
        <v>0.26928048255062476</v>
      </c>
      <c r="I102">
        <f t="shared" si="16"/>
        <v>-1.0887588907733561</v>
      </c>
      <c r="J102">
        <f t="shared" si="17"/>
        <v>1.0887588907733561</v>
      </c>
      <c r="K102">
        <f t="shared" si="18"/>
        <v>0.45279142930400768</v>
      </c>
      <c r="L102">
        <f t="shared" si="19"/>
        <v>0.54720857069599227</v>
      </c>
      <c r="M102">
        <f t="shared" si="20"/>
        <v>2.208522368758425</v>
      </c>
      <c r="N102">
        <f t="shared" si="21"/>
        <v>1.82745675698775</v>
      </c>
    </row>
    <row r="103" spans="1:14" x14ac:dyDescent="0.25">
      <c r="A103" s="4">
        <f>IF('True_Odds_Calculator_2-way'!A104="","",'True_Odds_Calculator_2-way'!A104)</f>
        <v>2.2799999999999998</v>
      </c>
      <c r="B103" s="4">
        <f>IF('True_Odds_Calculator_2-way'!B104="","",'True_Odds_Calculator_2-way'!B104)</f>
        <v>1.65</v>
      </c>
      <c r="C103" s="4">
        <f t="shared" si="11"/>
        <v>0.43859649122807021</v>
      </c>
      <c r="D103">
        <f t="shared" si="12"/>
        <v>0.60606060606060608</v>
      </c>
      <c r="E103">
        <f t="shared" si="13"/>
        <v>4.4657097288676173E-2</v>
      </c>
      <c r="F103">
        <f t="shared" si="14"/>
        <v>-0.22115895800106333</v>
      </c>
      <c r="G103">
        <v>0</v>
      </c>
      <c r="H103">
        <f t="shared" si="15"/>
        <v>0.26581605528973951</v>
      </c>
      <c r="I103">
        <f t="shared" si="16"/>
        <v>-1.0963225241337864</v>
      </c>
      <c r="J103">
        <f t="shared" si="17"/>
        <v>1.0963225241337864</v>
      </c>
      <c r="K103">
        <f t="shared" si="18"/>
        <v>0.41609577790366731</v>
      </c>
      <c r="L103">
        <f t="shared" si="19"/>
        <v>0.58390422209633297</v>
      </c>
      <c r="M103">
        <f t="shared" si="20"/>
        <v>2.4032928308912465</v>
      </c>
      <c r="N103">
        <f t="shared" si="21"/>
        <v>1.7126096406869604</v>
      </c>
    </row>
    <row r="104" spans="1:14" x14ac:dyDescent="0.25">
      <c r="A104" s="4">
        <f>IF('True_Odds_Calculator_2-way'!A105="","",'True_Odds_Calculator_2-way'!A105)</f>
        <v>2.75</v>
      </c>
      <c r="B104" s="4">
        <f>IF('True_Odds_Calculator_2-way'!B105="","",'True_Odds_Calculator_2-way'!B105)</f>
        <v>1.47</v>
      </c>
      <c r="C104" s="4">
        <f t="shared" si="11"/>
        <v>0.36363636363636365</v>
      </c>
      <c r="D104">
        <f t="shared" si="12"/>
        <v>0.68027210884353739</v>
      </c>
      <c r="E104">
        <f t="shared" si="13"/>
        <v>4.390847247990104E-2</v>
      </c>
      <c r="F104">
        <f t="shared" si="14"/>
        <v>-0.20346320346320346</v>
      </c>
      <c r="G104">
        <v>0</v>
      </c>
      <c r="H104">
        <f t="shared" si="15"/>
        <v>0.24737167594310452</v>
      </c>
      <c r="I104">
        <f t="shared" si="16"/>
        <v>-1.1026356928399426</v>
      </c>
      <c r="J104">
        <f t="shared" si="17"/>
        <v>1.1026356928399426</v>
      </c>
      <c r="K104">
        <f t="shared" si="18"/>
        <v>0.34134207606316619</v>
      </c>
      <c r="L104">
        <f t="shared" si="19"/>
        <v>0.65865792393683387</v>
      </c>
      <c r="M104">
        <f t="shared" si="20"/>
        <v>2.9296124624698994</v>
      </c>
      <c r="N104">
        <f t="shared" si="21"/>
        <v>1.5182387756347728</v>
      </c>
    </row>
    <row r="105" spans="1:14" x14ac:dyDescent="0.25">
      <c r="A105" s="4">
        <f>IF('True_Odds_Calculator_2-way'!A106="","",'True_Odds_Calculator_2-way'!A106)</f>
        <v>2.04</v>
      </c>
      <c r="B105" s="4">
        <f>IF('True_Odds_Calculator_2-way'!B106="","",'True_Odds_Calculator_2-way'!B106)</f>
        <v>1.81</v>
      </c>
      <c r="C105" s="4">
        <f t="shared" si="11"/>
        <v>0.49019607843137253</v>
      </c>
      <c r="D105">
        <f t="shared" si="12"/>
        <v>0.5524861878453039</v>
      </c>
      <c r="E105">
        <f t="shared" si="13"/>
        <v>4.2682266276676373E-2</v>
      </c>
      <c r="F105">
        <f t="shared" si="14"/>
        <v>-0.22814429639259015</v>
      </c>
      <c r="G105">
        <v>0</v>
      </c>
      <c r="H105">
        <f t="shared" si="15"/>
        <v>0.27082656266926658</v>
      </c>
      <c r="I105">
        <f t="shared" si="16"/>
        <v>-1.0895340841010224</v>
      </c>
      <c r="J105">
        <f t="shared" si="17"/>
        <v>1.0895340841010224</v>
      </c>
      <c r="K105">
        <f t="shared" si="18"/>
        <v>0.46879788020304902</v>
      </c>
      <c r="L105">
        <f t="shared" si="19"/>
        <v>0.53120211979695098</v>
      </c>
      <c r="M105">
        <f t="shared" si="20"/>
        <v>2.1331154474650633</v>
      </c>
      <c r="N105">
        <f t="shared" si="21"/>
        <v>1.8825226081218283</v>
      </c>
    </row>
    <row r="106" spans="1:14" x14ac:dyDescent="0.25">
      <c r="A106" s="4">
        <f>IF('True_Odds_Calculator_2-way'!A107="","",'True_Odds_Calculator_2-way'!A107)</f>
        <v>2.4</v>
      </c>
      <c r="B106" s="4">
        <f>IF('True_Odds_Calculator_2-way'!B107="","",'True_Odds_Calculator_2-way'!B107)</f>
        <v>1.6</v>
      </c>
      <c r="C106" s="4">
        <f t="shared" si="11"/>
        <v>0.41666666666666669</v>
      </c>
      <c r="D106">
        <f t="shared" si="12"/>
        <v>0.625</v>
      </c>
      <c r="E106">
        <f t="shared" si="13"/>
        <v>4.1666666666666741E-2</v>
      </c>
      <c r="F106">
        <f t="shared" si="14"/>
        <v>-0.21875</v>
      </c>
      <c r="G106">
        <v>0</v>
      </c>
      <c r="H106">
        <f t="shared" si="15"/>
        <v>0.26041666666666669</v>
      </c>
      <c r="I106">
        <f t="shared" si="16"/>
        <v>-1.0910894511799618</v>
      </c>
      <c r="J106">
        <f t="shared" si="17"/>
        <v>1.0910894511799618</v>
      </c>
      <c r="K106">
        <f t="shared" si="18"/>
        <v>0.39564392373896001</v>
      </c>
      <c r="L106">
        <f t="shared" si="19"/>
        <v>0.60435607626104004</v>
      </c>
      <c r="M106">
        <f t="shared" si="20"/>
        <v>2.5275252316519468</v>
      </c>
      <c r="N106">
        <f t="shared" si="21"/>
        <v>1.6546536707079771</v>
      </c>
    </row>
    <row r="107" spans="1:14" x14ac:dyDescent="0.25">
      <c r="A107" s="4">
        <f>IF('True_Odds_Calculator_2-way'!A108="","",'True_Odds_Calculator_2-way'!A108)</f>
        <v>2.16</v>
      </c>
      <c r="B107" s="4">
        <f>IF('True_Odds_Calculator_2-way'!B108="","",'True_Odds_Calculator_2-way'!B108)</f>
        <v>1.74</v>
      </c>
      <c r="C107" s="4">
        <f t="shared" si="11"/>
        <v>0.46296296296296291</v>
      </c>
      <c r="D107">
        <f t="shared" si="12"/>
        <v>0.57471264367816088</v>
      </c>
      <c r="E107">
        <f t="shared" si="13"/>
        <v>3.7675606641123682E-2</v>
      </c>
      <c r="F107">
        <f t="shared" si="14"/>
        <v>-0.22839506172839519</v>
      </c>
      <c r="G107">
        <v>0</v>
      </c>
      <c r="H107">
        <f t="shared" si="15"/>
        <v>0.26607066836951887</v>
      </c>
      <c r="I107">
        <f t="shared" si="16"/>
        <v>-1.0793322294408634</v>
      </c>
      <c r="J107">
        <f t="shared" si="17"/>
        <v>1.0793322294408634</v>
      </c>
      <c r="K107">
        <f t="shared" si="18"/>
        <v>0.44404472798104189</v>
      </c>
      <c r="L107">
        <f t="shared" si="19"/>
        <v>0.55595527201895822</v>
      </c>
      <c r="M107">
        <f t="shared" si="20"/>
        <v>2.2520253861514017</v>
      </c>
      <c r="N107">
        <f t="shared" si="21"/>
        <v>1.7987058497862392</v>
      </c>
    </row>
    <row r="108" spans="1:14" x14ac:dyDescent="0.25">
      <c r="A108" s="4">
        <f>IF('True_Odds_Calculator_2-way'!A109="","",'True_Odds_Calculator_2-way'!A109)</f>
        <v>2.33</v>
      </c>
      <c r="B108" s="4">
        <f>IF('True_Odds_Calculator_2-way'!B109="","",'True_Odds_Calculator_2-way'!B109)</f>
        <v>1.63</v>
      </c>
      <c r="C108" s="4">
        <f t="shared" si="11"/>
        <v>0.42918454935622319</v>
      </c>
      <c r="D108">
        <f t="shared" si="12"/>
        <v>0.61349693251533743</v>
      </c>
      <c r="E108">
        <f t="shared" si="13"/>
        <v>4.2681481871560623E-2</v>
      </c>
      <c r="F108">
        <f t="shared" si="14"/>
        <v>-0.22062192264145974</v>
      </c>
      <c r="G108">
        <v>0</v>
      </c>
      <c r="H108">
        <f t="shared" si="15"/>
        <v>0.26330340451302037</v>
      </c>
      <c r="I108">
        <f t="shared" si="16"/>
        <v>-1.0924558755741036</v>
      </c>
      <c r="J108">
        <f t="shared" si="17"/>
        <v>1.0924558755741036</v>
      </c>
      <c r="K108">
        <f t="shared" si="18"/>
        <v>0.40766968306220203</v>
      </c>
      <c r="L108">
        <f t="shared" si="19"/>
        <v>0.59233031693779803</v>
      </c>
      <c r="M108">
        <f t="shared" si="20"/>
        <v>2.4529663145135583</v>
      </c>
      <c r="N108">
        <f t="shared" si="21"/>
        <v>1.688247201611685</v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84" activePane="bottomLeft" state="frozen"/>
      <selection pane="bottomLeft" activeCell="X3" sqref="X3:X10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46</v>
      </c>
      <c r="M1" s="6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2.0699999999999998</v>
      </c>
      <c r="B3">
        <v>1.8</v>
      </c>
      <c r="C3" s="29">
        <f t="shared" ref="C3:C66" si="0">IF(OR($A3="",$B3=""),"",(1/A3)+(1/B3)-1)</f>
        <v>3.8647342995169254E-2</v>
      </c>
      <c r="D3" s="30">
        <f>IF(OR($A3="",$B3=""),"",A3*'MPTO_working_2-way'!$G2)</f>
        <v>2.1500000000000004</v>
      </c>
      <c r="E3" s="32">
        <f>IF(OR($A3="",$B3=""),"",B3*'MPTO_working_2-way'!$G2)</f>
        <v>1.8695652173913047</v>
      </c>
      <c r="F3" s="30">
        <f>IF(OR($A3="",$B3=""),"",'MPTO_working_2-way'!D2)</f>
        <v>2.15625</v>
      </c>
      <c r="G3" s="32">
        <f>IF(OR($A3="",$B3=""),"",'MPTO_working_2-way'!E2)</f>
        <v>1.8648648648648651</v>
      </c>
      <c r="H3" s="30">
        <f>IF(OR($A3="",$B3=""),"",'OddsRatio_working_2-way'!M2)</f>
        <v>2.1565033506220384</v>
      </c>
      <c r="I3" s="30">
        <f>IF(OR($A3="",$B3=""),"",'OddsRatio_working_2-way'!N2)</f>
        <v>1.8646754023342345</v>
      </c>
      <c r="J3" s="30">
        <f>IF('Log_working_2-way'!$D2="","",A3^('Log_working_2-way'!$D2))</f>
        <v>2.1593762623614712</v>
      </c>
      <c r="K3" s="32">
        <f>IF('Log_working_2-way'!$D2="","",B3^('Log_working_2-way'!$D2))</f>
        <v>1.8625327535713179</v>
      </c>
      <c r="L3" s="37">
        <f>(1/D3)</f>
        <v>0.46511627906976738</v>
      </c>
      <c r="M3" s="37">
        <f>(1/E3)</f>
        <v>0.53488372093023251</v>
      </c>
      <c r="N3" s="38">
        <v>100</v>
      </c>
      <c r="O3" s="38">
        <f>(1/A3)*((N3*A3)-N3)</f>
        <v>51.690821256038639</v>
      </c>
      <c r="P3" s="38">
        <f>(1/B3)*((N3*B3)-N3)</f>
        <v>44.444444444444443</v>
      </c>
      <c r="Q3" s="38">
        <f>(1/B3)*N3</f>
        <v>55.555555555555557</v>
      </c>
      <c r="R3" s="38">
        <f>(1/A3)*N3</f>
        <v>48.309178743961354</v>
      </c>
      <c r="S3" s="39">
        <f>O3-Q3</f>
        <v>-3.8647342995169183</v>
      </c>
      <c r="T3" s="39">
        <f>P3-R3</f>
        <v>-3.8647342995169112</v>
      </c>
      <c r="U3" t="s">
        <v>192</v>
      </c>
      <c r="V3" t="s">
        <v>234</v>
      </c>
      <c r="W3" t="s">
        <v>244</v>
      </c>
      <c r="X3" t="s">
        <v>296</v>
      </c>
      <c r="Y3" s="41"/>
    </row>
    <row r="4" spans="1:25" s="12" customFormat="1" ht="15" x14ac:dyDescent="0.25">
      <c r="A4">
        <v>2.2799999999999998</v>
      </c>
      <c r="B4">
        <v>1.68</v>
      </c>
      <c r="C4" s="29">
        <f t="shared" si="0"/>
        <v>3.383458646616555E-2</v>
      </c>
      <c r="D4" s="30">
        <f>IF(OR($A4="",$B4=""),"",A4*'MPTO_working_2-way'!$G3)</f>
        <v>2.3571428571428572</v>
      </c>
      <c r="E4" s="32">
        <f>IF(OR($A4="",$B4=""),"",B4*'MPTO_working_2-way'!$G3)</f>
        <v>1.736842105263158</v>
      </c>
      <c r="F4" s="30">
        <f>IF(OR($A4="",$B4=""),"",'MPTO_working_2-way'!D3)</f>
        <v>2.3714710252600297</v>
      </c>
      <c r="G4" s="32">
        <f>IF(OR($A4="",$B4=""),"",'MPTO_working_2-way'!E3)</f>
        <v>1.7291440953412784</v>
      </c>
      <c r="H4" s="30">
        <f>IF(OR($A4="",$B4=""),"",'OddsRatio_working_2-way'!M3)</f>
        <v>2.3719886811400706</v>
      </c>
      <c r="I4" s="30">
        <f>IF(OR($A4="",$B4=""),"",'OddsRatio_working_2-way'!N3)</f>
        <v>1.728868986855663</v>
      </c>
      <c r="J4" s="30">
        <f>IF('Log_working_2-way'!$D3="","",A4^('Log_working_2-way'!$D3))</f>
        <v>2.3786002597874161</v>
      </c>
      <c r="K4" s="32">
        <f>IF('Log_working_2-way'!$D3="","",B4^('Log_working_2-way'!$D3))</f>
        <v>1.7253734306956654</v>
      </c>
      <c r="L4" s="37">
        <f t="shared" ref="L4" si="1">(1/D4)</f>
        <v>0.42424242424242425</v>
      </c>
      <c r="M4" s="37">
        <f t="shared" ref="M4" si="2">(1/E4)</f>
        <v>0.57575757575757569</v>
      </c>
      <c r="N4" s="38">
        <v>100</v>
      </c>
      <c r="O4" s="38">
        <f t="shared" ref="O4" si="3">(1/A4)*((N4*A4)-N4)</f>
        <v>56.140350877192972</v>
      </c>
      <c r="P4" s="38">
        <f t="shared" ref="P4" si="4">(1/B4)*((N4*B4)-N4)</f>
        <v>40.476190476190474</v>
      </c>
      <c r="Q4" s="38">
        <f t="shared" ref="Q4" si="5">(1/B4)*N4</f>
        <v>59.523809523809526</v>
      </c>
      <c r="R4" s="38">
        <f t="shared" ref="R4" si="6">(1/A4)*N4</f>
        <v>43.859649122807021</v>
      </c>
      <c r="S4" s="39">
        <f t="shared" ref="S4" si="7">O4-Q4</f>
        <v>-3.3834586466165533</v>
      </c>
      <c r="T4" s="39">
        <f t="shared" ref="T4" si="8">P4-R4</f>
        <v>-3.3834586466165462</v>
      </c>
      <c r="U4" t="s">
        <v>200</v>
      </c>
      <c r="V4" t="s">
        <v>241</v>
      </c>
      <c r="W4" t="s">
        <v>184</v>
      </c>
      <c r="X4" t="s">
        <v>296</v>
      </c>
      <c r="Y4" s="41"/>
    </row>
    <row r="5" spans="1:25" s="12" customFormat="1" ht="15" x14ac:dyDescent="0.25">
      <c r="A5">
        <v>2.5299999999999998</v>
      </c>
      <c r="B5">
        <v>1.56</v>
      </c>
      <c r="C5" s="29">
        <f t="shared" si="0"/>
        <v>3.6282558021688338E-2</v>
      </c>
      <c r="D5" s="30">
        <f>IF(OR($A5="",$B5=""),"",A5*'MPTO_working_2-way'!$G4)</f>
        <v>2.6217948717948714</v>
      </c>
      <c r="E5" s="32">
        <f>IF(OR($A5="",$B5=""),"",B5*'MPTO_working_2-way'!$G4)</f>
        <v>1.6166007905138338</v>
      </c>
      <c r="F5" s="30">
        <f>IF(OR($A5="",$B5=""),"",'MPTO_working_2-way'!D4)</f>
        <v>2.6517065305025525</v>
      </c>
      <c r="G5" s="32">
        <f>IF(OR($A5="",$B5=""),"",'MPTO_working_2-way'!E4)</f>
        <v>1.6054344288968434</v>
      </c>
      <c r="H5" s="30">
        <f>IF(OR($A5="",$B5=""),"",'OddsRatio_working_2-way'!M4)</f>
        <v>2.6529194950580188</v>
      </c>
      <c r="I5" s="30">
        <f>IF(OR($A5="",$B5=""),"",'OddsRatio_working_2-way'!N4)</f>
        <v>1.6049901419820203</v>
      </c>
      <c r="J5" s="30">
        <f>IF('Log_working_2-way'!$D4="","",A5^('Log_working_2-way'!$D4))</f>
        <v>2.6669477843763532</v>
      </c>
      <c r="K5" s="32">
        <f>IF('Log_working_2-way'!$D4="","",B5^('Log_working_2-way'!$D4))</f>
        <v>1.59989881469138</v>
      </c>
      <c r="L5" s="37">
        <f t="shared" ref="L5:L68" si="9">(1/D5)</f>
        <v>0.38141809290953549</v>
      </c>
      <c r="M5" s="37">
        <f t="shared" ref="M5:M68" si="10">(1/E5)</f>
        <v>0.61858190709046468</v>
      </c>
      <c r="N5" s="38">
        <v>101</v>
      </c>
      <c r="O5" s="38">
        <f t="shared" ref="O5:O68" si="11">(1/A5)*((N5*A5)-N5)</f>
        <v>61.079051383399204</v>
      </c>
      <c r="P5" s="38">
        <f t="shared" ref="P5:P68" si="12">(1/B5)*((N5*B5)-N5)</f>
        <v>36.256410256410255</v>
      </c>
      <c r="Q5" s="38">
        <f t="shared" ref="Q5:Q68" si="13">(1/B5)*N5</f>
        <v>64.743589743589737</v>
      </c>
      <c r="R5" s="38">
        <f t="shared" ref="R5:R68" si="14">(1/A5)*N5</f>
        <v>39.920948616600796</v>
      </c>
      <c r="S5" s="39">
        <f t="shared" ref="S5:S68" si="15">O5-Q5</f>
        <v>-3.6645383601905337</v>
      </c>
      <c r="T5" s="39">
        <f t="shared" ref="T5:T68" si="16">P5-R5</f>
        <v>-3.6645383601905408</v>
      </c>
      <c r="U5" t="s">
        <v>253</v>
      </c>
      <c r="V5" t="s">
        <v>272</v>
      </c>
      <c r="W5" t="s">
        <v>166</v>
      </c>
      <c r="X5" t="s">
        <v>296</v>
      </c>
      <c r="Y5" s="41"/>
    </row>
    <row r="6" spans="1:25" s="12" customFormat="1" ht="15" x14ac:dyDescent="0.25">
      <c r="A6">
        <v>2.39</v>
      </c>
      <c r="B6">
        <v>1.61</v>
      </c>
      <c r="C6" s="29">
        <f t="shared" si="0"/>
        <v>3.9528054263364254E-2</v>
      </c>
      <c r="D6" s="30">
        <f>IF(OR($A6="",$B6=""),"",A6*'MPTO_working_2-way'!$G5)</f>
        <v>2.4844720496894408</v>
      </c>
      <c r="E6" s="32">
        <f>IF(OR($A6="",$B6=""),"",B6*'MPTO_working_2-way'!$G5)</f>
        <v>1.6736401673640164</v>
      </c>
      <c r="F6" s="30">
        <f>IF(OR($A6="",$B6=""),"",'MPTO_working_2-way'!D5)</f>
        <v>2.5084911502982492</v>
      </c>
      <c r="G6" s="32">
        <f>IF(OR($A6="",$B6=""),"",'MPTO_working_2-way'!E5)</f>
        <v>1.6629140646945697</v>
      </c>
      <c r="H6" s="30">
        <f>IF(OR($A6="",$B6=""),"",'OddsRatio_working_2-way'!M5)</f>
        <v>2.5095325516828586</v>
      </c>
      <c r="I6" s="30">
        <f>IF(OR($A6="",$B6=""),"",'OddsRatio_working_2-way'!N5)</f>
        <v>1.6624567313140606</v>
      </c>
      <c r="J6" s="30">
        <f>IF('Log_working_2-way'!$D5="","",A6^('Log_working_2-way'!$D5))</f>
        <v>2.5207624560048121</v>
      </c>
      <c r="K6" s="32">
        <f>IF('Log_working_2-way'!$D5="","",B6^('Log_working_2-way'!$D5))</f>
        <v>1.6575648919074468</v>
      </c>
      <c r="L6" s="37">
        <f t="shared" si="9"/>
        <v>0.40250000000000002</v>
      </c>
      <c r="M6" s="37">
        <f t="shared" si="10"/>
        <v>0.59750000000000014</v>
      </c>
      <c r="N6" s="38">
        <v>102</v>
      </c>
      <c r="O6" s="38">
        <f t="shared" si="11"/>
        <v>59.322175732217573</v>
      </c>
      <c r="P6" s="38">
        <f t="shared" si="12"/>
        <v>38.645962732919251</v>
      </c>
      <c r="Q6" s="38">
        <f t="shared" si="13"/>
        <v>63.354037267080741</v>
      </c>
      <c r="R6" s="38">
        <f t="shared" si="14"/>
        <v>42.677824267782427</v>
      </c>
      <c r="S6" s="39">
        <f t="shared" si="15"/>
        <v>-4.0318615348631681</v>
      </c>
      <c r="T6" s="39">
        <f t="shared" si="16"/>
        <v>-4.0318615348631752</v>
      </c>
      <c r="U6" t="s">
        <v>226</v>
      </c>
      <c r="V6" t="s">
        <v>251</v>
      </c>
      <c r="W6" t="s">
        <v>166</v>
      </c>
      <c r="X6" t="s">
        <v>296</v>
      </c>
      <c r="Y6" s="41"/>
    </row>
    <row r="7" spans="1:25" s="12" customFormat="1" ht="15" x14ac:dyDescent="0.25">
      <c r="A7">
        <v>2.52</v>
      </c>
      <c r="B7">
        <v>1.56</v>
      </c>
      <c r="C7" s="29">
        <f t="shared" si="0"/>
        <v>3.7851037851037717E-2</v>
      </c>
      <c r="D7" s="30">
        <f>IF(OR($A7="",$B7=""),"",A7*'MPTO_working_2-way'!$G6)</f>
        <v>2.615384615384615</v>
      </c>
      <c r="E7" s="32">
        <f>IF(OR($A7="",$B7=""),"",B7*'MPTO_working_2-way'!$G6)</f>
        <v>1.6190476190476188</v>
      </c>
      <c r="F7" s="30">
        <f>IF(OR($A7="",$B7=""),"",'MPTO_working_2-way'!D6)</f>
        <v>2.646203554119547</v>
      </c>
      <c r="G7" s="32">
        <f>IF(OR($A7="",$B7=""),"",'MPTO_working_2-way'!E6)</f>
        <v>1.6074582924435721</v>
      </c>
      <c r="H7" s="30">
        <f>IF(OR($A7="",$B7=""),"",'OddsRatio_working_2-way'!M6)</f>
        <v>2.6475089420958278</v>
      </c>
      <c r="I7" s="30">
        <f>IF(OR($A7="",$B7=""),"",'OddsRatio_working_2-way'!N6)</f>
        <v>1.6069769786668839</v>
      </c>
      <c r="J7" s="30">
        <f>IF('Log_working_2-way'!$D6="","",A7^('Log_working_2-way'!$D6))</f>
        <v>2.6619886766517245</v>
      </c>
      <c r="K7" s="32">
        <f>IF('Log_working_2-way'!$D6="","",B7^('Log_working_2-way'!$D6))</f>
        <v>1.6016888165654291</v>
      </c>
      <c r="L7" s="37">
        <f t="shared" si="9"/>
        <v>0.38235294117647067</v>
      </c>
      <c r="M7" s="37">
        <f t="shared" si="10"/>
        <v>0.61764705882352944</v>
      </c>
      <c r="N7" s="38">
        <v>103</v>
      </c>
      <c r="O7" s="38">
        <f t="shared" si="11"/>
        <v>62.126984126984127</v>
      </c>
      <c r="P7" s="38">
        <f t="shared" si="12"/>
        <v>36.974358974358978</v>
      </c>
      <c r="Q7" s="38">
        <f t="shared" si="13"/>
        <v>66.025641025641022</v>
      </c>
      <c r="R7" s="38">
        <f t="shared" si="14"/>
        <v>40.873015873015873</v>
      </c>
      <c r="S7" s="39">
        <f t="shared" si="15"/>
        <v>-3.8986568986568955</v>
      </c>
      <c r="T7" s="39">
        <f t="shared" si="16"/>
        <v>-3.8986568986568955</v>
      </c>
      <c r="U7" t="s">
        <v>250</v>
      </c>
      <c r="V7" t="s">
        <v>273</v>
      </c>
      <c r="W7" t="s">
        <v>166</v>
      </c>
      <c r="X7" t="s">
        <v>296</v>
      </c>
      <c r="Y7" s="41"/>
    </row>
    <row r="8" spans="1:25" ht="15" x14ac:dyDescent="0.25">
      <c r="A8">
        <v>2.08</v>
      </c>
      <c r="B8">
        <v>1.79</v>
      </c>
      <c r="C8" s="29">
        <f t="shared" si="0"/>
        <v>3.9428448646325664E-2</v>
      </c>
      <c r="D8" s="30">
        <f>IF(OR($A8="",$B8=""),"",A8*'MPTO_working_2-way'!$G7)</f>
        <v>2.1620111731843576</v>
      </c>
      <c r="E8" s="32">
        <f>IF(OR($A8="",$B8=""),"",B8*'MPTO_working_2-way'!$G7)</f>
        <v>1.8605769230769229</v>
      </c>
      <c r="F8" s="30">
        <f>IF(OR($A8="",$B8=""),"",'MPTO_working_2-way'!D7)</f>
        <v>2.1689385995572641</v>
      </c>
      <c r="G8" s="32">
        <f>IF(OR($A8="",$B8=""),"",'MPTO_working_2-way'!E7)</f>
        <v>1.8554769261437256</v>
      </c>
      <c r="H8" s="30">
        <f>IF(OR($A8="",$B8=""),"",'OddsRatio_working_2-way'!M7)</f>
        <v>2.1692256444309357</v>
      </c>
      <c r="I8" s="30">
        <f>IF(OR($A8="",$B8=""),"",'OddsRatio_working_2-way'!N7)</f>
        <v>1.8552669065744805</v>
      </c>
      <c r="J8" s="30">
        <f>IF('Log_working_2-way'!$D7="","",A8^('Log_working_2-way'!$D7))</f>
        <v>2.1724139714397546</v>
      </c>
      <c r="K8" s="32">
        <f>IF('Log_working_2-way'!$D7="","",B8^('Log_working_2-way'!$D7))</f>
        <v>1.8529410467292624</v>
      </c>
      <c r="L8" s="37">
        <f t="shared" si="9"/>
        <v>0.46253229974160204</v>
      </c>
      <c r="M8" s="37">
        <f t="shared" si="10"/>
        <v>0.53746770025839796</v>
      </c>
      <c r="N8" s="38">
        <v>104</v>
      </c>
      <c r="O8" s="38">
        <f t="shared" si="11"/>
        <v>53.999999999999993</v>
      </c>
      <c r="P8" s="38">
        <f t="shared" si="12"/>
        <v>45.899441340782118</v>
      </c>
      <c r="Q8" s="38">
        <f t="shared" si="13"/>
        <v>58.100558659217874</v>
      </c>
      <c r="R8" s="38">
        <f t="shared" si="14"/>
        <v>49.999999999999993</v>
      </c>
      <c r="S8" s="39">
        <f t="shared" si="15"/>
        <v>-4.1005586592178815</v>
      </c>
      <c r="T8" s="39">
        <f t="shared" si="16"/>
        <v>-4.1005586592178744</v>
      </c>
      <c r="U8" t="s">
        <v>274</v>
      </c>
      <c r="V8" t="s">
        <v>275</v>
      </c>
      <c r="W8" t="s">
        <v>166</v>
      </c>
      <c r="X8" t="s">
        <v>296</v>
      </c>
      <c r="Y8" s="41"/>
    </row>
    <row r="9" spans="1:25" ht="15" x14ac:dyDescent="0.25">
      <c r="A9">
        <v>2.35</v>
      </c>
      <c r="B9">
        <v>1.61</v>
      </c>
      <c r="C9" s="29">
        <f t="shared" si="0"/>
        <v>4.664992731597728E-2</v>
      </c>
      <c r="D9" s="30">
        <f>IF(OR($A9="",$B9=""),"",A9*'MPTO_working_2-way'!$G8)</f>
        <v>2.4596273291925468</v>
      </c>
      <c r="E9" s="32">
        <f>IF(OR($A9="",$B9=""),"",B9*'MPTO_working_2-way'!$G8)</f>
        <v>1.6851063829787236</v>
      </c>
      <c r="F9" s="30">
        <f>IF(OR($A9="",$B9=""),"",'MPTO_working_2-way'!D8)</f>
        <v>2.4862822408411369</v>
      </c>
      <c r="G9" s="32">
        <f>IF(OR($A9="",$B9=""),"",'MPTO_working_2-way'!E8)</f>
        <v>1.6728197192439485</v>
      </c>
      <c r="H9" s="30">
        <f>IF(OR($A9="",$B9=""),"",'OddsRatio_working_2-way'!M8)</f>
        <v>2.4876541110413939</v>
      </c>
      <c r="I9" s="30">
        <f>IF(OR($A9="",$B9=""),"",'OddsRatio_working_2-way'!N8)</f>
        <v>1.6721992649890747</v>
      </c>
      <c r="J9" s="30">
        <f>IF('Log_working_2-way'!$D8="","",A9^('Log_working_2-way'!$D8))</f>
        <v>2.5002110391672079</v>
      </c>
      <c r="K9" s="32">
        <f>IF('Log_working_2-way'!$D8="","",B9^('Log_working_2-way'!$D8))</f>
        <v>1.6665728846750132</v>
      </c>
      <c r="L9" s="37">
        <f t="shared" si="9"/>
        <v>0.40656565656565652</v>
      </c>
      <c r="M9" s="37">
        <f t="shared" si="10"/>
        <v>0.59343434343434331</v>
      </c>
      <c r="N9" s="38">
        <v>105</v>
      </c>
      <c r="O9" s="38">
        <f t="shared" si="11"/>
        <v>60.319148936170215</v>
      </c>
      <c r="P9" s="38">
        <f t="shared" si="12"/>
        <v>39.782608695652179</v>
      </c>
      <c r="Q9" s="38">
        <f t="shared" si="13"/>
        <v>65.217391304347828</v>
      </c>
      <c r="R9" s="38">
        <f t="shared" si="14"/>
        <v>44.680851063829785</v>
      </c>
      <c r="S9" s="39">
        <f t="shared" si="15"/>
        <v>-4.8982423681776126</v>
      </c>
      <c r="T9" s="39">
        <f t="shared" si="16"/>
        <v>-4.8982423681776055</v>
      </c>
      <c r="U9" t="s">
        <v>276</v>
      </c>
      <c r="V9" t="s">
        <v>277</v>
      </c>
      <c r="W9" t="s">
        <v>89</v>
      </c>
      <c r="X9" t="s">
        <v>296</v>
      </c>
      <c r="Y9" s="41"/>
    </row>
    <row r="10" spans="1:25" ht="14.25" customHeight="1" x14ac:dyDescent="0.25">
      <c r="A10">
        <v>2.0299999999999998</v>
      </c>
      <c r="B10">
        <v>1.86</v>
      </c>
      <c r="C10" s="29">
        <f t="shared" si="0"/>
        <v>3.0245246040574214E-2</v>
      </c>
      <c r="D10" s="30">
        <f>IF(OR($A10="",$B10=""),"",A10*'MPTO_working_2-way'!$G9)</f>
        <v>2.0913978494623655</v>
      </c>
      <c r="E10" s="32">
        <f>IF(OR($A10="",$B10=""),"",B10*'MPTO_working_2-way'!$G9)</f>
        <v>1.9162561576354682</v>
      </c>
      <c r="F10" s="30">
        <f>IF(OR($A10="",$B10=""),"",'MPTO_working_2-way'!D9)</f>
        <v>2.0942925287037548</v>
      </c>
      <c r="G10" s="32">
        <f>IF(OR($A10="",$B10=""),"",'MPTO_working_2-way'!E9)</f>
        <v>1.9138324294186226</v>
      </c>
      <c r="H10" s="30">
        <f>IF(OR($A10="",$B10=""),"",'OddsRatio_working_2-way'!M9)</f>
        <v>2.0943831224048783</v>
      </c>
      <c r="I10" s="30">
        <f>IF(OR($A10="",$B10=""),"",'OddsRatio_working_2-way'!N9)</f>
        <v>1.9137567818137824</v>
      </c>
      <c r="J10" s="30">
        <f>IF('Log_working_2-way'!$D9="","",A10^('Log_working_2-way'!$D9))</f>
        <v>2.0957003958101184</v>
      </c>
      <c r="K10" s="32">
        <f>IF('Log_working_2-way'!$D9="","",B10^('Log_working_2-way'!$D9))</f>
        <v>1.9126582447390832</v>
      </c>
      <c r="L10" s="37">
        <f t="shared" si="9"/>
        <v>0.47814910025706941</v>
      </c>
      <c r="M10" s="37">
        <f t="shared" si="10"/>
        <v>0.52185089974293053</v>
      </c>
      <c r="N10" s="38">
        <v>106</v>
      </c>
      <c r="O10" s="38">
        <f t="shared" si="11"/>
        <v>53.783251231527089</v>
      </c>
      <c r="P10" s="38">
        <f t="shared" si="12"/>
        <v>49.01075268817204</v>
      </c>
      <c r="Q10" s="38">
        <f t="shared" si="13"/>
        <v>56.989247311827953</v>
      </c>
      <c r="R10" s="38">
        <f t="shared" si="14"/>
        <v>52.216748768472911</v>
      </c>
      <c r="S10" s="39">
        <f t="shared" si="15"/>
        <v>-3.2059960803008636</v>
      </c>
      <c r="T10" s="39">
        <f t="shared" si="16"/>
        <v>-3.2059960803008707</v>
      </c>
      <c r="U10" t="s">
        <v>133</v>
      </c>
      <c r="V10" t="s">
        <v>135</v>
      </c>
      <c r="W10" t="s">
        <v>154</v>
      </c>
      <c r="X10" t="s">
        <v>296</v>
      </c>
      <c r="Y10" s="41"/>
    </row>
    <row r="11" spans="1:25" ht="15" x14ac:dyDescent="0.25">
      <c r="A11">
        <v>1.72</v>
      </c>
      <c r="B11">
        <v>2.14</v>
      </c>
      <c r="C11" s="29">
        <f t="shared" si="0"/>
        <v>4.8685068463377501E-2</v>
      </c>
      <c r="D11" s="30">
        <f>IF(OR($A11="",$B11=""),"",A11*'MPTO_working_2-way'!$G10)</f>
        <v>1.8037383177570092</v>
      </c>
      <c r="E11" s="32">
        <f>IF(OR($A11="",$B11=""),"",B11*'MPTO_working_2-way'!$G10)</f>
        <v>2.2441860465116279</v>
      </c>
      <c r="F11" s="30">
        <f>IF(OR($A11="",$B11=""),"",'MPTO_working_2-way'!D10)</f>
        <v>1.7951619196254389</v>
      </c>
      <c r="G11" s="32">
        <f>IF(OR($A11="",$B11=""),"",'MPTO_working_2-way'!E10)</f>
        <v>2.2576054955839058</v>
      </c>
      <c r="H11" s="30">
        <f>IF(OR($A11="",$B11=""),"",'OddsRatio_working_2-way'!M10)</f>
        <v>1.7947194142390264</v>
      </c>
      <c r="I11" s="30">
        <f>IF(OR($A11="",$B11=""),"",'OddsRatio_working_2-way'!N10)</f>
        <v>2.2583057392117913</v>
      </c>
      <c r="J11" s="30">
        <f>IF('Log_working_2-way'!$D10="","",A11^('Log_working_2-way'!$D10))</f>
        <v>1.7907852046807202</v>
      </c>
      <c r="K11" s="32">
        <f>IF('Log_working_2-way'!$D10="","",B11^('Log_working_2-way'!$D10))</f>
        <v>2.2645658948599179</v>
      </c>
      <c r="L11" s="37">
        <f t="shared" si="9"/>
        <v>0.55440414507772029</v>
      </c>
      <c r="M11" s="37">
        <f t="shared" si="10"/>
        <v>0.44559585492227982</v>
      </c>
      <c r="N11" s="38">
        <v>107</v>
      </c>
      <c r="O11" s="38">
        <f t="shared" si="11"/>
        <v>44.790697674418603</v>
      </c>
      <c r="P11" s="38">
        <f t="shared" si="12"/>
        <v>57.000000000000007</v>
      </c>
      <c r="Q11" s="38">
        <f t="shared" si="13"/>
        <v>50</v>
      </c>
      <c r="R11" s="38">
        <f t="shared" si="14"/>
        <v>62.209302325581397</v>
      </c>
      <c r="S11" s="39">
        <f t="shared" si="15"/>
        <v>-5.2093023255813975</v>
      </c>
      <c r="T11" s="39">
        <f t="shared" si="16"/>
        <v>-5.2093023255813904</v>
      </c>
      <c r="U11" t="s">
        <v>239</v>
      </c>
      <c r="V11" t="s">
        <v>252</v>
      </c>
      <c r="W11" t="s">
        <v>244</v>
      </c>
      <c r="X11" t="s">
        <v>297</v>
      </c>
      <c r="Y11" s="41"/>
    </row>
    <row r="12" spans="1:25" ht="15" x14ac:dyDescent="0.25">
      <c r="A12">
        <v>1.9</v>
      </c>
      <c r="B12">
        <v>1.93</v>
      </c>
      <c r="C12" s="29">
        <f t="shared" si="0"/>
        <v>4.445050449959087E-2</v>
      </c>
      <c r="D12" s="30">
        <f>IF(OR($A12="",$B12=""),"",A12*'MPTO_working_2-way'!$G11)</f>
        <v>1.9844559585492225</v>
      </c>
      <c r="E12" s="32">
        <f>IF(OR($A12="",$B12=""),"",B12*'MPTO_working_2-way'!$G11)</f>
        <v>2.0157894736842104</v>
      </c>
      <c r="F12" s="30">
        <f>IF(OR($A12="",$B12=""),"",'MPTO_working_2-way'!D11)</f>
        <v>1.9837706248309437</v>
      </c>
      <c r="G12" s="32">
        <f>IF(OR($A12="",$B12=""),"",'MPTO_working_2-way'!E11)</f>
        <v>2.0164971130052241</v>
      </c>
      <c r="H12" s="30">
        <f>IF(OR($A12="",$B12=""),"",'OddsRatio_working_2-way'!M11)</f>
        <v>1.9837387536759294</v>
      </c>
      <c r="I12" s="30">
        <f>IF(OR($A12="",$B12=""),"",'OddsRatio_working_2-way'!N11)</f>
        <v>2.0165300454651267</v>
      </c>
      <c r="J12" s="30">
        <f>IF('Log_working_2-way'!$D11="","",A12^('Log_working_2-way'!$D11))</f>
        <v>1.9834239894126766</v>
      </c>
      <c r="K12" s="32">
        <f>IF('Log_working_2-way'!$D11="","",B12^('Log_working_2-way'!$D11))</f>
        <v>2.0168554059748378</v>
      </c>
      <c r="L12" s="37">
        <f t="shared" si="9"/>
        <v>0.50391644908616195</v>
      </c>
      <c r="M12" s="37">
        <f t="shared" si="10"/>
        <v>0.49608355091383816</v>
      </c>
      <c r="N12" s="38">
        <v>108</v>
      </c>
      <c r="O12" s="38">
        <f t="shared" si="11"/>
        <v>51.157894736842096</v>
      </c>
      <c r="P12" s="38">
        <f t="shared" si="12"/>
        <v>52.04145077720208</v>
      </c>
      <c r="Q12" s="38">
        <f t="shared" si="13"/>
        <v>55.958549222797934</v>
      </c>
      <c r="R12" s="38">
        <f t="shared" si="14"/>
        <v>56.84210526315789</v>
      </c>
      <c r="S12" s="39">
        <f t="shared" si="15"/>
        <v>-4.8006544859558389</v>
      </c>
      <c r="T12" s="39">
        <f t="shared" si="16"/>
        <v>-4.8006544859558105</v>
      </c>
      <c r="U12" t="s">
        <v>189</v>
      </c>
      <c r="V12" t="s">
        <v>235</v>
      </c>
      <c r="W12" t="s">
        <v>244</v>
      </c>
      <c r="X12" t="s">
        <v>297</v>
      </c>
      <c r="Y12" s="41"/>
    </row>
    <row r="13" spans="1:25" ht="15" x14ac:dyDescent="0.25">
      <c r="A13">
        <v>1.79</v>
      </c>
      <c r="B13">
        <v>2.0499999999999998</v>
      </c>
      <c r="C13" s="29">
        <f t="shared" si="0"/>
        <v>4.6464095925875526E-2</v>
      </c>
      <c r="D13" s="30">
        <f>IF(OR($A13="",$B13=""),"",A13*'MPTO_working_2-way'!$G12)</f>
        <v>1.8731707317073172</v>
      </c>
      <c r="E13" s="32">
        <f>IF(OR($A13="",$B13=""),"",B13*'MPTO_working_2-way'!$G12)</f>
        <v>2.1452513966480447</v>
      </c>
      <c r="F13" s="30">
        <f>IF(OR($A13="",$B13=""),"",'MPTO_working_2-way'!D12)</f>
        <v>1.8676676421936633</v>
      </c>
      <c r="G13" s="32">
        <f>IF(OR($A13="",$B13=""),"",'MPTO_working_2-way'!E12)</f>
        <v>2.1525150315295498</v>
      </c>
      <c r="H13" s="30">
        <f>IF(OR($A13="",$B13=""),"",'OddsRatio_working_2-way'!M12)</f>
        <v>1.8673989580239028</v>
      </c>
      <c r="I13" s="30">
        <f>IF(OR($A13="",$B13=""),"",'OddsRatio_working_2-way'!N12)</f>
        <v>2.1528720328165796</v>
      </c>
      <c r="J13" s="30">
        <f>IF('Log_working_2-way'!$D12="","",A13^('Log_working_2-way'!$D12))</f>
        <v>1.8648753168978718</v>
      </c>
      <c r="K13" s="32">
        <f>IF('Log_working_2-way'!$D12="","",B13^('Log_working_2-way'!$D12))</f>
        <v>2.1562360266982945</v>
      </c>
      <c r="L13" s="37">
        <f t="shared" si="9"/>
        <v>0.53385416666666663</v>
      </c>
      <c r="M13" s="37">
        <f t="shared" si="10"/>
        <v>0.46614583333333331</v>
      </c>
      <c r="N13" s="38">
        <v>109</v>
      </c>
      <c r="O13" s="38">
        <f t="shared" si="11"/>
        <v>48.106145251396654</v>
      </c>
      <c r="P13" s="38">
        <f t="shared" si="12"/>
        <v>55.829268292682926</v>
      </c>
      <c r="Q13" s="38">
        <f t="shared" si="13"/>
        <v>53.170731707317081</v>
      </c>
      <c r="R13" s="38">
        <f t="shared" si="14"/>
        <v>60.893854748603346</v>
      </c>
      <c r="S13" s="39">
        <f t="shared" si="15"/>
        <v>-5.064586455920427</v>
      </c>
      <c r="T13" s="39">
        <f t="shared" si="16"/>
        <v>-5.0645864559204199</v>
      </c>
      <c r="U13" t="s">
        <v>236</v>
      </c>
      <c r="V13" t="s">
        <v>245</v>
      </c>
      <c r="W13" t="s">
        <v>244</v>
      </c>
      <c r="X13" t="s">
        <v>297</v>
      </c>
      <c r="Y13" s="41"/>
    </row>
    <row r="14" spans="1:25" s="35" customFormat="1" ht="15" x14ac:dyDescent="0.25">
      <c r="A14">
        <v>2.17</v>
      </c>
      <c r="B14">
        <v>1.75</v>
      </c>
      <c r="C14" s="29">
        <f t="shared" si="0"/>
        <v>3.2258064516129004E-2</v>
      </c>
      <c r="D14" s="30">
        <f>IF(OR($A14="",$B14=""),"",A14*'MPTO_working_2-way'!$G13)</f>
        <v>2.2399999999999998</v>
      </c>
      <c r="E14" s="32">
        <f>IF(OR($A14="",$B14=""),"",B14*'MPTO_working_2-way'!$G13)</f>
        <v>1.8064516129032258</v>
      </c>
      <c r="F14" s="30">
        <f>IF(OR($A14="",$B14=""),"",'MPTO_working_2-way'!D13)</f>
        <v>2.2487046632124348</v>
      </c>
      <c r="G14" s="32">
        <f>IF(OR($A14="",$B14=""),"",'MPTO_working_2-way'!E13)</f>
        <v>1.8008298755186722</v>
      </c>
      <c r="H14" s="30">
        <f>IF(OR($A14="",$B14=""),"",'OddsRatio_working_2-way'!M13)</f>
        <v>2.2489995996796797</v>
      </c>
      <c r="I14" s="30">
        <f>IF(OR($A14="",$B14=""),"",'OddsRatio_working_2-way'!N13)</f>
        <v>1.8006407690254356</v>
      </c>
      <c r="J14" s="30">
        <f>IF('Log_working_2-way'!$D13="","",A14^('Log_working_2-way'!$D13))</f>
        <v>2.2529893897006406</v>
      </c>
      <c r="K14" s="32">
        <f>IF('Log_working_2-way'!$D13="","",B14^('Log_working_2-way'!$D13))</f>
        <v>1.798091355138193</v>
      </c>
      <c r="L14" s="37">
        <f t="shared" si="9"/>
        <v>0.44642857142857145</v>
      </c>
      <c r="M14" s="37">
        <f t="shared" si="10"/>
        <v>0.5535714285714286</v>
      </c>
      <c r="N14" s="38">
        <v>110</v>
      </c>
      <c r="O14" s="38">
        <f t="shared" si="11"/>
        <v>59.308755760368662</v>
      </c>
      <c r="P14" s="38">
        <f t="shared" si="12"/>
        <v>47.142857142857139</v>
      </c>
      <c r="Q14" s="38">
        <f t="shared" si="13"/>
        <v>62.857142857142854</v>
      </c>
      <c r="R14" s="38">
        <f t="shared" si="14"/>
        <v>50.691244239631338</v>
      </c>
      <c r="S14" s="39">
        <f t="shared" si="15"/>
        <v>-3.5483870967741922</v>
      </c>
      <c r="T14" s="39">
        <f t="shared" si="16"/>
        <v>-3.5483870967741993</v>
      </c>
      <c r="U14" t="s">
        <v>246</v>
      </c>
      <c r="V14" t="s">
        <v>196</v>
      </c>
      <c r="W14" t="s">
        <v>184</v>
      </c>
      <c r="X14" t="s">
        <v>297</v>
      </c>
      <c r="Y14" s="41"/>
    </row>
    <row r="15" spans="1:25" ht="15" x14ac:dyDescent="0.25">
      <c r="A15">
        <v>1.63</v>
      </c>
      <c r="B15">
        <v>2.37</v>
      </c>
      <c r="C15" s="29">
        <f t="shared" si="0"/>
        <v>3.5437860785379582E-2</v>
      </c>
      <c r="D15" s="30">
        <f>IF(OR($A15="",$B15=""),"",A15*'MPTO_working_2-way'!$G14)</f>
        <v>1.6877637130801686</v>
      </c>
      <c r="E15" s="32">
        <f>IF(OR($A15="",$B15=""),"",B15*'MPTO_working_2-way'!$G14)</f>
        <v>2.4539877300613497</v>
      </c>
      <c r="F15" s="30">
        <f>IF(OR($A15="",$B15=""),"",'MPTO_working_2-way'!D14)</f>
        <v>1.6784775477395666</v>
      </c>
      <c r="G15" s="32">
        <f>IF(OR($A15="",$B15=""),"",'MPTO_working_2-way'!E14)</f>
        <v>2.4738881239793793</v>
      </c>
      <c r="H15" s="30">
        <f>IF(OR($A15="",$B15=""),"",'OddsRatio_working_2-way'!M14)</f>
        <v>1.6781253679066579</v>
      </c>
      <c r="I15" s="30">
        <f>IF(OR($A15="",$B15=""),"",'OddsRatio_working_2-way'!N14)</f>
        <v>2.4746535778287639</v>
      </c>
      <c r="J15" s="30">
        <f>IF('Log_working_2-way'!$D14="","",A15^('Log_working_2-way'!$D14))</f>
        <v>1.6739015902867895</v>
      </c>
      <c r="K15" s="32">
        <f>IF('Log_working_2-way'!$D14="","",B15^('Log_working_2-way'!$D14))</f>
        <v>2.4838961866439853</v>
      </c>
      <c r="L15" s="37">
        <f t="shared" si="9"/>
        <v>0.59250000000000003</v>
      </c>
      <c r="M15" s="37">
        <f t="shared" si="10"/>
        <v>0.40749999999999997</v>
      </c>
      <c r="N15" s="38">
        <v>111</v>
      </c>
      <c r="O15" s="38">
        <f t="shared" si="11"/>
        <v>42.901840490797532</v>
      </c>
      <c r="P15" s="38">
        <f t="shared" si="12"/>
        <v>64.164556962025301</v>
      </c>
      <c r="Q15" s="38">
        <f t="shared" si="13"/>
        <v>46.835443037974677</v>
      </c>
      <c r="R15" s="38">
        <f t="shared" si="14"/>
        <v>68.098159509202461</v>
      </c>
      <c r="S15" s="39">
        <f t="shared" si="15"/>
        <v>-3.933602547177145</v>
      </c>
      <c r="T15" s="39">
        <f t="shared" si="16"/>
        <v>-3.9336025471771592</v>
      </c>
      <c r="U15" t="s">
        <v>169</v>
      </c>
      <c r="V15" t="s">
        <v>247</v>
      </c>
      <c r="W15" t="s">
        <v>184</v>
      </c>
      <c r="X15" t="s">
        <v>297</v>
      </c>
      <c r="Y15" s="41"/>
    </row>
    <row r="16" spans="1:25" ht="15" x14ac:dyDescent="0.25">
      <c r="A16">
        <v>2.2400000000000002</v>
      </c>
      <c r="B16">
        <v>1.7</v>
      </c>
      <c r="C16" s="29">
        <f t="shared" si="0"/>
        <v>3.4663865546218364E-2</v>
      </c>
      <c r="D16" s="30">
        <f>IF(OR($A16="",$B16=""),"",A16*'MPTO_working_2-way'!$G15)</f>
        <v>2.3176470588235292</v>
      </c>
      <c r="E16" s="32">
        <f>IF(OR($A16="",$B16=""),"",B16*'MPTO_working_2-way'!$G15)</f>
        <v>1.7589285714285712</v>
      </c>
      <c r="F16" s="30">
        <f>IF(OR($A16="",$B16=""),"",'MPTO_working_2-way'!D15)</f>
        <v>2.3304773561811505</v>
      </c>
      <c r="G16" s="32">
        <f>IF(OR($A16="",$B16=""),"",'MPTO_working_2-way'!E15)</f>
        <v>1.7516099356025756</v>
      </c>
      <c r="H16" s="30">
        <f>IF(OR($A16="",$B16=""),"",'OddsRatio_working_2-way'!M15)</f>
        <v>2.3309502512973848</v>
      </c>
      <c r="I16" s="30">
        <f>IF(OR($A16="",$B16=""),"",'OddsRatio_working_2-way'!N15)</f>
        <v>1.7513428837969105</v>
      </c>
      <c r="J16" s="30">
        <f>IF('Log_working_2-way'!$D15="","",A16^('Log_working_2-way'!$D15))</f>
        <v>2.3368656510313084</v>
      </c>
      <c r="K16" s="32">
        <f>IF('Log_working_2-way'!$D15="","",B16^('Log_working_2-way'!$D15))</f>
        <v>1.7480183212340654</v>
      </c>
      <c r="L16" s="37">
        <f t="shared" si="9"/>
        <v>0.43147208121827418</v>
      </c>
      <c r="M16" s="37">
        <f t="shared" si="10"/>
        <v>0.56852791878172593</v>
      </c>
      <c r="N16" s="38">
        <v>112</v>
      </c>
      <c r="O16" s="38">
        <f t="shared" si="11"/>
        <v>62.000000000000007</v>
      </c>
      <c r="P16" s="38">
        <f t="shared" si="12"/>
        <v>46.117647058823536</v>
      </c>
      <c r="Q16" s="38">
        <f t="shared" si="13"/>
        <v>65.882352941176478</v>
      </c>
      <c r="R16" s="38">
        <f t="shared" si="14"/>
        <v>50</v>
      </c>
      <c r="S16" s="39">
        <f t="shared" si="15"/>
        <v>-3.882352941176471</v>
      </c>
      <c r="T16" s="39">
        <f t="shared" si="16"/>
        <v>-3.8823529411764639</v>
      </c>
      <c r="U16" t="s">
        <v>240</v>
      </c>
      <c r="V16" t="s">
        <v>201</v>
      </c>
      <c r="W16" t="s">
        <v>184</v>
      </c>
      <c r="X16" t="s">
        <v>297</v>
      </c>
      <c r="Y16" s="41"/>
    </row>
    <row r="17" spans="1:25" ht="15" x14ac:dyDescent="0.25">
      <c r="A17">
        <v>2.2599999999999998</v>
      </c>
      <c r="B17">
        <v>1.69</v>
      </c>
      <c r="C17" s="29">
        <f t="shared" si="0"/>
        <v>3.4193852437555794E-2</v>
      </c>
      <c r="D17" s="30">
        <f>IF(OR($A17="",$B17=""),"",A17*'MPTO_working_2-way'!$G16)</f>
        <v>2.3372781065088759</v>
      </c>
      <c r="E17" s="32">
        <f>IF(OR($A17="",$B17=""),"",B17*'MPTO_working_2-way'!$G16)</f>
        <v>1.7477876106194692</v>
      </c>
      <c r="F17" s="30">
        <f>IF(OR($A17="",$B17=""),"",'MPTO_working_2-way'!D16)</f>
        <v>2.3508340001231001</v>
      </c>
      <c r="G17" s="32">
        <f>IF(OR($A17="",$B17=""),"",'MPTO_working_2-way'!E16)</f>
        <v>1.740283410033262</v>
      </c>
      <c r="H17" s="30">
        <f>IF(OR($A17="",$B17=""),"",'OddsRatio_working_2-way'!M16)</f>
        <v>2.351327849384353</v>
      </c>
      <c r="I17" s="30">
        <f>IF(OR($A17="",$B17=""),"",'OddsRatio_working_2-way'!N16)</f>
        <v>1.7400128699009547</v>
      </c>
      <c r="J17" s="30">
        <f>IF('Log_working_2-way'!$D16="","",A17^('Log_working_2-way'!$D16))</f>
        <v>2.3575800032398484</v>
      </c>
      <c r="K17" s="32">
        <f>IF('Log_working_2-way'!$D16="","",B17^('Log_working_2-way'!$D16))</f>
        <v>1.7366048392090647</v>
      </c>
      <c r="L17" s="37">
        <f t="shared" si="9"/>
        <v>0.42784810126582273</v>
      </c>
      <c r="M17" s="37">
        <f t="shared" si="10"/>
        <v>0.57215189873417716</v>
      </c>
      <c r="N17" s="38">
        <v>113</v>
      </c>
      <c r="O17" s="38">
        <f t="shared" si="11"/>
        <v>62.999999999999986</v>
      </c>
      <c r="P17" s="38">
        <f t="shared" si="12"/>
        <v>46.136094674556212</v>
      </c>
      <c r="Q17" s="38">
        <f t="shared" si="13"/>
        <v>66.863905325443795</v>
      </c>
      <c r="R17" s="38">
        <f t="shared" si="14"/>
        <v>50</v>
      </c>
      <c r="S17" s="39">
        <f t="shared" si="15"/>
        <v>-3.8639053254438096</v>
      </c>
      <c r="T17" s="39">
        <f t="shared" si="16"/>
        <v>-3.8639053254437883</v>
      </c>
      <c r="U17" t="s">
        <v>195</v>
      </c>
      <c r="V17" t="s">
        <v>194</v>
      </c>
      <c r="W17" t="s">
        <v>184</v>
      </c>
      <c r="X17" t="s">
        <v>297</v>
      </c>
      <c r="Y17" s="41"/>
    </row>
    <row r="18" spans="1:25" ht="15" x14ac:dyDescent="0.25">
      <c r="A18">
        <v>2.23</v>
      </c>
      <c r="B18">
        <v>1.71</v>
      </c>
      <c r="C18" s="29">
        <f t="shared" si="0"/>
        <v>3.3225814910969431E-2</v>
      </c>
      <c r="D18" s="30">
        <f>IF(OR($A18="",$B18=""),"",A18*'MPTO_working_2-way'!$G17)</f>
        <v>2.3040935672514617</v>
      </c>
      <c r="E18" s="32">
        <f>IF(OR($A18="",$B18=""),"",B18*'MPTO_working_2-way'!$G17)</f>
        <v>1.7668161434977576</v>
      </c>
      <c r="F18" s="30">
        <f>IF(OR($A18="",$B18=""),"",'MPTO_working_2-way'!D17)</f>
        <v>2.315792669966295</v>
      </c>
      <c r="G18" s="32">
        <f>IF(OR($A18="",$B18=""),"",'MPTO_working_2-way'!E17)</f>
        <v>1.7599981538319522</v>
      </c>
      <c r="H18" s="30">
        <f>IF(OR($A18="",$B18=""),"",'OddsRatio_working_2-way'!M17)</f>
        <v>2.3162045305336028</v>
      </c>
      <c r="I18" s="30">
        <f>IF(OR($A18="",$B18=""),"",'OddsRatio_working_2-way'!N17)</f>
        <v>1.7597603387632996</v>
      </c>
      <c r="J18" s="30">
        <f>IF('Log_working_2-way'!$D17="","",A18^('Log_working_2-way'!$D17))</f>
        <v>2.3215866387713424</v>
      </c>
      <c r="K18" s="32">
        <f>IF('Log_working_2-way'!$D17="","",B18^('Log_working_2-way'!$D17))</f>
        <v>1.7566662454529891</v>
      </c>
      <c r="L18" s="37">
        <f t="shared" si="9"/>
        <v>0.43401015228426398</v>
      </c>
      <c r="M18" s="37">
        <f t="shared" si="10"/>
        <v>0.56598984771573613</v>
      </c>
      <c r="N18" s="38">
        <v>114</v>
      </c>
      <c r="O18" s="38">
        <f t="shared" si="11"/>
        <v>62.878923766816143</v>
      </c>
      <c r="P18" s="38">
        <f t="shared" si="12"/>
        <v>47.333333333333329</v>
      </c>
      <c r="Q18" s="38">
        <f t="shared" si="13"/>
        <v>66.666666666666657</v>
      </c>
      <c r="R18" s="38">
        <f t="shared" si="14"/>
        <v>51.121076233183857</v>
      </c>
      <c r="S18" s="39">
        <f t="shared" si="15"/>
        <v>-3.7877428998505138</v>
      </c>
      <c r="T18" s="39">
        <f t="shared" si="16"/>
        <v>-3.787742899850528</v>
      </c>
      <c r="U18" t="s">
        <v>202</v>
      </c>
      <c r="V18" t="s">
        <v>206</v>
      </c>
      <c r="W18" t="s">
        <v>184</v>
      </c>
      <c r="X18" t="s">
        <v>297</v>
      </c>
      <c r="Y18" s="41"/>
    </row>
    <row r="19" spans="1:25" ht="15" x14ac:dyDescent="0.25">
      <c r="A19">
        <v>2.31</v>
      </c>
      <c r="B19">
        <v>1.66</v>
      </c>
      <c r="C19" s="29">
        <f t="shared" si="0"/>
        <v>3.5310071454649705E-2</v>
      </c>
      <c r="D19" s="30">
        <f>IF(OR($A19="",$B19=""),"",A19*'MPTO_working_2-way'!$G18)</f>
        <v>2.3915662650602409</v>
      </c>
      <c r="E19" s="32">
        <f>IF(OR($A19="",$B19=""),"",B19*'MPTO_working_2-way'!$G18)</f>
        <v>1.7186147186147185</v>
      </c>
      <c r="F19" s="30">
        <f>IF(OR($A19="",$B19=""),"",'MPTO_working_2-way'!D18)</f>
        <v>2.4082145324373547</v>
      </c>
      <c r="G19" s="32">
        <f>IF(OR($A19="",$B19=""),"",'MPTO_working_2-way'!E18)</f>
        <v>1.7101190741649199</v>
      </c>
      <c r="H19" s="30">
        <f>IF(OR($A19="",$B19=""),"",'OddsRatio_working_2-way'!M18)</f>
        <v>2.4088465086191913</v>
      </c>
      <c r="I19" s="30">
        <f>IF(OR($A19="",$B19=""),"",'OddsRatio_working_2-way'!N18)</f>
        <v>1.7098005310600506</v>
      </c>
      <c r="J19" s="30">
        <f>IF('Log_working_2-way'!$D18="","",A19^('Log_working_2-way'!$D18))</f>
        <v>2.4165541184191208</v>
      </c>
      <c r="K19" s="32">
        <f>IF('Log_working_2-way'!$D18="","",B19^('Log_working_2-way'!$D18))</f>
        <v>1.7059384368003565</v>
      </c>
      <c r="L19" s="37">
        <f t="shared" si="9"/>
        <v>0.41813602015113349</v>
      </c>
      <c r="M19" s="37">
        <f t="shared" si="10"/>
        <v>0.58186397984886651</v>
      </c>
      <c r="N19" s="38">
        <v>115</v>
      </c>
      <c r="O19" s="38">
        <f t="shared" si="11"/>
        <v>65.216450216450227</v>
      </c>
      <c r="P19" s="38">
        <f t="shared" si="12"/>
        <v>45.722891566265048</v>
      </c>
      <c r="Q19" s="38">
        <f t="shared" si="13"/>
        <v>69.277108433734952</v>
      </c>
      <c r="R19" s="38">
        <f t="shared" si="14"/>
        <v>49.78354978354978</v>
      </c>
      <c r="S19" s="39">
        <f t="shared" si="15"/>
        <v>-4.0606582172847254</v>
      </c>
      <c r="T19" s="39">
        <f t="shared" si="16"/>
        <v>-4.0606582172847325</v>
      </c>
      <c r="U19" t="s">
        <v>203</v>
      </c>
      <c r="V19" t="s">
        <v>210</v>
      </c>
      <c r="W19" t="s">
        <v>184</v>
      </c>
      <c r="X19" t="s">
        <v>297</v>
      </c>
      <c r="Y19" s="41"/>
    </row>
    <row r="20" spans="1:25" ht="15" x14ac:dyDescent="0.25">
      <c r="A20">
        <v>2.08</v>
      </c>
      <c r="B20">
        <v>1.83</v>
      </c>
      <c r="C20" s="29">
        <f t="shared" si="0"/>
        <v>2.7217318200924545E-2</v>
      </c>
      <c r="D20" s="30">
        <f>IF(OR($A20="",$B20=""),"",A20*'MPTO_working_2-way'!$G19)</f>
        <v>2.136612021857923</v>
      </c>
      <c r="E20" s="32">
        <f>IF(OR($A20="",$B20=""),"",B20*'MPTO_working_2-way'!$G19)</f>
        <v>1.8798076923076921</v>
      </c>
      <c r="F20" s="30">
        <f>IF(OR($A20="",$B20=""),"",'MPTO_working_2-way'!D19)</f>
        <v>2.1405916094927453</v>
      </c>
      <c r="G20" s="32">
        <f>IF(OR($A20="",$B20=""),"",'MPTO_working_2-way'!E19)</f>
        <v>1.8767379942806428</v>
      </c>
      <c r="H20" s="30">
        <f>IF(OR($A20="",$B20=""),"",'OddsRatio_working_2-way'!M19)</f>
        <v>2.1407036509440598</v>
      </c>
      <c r="I20" s="30">
        <f>IF(OR($A20="",$B20=""),"",'OddsRatio_working_2-way'!N19)</f>
        <v>1.8766518798921943</v>
      </c>
      <c r="J20" s="30">
        <f>IF('Log_working_2-way'!$D19="","",A20^('Log_working_2-way'!$D19))</f>
        <v>2.1425119645428072</v>
      </c>
      <c r="K20" s="32">
        <f>IF('Log_working_2-way'!$D19="","",B20^('Log_working_2-way'!$D19))</f>
        <v>1.875264356990918</v>
      </c>
      <c r="L20" s="37">
        <f t="shared" si="9"/>
        <v>0.46803069053708451</v>
      </c>
      <c r="M20" s="37">
        <f t="shared" si="10"/>
        <v>0.53196930946291565</v>
      </c>
      <c r="N20" s="38">
        <v>116</v>
      </c>
      <c r="O20" s="38">
        <f t="shared" si="11"/>
        <v>60.230769230769226</v>
      </c>
      <c r="P20" s="38">
        <f t="shared" si="12"/>
        <v>52.612021857923494</v>
      </c>
      <c r="Q20" s="38">
        <f t="shared" si="13"/>
        <v>63.387978142076499</v>
      </c>
      <c r="R20" s="38">
        <f t="shared" si="14"/>
        <v>55.769230769230766</v>
      </c>
      <c r="S20" s="39">
        <f t="shared" si="15"/>
        <v>-3.1572089113072721</v>
      </c>
      <c r="T20" s="39">
        <f t="shared" si="16"/>
        <v>-3.1572089113072721</v>
      </c>
      <c r="U20" t="s">
        <v>207</v>
      </c>
      <c r="V20" t="s">
        <v>199</v>
      </c>
      <c r="W20" t="s">
        <v>184</v>
      </c>
      <c r="X20" t="s">
        <v>297</v>
      </c>
      <c r="Y20" s="41"/>
    </row>
    <row r="21" spans="1:25" ht="15" x14ac:dyDescent="0.25">
      <c r="A21">
        <v>1.78</v>
      </c>
      <c r="B21">
        <v>2.12</v>
      </c>
      <c r="C21" s="29">
        <f t="shared" si="0"/>
        <v>3.3495866016535869E-2</v>
      </c>
      <c r="D21" s="30">
        <f>IF(OR($A21="",$B21=""),"",A21*'MPTO_working_2-way'!$G20)</f>
        <v>1.8396226415094339</v>
      </c>
      <c r="E21" s="32">
        <f>IF(OR($A21="",$B21=""),"",B21*'MPTO_working_2-way'!$G20)</f>
        <v>2.191011235955056</v>
      </c>
      <c r="F21" s="30">
        <f>IF(OR($A21="",$B21=""),"",'MPTO_working_2-way'!D20)</f>
        <v>1.8346946713341112</v>
      </c>
      <c r="G21" s="32">
        <f>IF(OR($A21="",$B21=""),"",'MPTO_working_2-way'!E20)</f>
        <v>2.1980428704566637</v>
      </c>
      <c r="H21" s="30">
        <f>IF(OR($A21="",$B21=""),"",'OddsRatio_working_2-way'!M20)</f>
        <v>1.83452296039628</v>
      </c>
      <c r="I21" s="30">
        <f>IF(OR($A21="",$B21=""),"",'OddsRatio_working_2-way'!N20)</f>
        <v>2.1982893790305562</v>
      </c>
      <c r="J21" s="30">
        <f>IF('Log_working_2-way'!$D20="","",A21^('Log_working_2-way'!$D20))</f>
        <v>1.8322858584832242</v>
      </c>
      <c r="K21" s="32">
        <f>IF('Log_working_2-way'!$D20="","",B21^('Log_working_2-way'!$D20))</f>
        <v>2.2015102621380289</v>
      </c>
      <c r="L21" s="37">
        <f t="shared" si="9"/>
        <v>0.54358974358974366</v>
      </c>
      <c r="M21" s="37">
        <f t="shared" si="10"/>
        <v>0.45641025641025645</v>
      </c>
      <c r="N21" s="38">
        <v>117</v>
      </c>
      <c r="O21" s="38">
        <f t="shared" si="11"/>
        <v>51.269662921348313</v>
      </c>
      <c r="P21" s="38">
        <f t="shared" si="12"/>
        <v>61.811320754716988</v>
      </c>
      <c r="Q21" s="38">
        <f t="shared" si="13"/>
        <v>55.188679245283012</v>
      </c>
      <c r="R21" s="38">
        <f t="shared" si="14"/>
        <v>65.730337078651687</v>
      </c>
      <c r="S21" s="39">
        <f t="shared" si="15"/>
        <v>-3.9190163239346987</v>
      </c>
      <c r="T21" s="39">
        <f t="shared" si="16"/>
        <v>-3.9190163239346987</v>
      </c>
      <c r="U21" t="s">
        <v>209</v>
      </c>
      <c r="V21" t="s">
        <v>168</v>
      </c>
      <c r="W21" t="s">
        <v>184</v>
      </c>
      <c r="X21" t="s">
        <v>297</v>
      </c>
      <c r="Y21" s="41"/>
    </row>
    <row r="22" spans="1:25" ht="15" x14ac:dyDescent="0.25">
      <c r="A22">
        <v>1.96</v>
      </c>
      <c r="B22">
        <v>1.93</v>
      </c>
      <c r="C22" s="29">
        <f t="shared" si="0"/>
        <v>2.8338796658559762E-2</v>
      </c>
      <c r="D22" s="30">
        <f>IF(OR($A22="",$B22=""),"",A22*'MPTO_working_2-way'!$G21)</f>
        <v>2.0155440414507773</v>
      </c>
      <c r="E22" s="32">
        <f>IF(OR($A22="",$B22=""),"",B22*'MPTO_working_2-way'!$G21)</f>
        <v>1.9846938775510203</v>
      </c>
      <c r="F22" s="30">
        <f>IF(OR($A22="",$B22=""),"",'MPTO_working_2-way'!D21)</f>
        <v>2.0159880622468553</v>
      </c>
      <c r="G22" s="32">
        <f>IF(OR($A22="",$B22=""),"",'MPTO_working_2-way'!E21)</f>
        <v>1.9842635333613092</v>
      </c>
      <c r="H22" s="30">
        <f>IF(OR($A22="",$B22=""),"",'OddsRatio_working_2-way'!M21)</f>
        <v>2.0160010160015238</v>
      </c>
      <c r="I22" s="30">
        <f>IF(OR($A22="",$B22=""),"",'OddsRatio_working_2-way'!N21)</f>
        <v>1.9842509842514759</v>
      </c>
      <c r="J22" s="30">
        <f>IF('Log_working_2-way'!$D21="","",A22^('Log_working_2-way'!$D21))</f>
        <v>2.0162023284286739</v>
      </c>
      <c r="K22" s="32">
        <f>IF('Log_working_2-way'!$D21="","",B22^('Log_working_2-way'!$D21))</f>
        <v>1.9840560014719333</v>
      </c>
      <c r="L22" s="37">
        <f t="shared" si="9"/>
        <v>0.49614395886889456</v>
      </c>
      <c r="M22" s="37">
        <f t="shared" si="10"/>
        <v>0.50385604113110538</v>
      </c>
      <c r="N22" s="38">
        <v>118</v>
      </c>
      <c r="O22" s="38">
        <f t="shared" si="11"/>
        <v>57.795918367346943</v>
      </c>
      <c r="P22" s="38">
        <f t="shared" si="12"/>
        <v>56.860103626943001</v>
      </c>
      <c r="Q22" s="38">
        <f t="shared" si="13"/>
        <v>61.139896373056999</v>
      </c>
      <c r="R22" s="38">
        <f t="shared" si="14"/>
        <v>60.204081632653065</v>
      </c>
      <c r="S22" s="39">
        <f t="shared" si="15"/>
        <v>-3.3439780057100563</v>
      </c>
      <c r="T22" s="39">
        <f t="shared" si="16"/>
        <v>-3.3439780057100634</v>
      </c>
      <c r="U22" t="s">
        <v>205</v>
      </c>
      <c r="V22" t="s">
        <v>198</v>
      </c>
      <c r="W22" t="s">
        <v>184</v>
      </c>
      <c r="X22" t="s">
        <v>297</v>
      </c>
      <c r="Y22" s="41"/>
    </row>
    <row r="23" spans="1:25" ht="15" x14ac:dyDescent="0.25">
      <c r="A23">
        <v>1.93</v>
      </c>
      <c r="B23">
        <v>1.9</v>
      </c>
      <c r="C23" s="29">
        <f t="shared" si="0"/>
        <v>4.445050449959087E-2</v>
      </c>
      <c r="D23" s="30">
        <f>IF(OR($A23="",$B23=""),"",A23*'MPTO_working_2-way'!$G22)</f>
        <v>2.0157894736842104</v>
      </c>
      <c r="E23" s="32">
        <f>IF(OR($A23="",$B23=""),"",B23*'MPTO_working_2-way'!$G22)</f>
        <v>1.9844559585492225</v>
      </c>
      <c r="F23" s="30">
        <f>IF(OR($A23="",$B23=""),"",'MPTO_working_2-way'!D22)</f>
        <v>2.0164971130052241</v>
      </c>
      <c r="G23" s="32">
        <f>IF(OR($A23="",$B23=""),"",'MPTO_working_2-way'!E22)</f>
        <v>1.9837706248309437</v>
      </c>
      <c r="H23" s="30">
        <f>IF(OR($A23="",$B23=""),"",'OddsRatio_working_2-way'!M22)</f>
        <v>2.0165300454651267</v>
      </c>
      <c r="I23" s="30">
        <f>IF(OR($A23="",$B23=""),"",'OddsRatio_working_2-way'!N22)</f>
        <v>1.9837387536759294</v>
      </c>
      <c r="J23" s="30">
        <f>IF('Log_working_2-way'!$D22="","",A23^('Log_working_2-way'!$D22))</f>
        <v>2.0168554059748378</v>
      </c>
      <c r="K23" s="32">
        <f>IF('Log_working_2-way'!$D22="","",B23^('Log_working_2-way'!$D22))</f>
        <v>1.9834239894126766</v>
      </c>
      <c r="L23" s="37">
        <f t="shared" si="9"/>
        <v>0.49608355091383816</v>
      </c>
      <c r="M23" s="37">
        <f t="shared" si="10"/>
        <v>0.50391644908616195</v>
      </c>
      <c r="N23" s="38">
        <v>119</v>
      </c>
      <c r="O23" s="38">
        <f t="shared" si="11"/>
        <v>57.3419689119171</v>
      </c>
      <c r="P23" s="38">
        <f t="shared" si="12"/>
        <v>56.368421052631575</v>
      </c>
      <c r="Q23" s="38">
        <f t="shared" si="13"/>
        <v>62.631578947368418</v>
      </c>
      <c r="R23" s="38">
        <f t="shared" si="14"/>
        <v>61.658031088082907</v>
      </c>
      <c r="S23" s="39">
        <f t="shared" si="15"/>
        <v>-5.289610035451318</v>
      </c>
      <c r="T23" s="39">
        <f t="shared" si="16"/>
        <v>-5.2896100354513322</v>
      </c>
      <c r="U23" t="s">
        <v>69</v>
      </c>
      <c r="V23" t="s">
        <v>211</v>
      </c>
      <c r="W23" t="s">
        <v>86</v>
      </c>
      <c r="X23" t="s">
        <v>297</v>
      </c>
      <c r="Y23" s="41"/>
    </row>
    <row r="24" spans="1:25" ht="15" x14ac:dyDescent="0.25">
      <c r="A24">
        <v>2.2200000000000002</v>
      </c>
      <c r="B24">
        <v>1.68</v>
      </c>
      <c r="C24" s="29">
        <f t="shared" si="0"/>
        <v>4.5688545688545634E-2</v>
      </c>
      <c r="D24" s="30">
        <f>IF(OR($A24="",$B24=""),"",A24*'MPTO_working_2-way'!$G23)</f>
        <v>2.3214285714285716</v>
      </c>
      <c r="E24" s="32">
        <f>IF(OR($A24="",$B24=""),"",B24*'MPTO_working_2-way'!$G23)</f>
        <v>1.7567567567567566</v>
      </c>
      <c r="F24" s="30">
        <f>IF(OR($A24="",$B24=""),"",'MPTO_working_2-way'!D23)</f>
        <v>2.3386004514672689</v>
      </c>
      <c r="G24" s="32">
        <f>IF(OR($A24="",$B24=""),"",'MPTO_working_2-way'!E23)</f>
        <v>1.7470489038785832</v>
      </c>
      <c r="H24" s="30">
        <f>IF(OR($A24="",$B24=""),"",'OddsRatio_working_2-way'!M23)</f>
        <v>2.3394467690277296</v>
      </c>
      <c r="I24" s="30">
        <f>IF(OR($A24="",$B24=""),"",'OddsRatio_working_2-way'!N23)</f>
        <v>1.7465768876547993</v>
      </c>
      <c r="J24" s="30">
        <f>IF('Log_working_2-way'!$D23="","",A24^('Log_working_2-way'!$D23))</f>
        <v>2.3474640771287958</v>
      </c>
      <c r="K24" s="32">
        <f>IF('Log_working_2-way'!$D23="","",B24^('Log_working_2-way'!$D23))</f>
        <v>1.7421348123284788</v>
      </c>
      <c r="L24" s="37">
        <f t="shared" si="9"/>
        <v>0.43076923076923074</v>
      </c>
      <c r="M24" s="37">
        <f t="shared" si="10"/>
        <v>0.56923076923076932</v>
      </c>
      <c r="N24" s="38">
        <v>120</v>
      </c>
      <c r="O24" s="38">
        <f t="shared" si="11"/>
        <v>65.945945945945951</v>
      </c>
      <c r="P24" s="38">
        <f t="shared" si="12"/>
        <v>48.571428571428569</v>
      </c>
      <c r="Q24" s="38">
        <f t="shared" si="13"/>
        <v>71.428571428571431</v>
      </c>
      <c r="R24" s="38">
        <f t="shared" si="14"/>
        <v>54.054054054054049</v>
      </c>
      <c r="S24" s="39">
        <f t="shared" si="15"/>
        <v>-5.4826254826254797</v>
      </c>
      <c r="T24" s="39">
        <f t="shared" si="16"/>
        <v>-5.4826254826254797</v>
      </c>
      <c r="U24" t="s">
        <v>170</v>
      </c>
      <c r="V24" t="s">
        <v>212</v>
      </c>
      <c r="W24" t="s">
        <v>86</v>
      </c>
      <c r="X24" t="s">
        <v>297</v>
      </c>
      <c r="Y24" s="41"/>
    </row>
    <row r="25" spans="1:25" ht="15" x14ac:dyDescent="0.25">
      <c r="A25">
        <v>1.86</v>
      </c>
      <c r="B25">
        <v>1.97</v>
      </c>
      <c r="C25" s="29">
        <f t="shared" si="0"/>
        <v>4.5248621800120015E-2</v>
      </c>
      <c r="D25" s="30">
        <f>IF(OR($A25="",$B25=""),"",A25*'MPTO_working_2-way'!$G24)</f>
        <v>1.9441624365482233</v>
      </c>
      <c r="E25" s="32">
        <f>IF(OR($A25="",$B25=""),"",B25*'MPTO_working_2-way'!$G24)</f>
        <v>2.0591397849462365</v>
      </c>
      <c r="F25" s="30">
        <f>IF(OR($A25="",$B25=""),"",'MPTO_working_2-way'!D24)</f>
        <v>1.9417095013512797</v>
      </c>
      <c r="G25" s="32">
        <f>IF(OR($A25="",$B25=""),"",'MPTO_working_2-way'!E24)</f>
        <v>2.0618985988408078</v>
      </c>
      <c r="H25" s="30">
        <f>IF(OR($A25="",$B25=""),"",'OddsRatio_working_2-way'!M24)</f>
        <v>1.9415932976313763</v>
      </c>
      <c r="I25" s="30">
        <f>IF(OR($A25="",$B25=""),"",'OddsRatio_working_2-way'!N24)</f>
        <v>2.062029649653994</v>
      </c>
      <c r="J25" s="30">
        <f>IF('Log_working_2-way'!$D24="","",A25^('Log_working_2-way'!$D24))</f>
        <v>1.9404673782166724</v>
      </c>
      <c r="K25" s="32">
        <f>IF('Log_working_2-way'!$D24="","",B25^('Log_working_2-way'!$D24))</f>
        <v>2.0633011023686705</v>
      </c>
      <c r="L25" s="37">
        <f t="shared" si="9"/>
        <v>0.51436031331592691</v>
      </c>
      <c r="M25" s="37">
        <f t="shared" si="10"/>
        <v>0.48563968668407315</v>
      </c>
      <c r="N25" s="38">
        <v>121</v>
      </c>
      <c r="O25" s="38">
        <f t="shared" si="11"/>
        <v>55.946236559139784</v>
      </c>
      <c r="P25" s="38">
        <f t="shared" si="12"/>
        <v>59.578680203045685</v>
      </c>
      <c r="Q25" s="38">
        <f t="shared" si="13"/>
        <v>61.421319796954307</v>
      </c>
      <c r="R25" s="38">
        <f t="shared" si="14"/>
        <v>65.053763440860209</v>
      </c>
      <c r="S25" s="39">
        <f t="shared" si="15"/>
        <v>-5.4750832378145233</v>
      </c>
      <c r="T25" s="39">
        <f t="shared" si="16"/>
        <v>-5.4750832378145233</v>
      </c>
      <c r="U25" t="s">
        <v>171</v>
      </c>
      <c r="V25" t="s">
        <v>85</v>
      </c>
      <c r="W25" t="s">
        <v>86</v>
      </c>
      <c r="X25" t="s">
        <v>297</v>
      </c>
      <c r="Y25" s="41"/>
    </row>
    <row r="26" spans="1:25" ht="15" x14ac:dyDescent="0.25">
      <c r="A26">
        <v>2</v>
      </c>
      <c r="B26">
        <v>1.84</v>
      </c>
      <c r="C26" s="29">
        <f t="shared" si="0"/>
        <v>4.3478260869565188E-2</v>
      </c>
      <c r="D26" s="30">
        <f>IF(OR($A26="",$B26=""),"",A26*'MPTO_working_2-way'!$G25)</f>
        <v>2.0869565217391304</v>
      </c>
      <c r="E26" s="32">
        <f>IF(OR($A26="",$B26=""),"",B26*'MPTO_working_2-way'!$G25)</f>
        <v>1.92</v>
      </c>
      <c r="F26" s="30">
        <f>IF(OR($A26="",$B26=""),"",'MPTO_working_2-way'!D25)</f>
        <v>2.0909090909090908</v>
      </c>
      <c r="G26" s="32">
        <f>IF(OR($A26="",$B26=""),"",'MPTO_working_2-way'!E25)</f>
        <v>1.9166666666666665</v>
      </c>
      <c r="H26" s="30">
        <f>IF(OR($A26="",$B26=""),"",'OddsRatio_working_2-way'!M25)</f>
        <v>2.091089451179962</v>
      </c>
      <c r="I26" s="30">
        <f>IF(OR($A26="",$B26=""),"",'OddsRatio_working_2-way'!N25)</f>
        <v>1.9165151389911681</v>
      </c>
      <c r="J26" s="30">
        <f>IF('Log_working_2-way'!$D25="","",A26^('Log_working_2-way'!$D25))</f>
        <v>2.0929101135076231</v>
      </c>
      <c r="K26" s="32">
        <f>IF('Log_working_2-way'!$D25="","",B26^('Log_working_2-way'!$D25))</f>
        <v>1.9149883303671131</v>
      </c>
      <c r="L26" s="37">
        <f t="shared" si="9"/>
        <v>0.47916666666666669</v>
      </c>
      <c r="M26" s="37">
        <f t="shared" si="10"/>
        <v>0.52083333333333337</v>
      </c>
      <c r="N26" s="38">
        <v>122</v>
      </c>
      <c r="O26" s="38">
        <f t="shared" si="11"/>
        <v>61</v>
      </c>
      <c r="P26" s="38">
        <f t="shared" si="12"/>
        <v>55.695652173913054</v>
      </c>
      <c r="Q26" s="38">
        <f t="shared" si="13"/>
        <v>66.304347826086953</v>
      </c>
      <c r="R26" s="38">
        <f t="shared" si="14"/>
        <v>61</v>
      </c>
      <c r="S26" s="39">
        <f t="shared" si="15"/>
        <v>-5.3043478260869534</v>
      </c>
      <c r="T26" s="39">
        <f t="shared" si="16"/>
        <v>-5.3043478260869463</v>
      </c>
      <c r="U26" t="s">
        <v>70</v>
      </c>
      <c r="V26" t="s">
        <v>213</v>
      </c>
      <c r="W26" t="s">
        <v>86</v>
      </c>
      <c r="X26" t="s">
        <v>297</v>
      </c>
      <c r="Y26" s="41"/>
    </row>
    <row r="27" spans="1:25" ht="15" x14ac:dyDescent="0.25">
      <c r="A27">
        <v>1.79</v>
      </c>
      <c r="B27">
        <v>2.04</v>
      </c>
      <c r="C27" s="29">
        <f t="shared" si="0"/>
        <v>4.8855296308467411E-2</v>
      </c>
      <c r="D27" s="30">
        <f>IF(OR($A27="",$B27=""),"",A27*'MPTO_working_2-way'!$G26)</f>
        <v>1.8774509803921566</v>
      </c>
      <c r="E27" s="32">
        <f>IF(OR($A27="",$B27=""),"",B27*'MPTO_working_2-way'!$G26)</f>
        <v>2.1396648044692737</v>
      </c>
      <c r="F27" s="30">
        <f>IF(OR($A27="",$B27=""),"",'MPTO_working_2-way'!D26)</f>
        <v>1.8718474472011479</v>
      </c>
      <c r="G27" s="32">
        <f>IF(OR($A27="",$B27=""),"",'MPTO_working_2-way'!E26)</f>
        <v>2.1469896519285041</v>
      </c>
      <c r="H27" s="30">
        <f>IF(OR($A27="",$B27=""),"",'OddsRatio_working_2-way'!M26)</f>
        <v>1.8715591687403583</v>
      </c>
      <c r="I27" s="30">
        <f>IF(OR($A27="",$B27=""),"",'OddsRatio_working_2-way'!N26)</f>
        <v>2.1473690322657886</v>
      </c>
      <c r="J27" s="30">
        <f>IF('Log_working_2-way'!$D26="","",A27^('Log_working_2-way'!$D26))</f>
        <v>1.8689844941716391</v>
      </c>
      <c r="K27" s="32">
        <f>IF('Log_working_2-way'!$D26="","",B27^('Log_working_2-way'!$D26))</f>
        <v>2.1507685196988517</v>
      </c>
      <c r="L27" s="37">
        <f t="shared" si="9"/>
        <v>0.53263707571801577</v>
      </c>
      <c r="M27" s="37">
        <f t="shared" si="10"/>
        <v>0.46736292428198434</v>
      </c>
      <c r="N27" s="38">
        <v>123</v>
      </c>
      <c r="O27" s="38">
        <f t="shared" si="11"/>
        <v>54.284916201117326</v>
      </c>
      <c r="P27" s="38">
        <f t="shared" si="12"/>
        <v>62.705882352941181</v>
      </c>
      <c r="Q27" s="38">
        <f t="shared" si="13"/>
        <v>60.294117647058819</v>
      </c>
      <c r="R27" s="38">
        <f t="shared" si="14"/>
        <v>68.715083798882674</v>
      </c>
      <c r="S27" s="39">
        <f t="shared" si="15"/>
        <v>-6.0092014459414926</v>
      </c>
      <c r="T27" s="39">
        <f t="shared" si="16"/>
        <v>-6.0092014459414926</v>
      </c>
      <c r="U27" t="s">
        <v>180</v>
      </c>
      <c r="V27" t="s">
        <v>214</v>
      </c>
      <c r="W27" t="s">
        <v>86</v>
      </c>
      <c r="X27" t="s">
        <v>297</v>
      </c>
      <c r="Y27" s="41"/>
    </row>
    <row r="28" spans="1:25" ht="15" x14ac:dyDescent="0.25">
      <c r="A28">
        <v>1.94</v>
      </c>
      <c r="B28">
        <v>1.89</v>
      </c>
      <c r="C28" s="29">
        <f t="shared" si="0"/>
        <v>4.4564446626302434E-2</v>
      </c>
      <c r="D28" s="30">
        <f>IF(OR($A28="",$B28=""),"",A28*'MPTO_working_2-way'!$G27)</f>
        <v>2.0264550264550265</v>
      </c>
      <c r="E28" s="32">
        <f>IF(OR($A28="",$B28=""),"",B28*'MPTO_working_2-way'!$G27)</f>
        <v>1.9742268041237114</v>
      </c>
      <c r="F28" s="30">
        <f>IF(OR($A28="",$B28=""),"",'MPTO_working_2-way'!D27)</f>
        <v>2.0276502792678208</v>
      </c>
      <c r="G28" s="32">
        <f>IF(OR($A28="",$B28=""),"",'MPTO_working_2-way'!E27)</f>
        <v>1.9730936877791532</v>
      </c>
      <c r="H28" s="30">
        <f>IF(OR($A28="",$B28=""),"",'OddsRatio_working_2-way'!M27)</f>
        <v>2.0277060743621682</v>
      </c>
      <c r="I28" s="30">
        <f>IF(OR($A28="",$B28=""),"",'OddsRatio_working_2-way'!N27)</f>
        <v>1.9730408576407765</v>
      </c>
      <c r="J28" s="30">
        <f>IF('Log_working_2-way'!$D27="","",A28^('Log_working_2-way'!$D27))</f>
        <v>2.0282558996234914</v>
      </c>
      <c r="K28" s="32">
        <f>IF('Log_working_2-way'!$D27="","",B28^('Log_working_2-way'!$D27))</f>
        <v>1.9725205567658568</v>
      </c>
      <c r="L28" s="37">
        <f t="shared" si="9"/>
        <v>0.49347258485639683</v>
      </c>
      <c r="M28" s="37">
        <f t="shared" si="10"/>
        <v>0.50652741514360311</v>
      </c>
      <c r="N28" s="38">
        <v>124</v>
      </c>
      <c r="O28" s="38">
        <f t="shared" si="11"/>
        <v>60.082474226804131</v>
      </c>
      <c r="P28" s="38">
        <f t="shared" si="12"/>
        <v>58.391534391534393</v>
      </c>
      <c r="Q28" s="38">
        <f t="shared" si="13"/>
        <v>65.608465608465622</v>
      </c>
      <c r="R28" s="38">
        <f t="shared" si="14"/>
        <v>63.917525773195884</v>
      </c>
      <c r="S28" s="39">
        <f t="shared" si="15"/>
        <v>-5.5259913816614912</v>
      </c>
      <c r="T28" s="39">
        <f t="shared" si="16"/>
        <v>-5.5259913816614912</v>
      </c>
      <c r="U28" t="s">
        <v>123</v>
      </c>
      <c r="V28" t="s">
        <v>218</v>
      </c>
      <c r="W28" t="s">
        <v>86</v>
      </c>
      <c r="X28" t="s">
        <v>297</v>
      </c>
      <c r="Y28" s="41"/>
    </row>
    <row r="29" spans="1:25" ht="15" x14ac:dyDescent="0.25">
      <c r="A29">
        <v>1.94</v>
      </c>
      <c r="B29">
        <v>1.89</v>
      </c>
      <c r="C29" s="29">
        <f t="shared" si="0"/>
        <v>4.4564446626302434E-2</v>
      </c>
      <c r="D29" s="30">
        <f>IF(OR($A29="",$B29=""),"",A29*'MPTO_working_2-way'!$G28)</f>
        <v>2.0264550264550265</v>
      </c>
      <c r="E29" s="32">
        <f>IF(OR($A29="",$B29=""),"",B29*'MPTO_working_2-way'!$G28)</f>
        <v>1.9742268041237114</v>
      </c>
      <c r="F29" s="30">
        <f>IF(OR($A29="",$B29=""),"",'MPTO_working_2-way'!D28)</f>
        <v>2.0276502792678208</v>
      </c>
      <c r="G29" s="32">
        <f>IF(OR($A29="",$B29=""),"",'MPTO_working_2-way'!E28)</f>
        <v>1.9730936877791532</v>
      </c>
      <c r="H29" s="30">
        <f>IF(OR($A29="",$B29=""),"",'OddsRatio_working_2-way'!M28)</f>
        <v>2.0277060743621682</v>
      </c>
      <c r="I29" s="30">
        <f>IF(OR($A29="",$B29=""),"",'OddsRatio_working_2-way'!N28)</f>
        <v>1.9730408576407765</v>
      </c>
      <c r="J29" s="30">
        <f>IF('Log_working_2-way'!$D28="","",A29^('Log_working_2-way'!$D28))</f>
        <v>2.0282558996234914</v>
      </c>
      <c r="K29" s="32">
        <f>IF('Log_working_2-way'!$D28="","",B29^('Log_working_2-way'!$D28))</f>
        <v>1.9725205567658568</v>
      </c>
      <c r="L29" s="37">
        <f t="shared" si="9"/>
        <v>0.49347258485639683</v>
      </c>
      <c r="M29" s="37">
        <f t="shared" si="10"/>
        <v>0.50652741514360311</v>
      </c>
      <c r="N29" s="38">
        <v>125</v>
      </c>
      <c r="O29" s="38">
        <f t="shared" si="11"/>
        <v>60.567010309278359</v>
      </c>
      <c r="P29" s="38">
        <f t="shared" si="12"/>
        <v>58.862433862433875</v>
      </c>
      <c r="Q29" s="38">
        <f t="shared" si="13"/>
        <v>66.137566137566154</v>
      </c>
      <c r="R29" s="38">
        <f t="shared" si="14"/>
        <v>64.432989690721655</v>
      </c>
      <c r="S29" s="39">
        <f t="shared" si="15"/>
        <v>-5.5705558282877945</v>
      </c>
      <c r="T29" s="39">
        <f t="shared" si="16"/>
        <v>-5.5705558282877803</v>
      </c>
      <c r="U29" t="s">
        <v>71</v>
      </c>
      <c r="V29" t="s">
        <v>215</v>
      </c>
      <c r="W29" t="s">
        <v>86</v>
      </c>
      <c r="X29" t="s">
        <v>297</v>
      </c>
      <c r="Y29" s="41"/>
    </row>
    <row r="30" spans="1:25" s="35" customFormat="1" ht="15" x14ac:dyDescent="0.25">
      <c r="A30">
        <v>1.91</v>
      </c>
      <c r="B30">
        <v>1.93</v>
      </c>
      <c r="C30" s="29">
        <f t="shared" si="0"/>
        <v>4.1694924449990456E-2</v>
      </c>
      <c r="D30" s="30">
        <f>IF(OR($A30="",$B30=""),"",A30*'MPTO_working_2-way'!$G29)</f>
        <v>1.9896373056994816</v>
      </c>
      <c r="E30" s="32">
        <f>IF(OR($A30="",$B30=""),"",B30*'MPTO_working_2-way'!$G29)</f>
        <v>2.0104712041884816</v>
      </c>
      <c r="F30" s="30">
        <f>IF(OR($A30="",$B30=""),"",'MPTO_working_2-way'!D29)</f>
        <v>1.9892075654965866</v>
      </c>
      <c r="G30" s="32">
        <f>IF(OR($A30="",$B30=""),"",'MPTO_working_2-way'!E29)</f>
        <v>2.0109101819272834</v>
      </c>
      <c r="H30" s="30">
        <f>IF(OR($A30="",$B30=""),"",'OddsRatio_working_2-way'!M29)</f>
        <v>1.9891888715790902</v>
      </c>
      <c r="I30" s="30">
        <f>IF(OR($A30="",$B30=""),"",'OddsRatio_working_2-way'!N29)</f>
        <v>2.0109292863390706</v>
      </c>
      <c r="J30" s="30">
        <f>IF('Log_working_2-way'!$D29="","",A30^('Log_working_2-way'!$D29))</f>
        <v>1.9889919289180891</v>
      </c>
      <c r="K30" s="32">
        <f>IF('Log_working_2-way'!$D29="","",B30^('Log_working_2-way'!$D29))</f>
        <v>2.0111305974900358</v>
      </c>
      <c r="L30" s="37">
        <f t="shared" si="9"/>
        <v>0.50260416666666674</v>
      </c>
      <c r="M30" s="37">
        <f t="shared" si="10"/>
        <v>0.49739583333333337</v>
      </c>
      <c r="N30" s="38">
        <v>126</v>
      </c>
      <c r="O30" s="38">
        <f t="shared" si="11"/>
        <v>60.031413612565444</v>
      </c>
      <c r="P30" s="38">
        <f t="shared" si="12"/>
        <v>60.715025906735747</v>
      </c>
      <c r="Q30" s="38">
        <f t="shared" si="13"/>
        <v>65.284974093264253</v>
      </c>
      <c r="R30" s="38">
        <f t="shared" si="14"/>
        <v>65.968586387434556</v>
      </c>
      <c r="S30" s="39">
        <f t="shared" si="15"/>
        <v>-5.253560480698809</v>
      </c>
      <c r="T30" s="39">
        <f t="shared" si="16"/>
        <v>-5.253560480698809</v>
      </c>
      <c r="U30" t="s">
        <v>114</v>
      </c>
      <c r="V30" t="s">
        <v>100</v>
      </c>
      <c r="W30" t="s">
        <v>86</v>
      </c>
      <c r="X30" t="s">
        <v>297</v>
      </c>
      <c r="Y30" s="41"/>
    </row>
    <row r="31" spans="1:25" ht="15" x14ac:dyDescent="0.25">
      <c r="A31">
        <v>1.96</v>
      </c>
      <c r="B31">
        <v>1.88</v>
      </c>
      <c r="C31" s="29">
        <f t="shared" si="0"/>
        <v>4.2118975249674229E-2</v>
      </c>
      <c r="D31" s="30">
        <f>IF(OR($A31="",$B31=""),"",A31*'MPTO_working_2-way'!$G30)</f>
        <v>2.0425531914893615</v>
      </c>
      <c r="E31" s="32">
        <f>IF(OR($A31="",$B31=""),"",B31*'MPTO_working_2-way'!$G30)</f>
        <v>1.9591836734693875</v>
      </c>
      <c r="F31" s="30">
        <f>IF(OR($A31="",$B31=""),"",'MPTO_working_2-way'!D30)</f>
        <v>2.044385264092321</v>
      </c>
      <c r="G31" s="32">
        <f>IF(OR($A31="",$B31=""),"",'MPTO_working_2-way'!E30)</f>
        <v>1.9575010624734379</v>
      </c>
      <c r="H31" s="30">
        <f>IF(OR($A31="",$B31=""),"",'OddsRatio_working_2-way'!M30)</f>
        <v>2.0444659357341863</v>
      </c>
      <c r="I31" s="30">
        <f>IF(OR($A31="",$B31=""),"",'OddsRatio_working_2-way'!N30)</f>
        <v>1.9574271077563381</v>
      </c>
      <c r="J31" s="30">
        <f>IF('Log_working_2-way'!$D30="","",A31^('Log_working_2-way'!$D30))</f>
        <v>2.0453073562984208</v>
      </c>
      <c r="K31" s="32">
        <f>IF('Log_working_2-way'!$D30="","",B31^('Log_working_2-way'!$D30))</f>
        <v>1.9566564264322122</v>
      </c>
      <c r="L31" s="37">
        <f t="shared" si="9"/>
        <v>0.48958333333333337</v>
      </c>
      <c r="M31" s="37">
        <f t="shared" si="10"/>
        <v>0.51041666666666674</v>
      </c>
      <c r="N31" s="38">
        <v>127</v>
      </c>
      <c r="O31" s="38">
        <f t="shared" si="11"/>
        <v>62.204081632653057</v>
      </c>
      <c r="P31" s="38">
        <f t="shared" si="12"/>
        <v>59.446808510638292</v>
      </c>
      <c r="Q31" s="38">
        <f t="shared" si="13"/>
        <v>67.553191489361694</v>
      </c>
      <c r="R31" s="38">
        <f t="shared" si="14"/>
        <v>64.795918367346943</v>
      </c>
      <c r="S31" s="39">
        <f t="shared" si="15"/>
        <v>-5.3491098567086368</v>
      </c>
      <c r="T31" s="39">
        <f t="shared" si="16"/>
        <v>-5.349109856708651</v>
      </c>
      <c r="U31" t="s">
        <v>72</v>
      </c>
      <c r="V31" t="s">
        <v>113</v>
      </c>
      <c r="W31" t="s">
        <v>86</v>
      </c>
      <c r="X31" t="s">
        <v>297</v>
      </c>
      <c r="Y31" s="41"/>
    </row>
    <row r="32" spans="1:25" ht="15" x14ac:dyDescent="0.25">
      <c r="A32">
        <v>2.1</v>
      </c>
      <c r="B32">
        <v>1.75</v>
      </c>
      <c r="C32" s="29">
        <f t="shared" si="0"/>
        <v>4.761904761904745E-2</v>
      </c>
      <c r="D32" s="30">
        <f>IF(OR($A32="",$B32=""),"",A32*'MPTO_working_2-way'!$G31)</f>
        <v>2.1999999999999997</v>
      </c>
      <c r="E32" s="32">
        <f>IF(OR($A32="",$B32=""),"",B32*'MPTO_working_2-way'!$G31)</f>
        <v>1.833333333333333</v>
      </c>
      <c r="F32" s="30">
        <f>IF(OR($A32="",$B32=""),"",'MPTO_working_2-way'!D31)</f>
        <v>2.2105263157894735</v>
      </c>
      <c r="G32" s="32">
        <f>IF(OR($A32="",$B32=""),"",'MPTO_working_2-way'!E31)</f>
        <v>1.8260869565217388</v>
      </c>
      <c r="H32" s="30">
        <f>IF(OR($A32="",$B32=""),"",'OddsRatio_working_2-way'!M31)</f>
        <v>2.2110601416389968</v>
      </c>
      <c r="I32" s="30">
        <f>IF(OR($A32="",$B32=""),"",'OddsRatio_working_2-way'!N31)</f>
        <v>1.8257228238447702</v>
      </c>
      <c r="J32" s="30">
        <f>IF('Log_working_2-way'!$D31="","",A32^('Log_working_2-way'!$D31))</f>
        <v>2.2159538718240408</v>
      </c>
      <c r="K32" s="32">
        <f>IF('Log_working_2-way'!$D31="","",B32^('Log_working_2-way'!$D31))</f>
        <v>1.8223996182512778</v>
      </c>
      <c r="L32" s="37">
        <f t="shared" si="9"/>
        <v>0.45454545454545459</v>
      </c>
      <c r="M32" s="37">
        <f t="shared" si="10"/>
        <v>0.54545454545454553</v>
      </c>
      <c r="N32" s="38">
        <v>128</v>
      </c>
      <c r="O32" s="38">
        <f t="shared" si="11"/>
        <v>67.047619047619051</v>
      </c>
      <c r="P32" s="38">
        <f t="shared" si="12"/>
        <v>54.857142857142854</v>
      </c>
      <c r="Q32" s="38">
        <f t="shared" si="13"/>
        <v>73.142857142857139</v>
      </c>
      <c r="R32" s="38">
        <f t="shared" si="14"/>
        <v>60.952380952380949</v>
      </c>
      <c r="S32" s="39">
        <f t="shared" si="15"/>
        <v>-6.0952380952380878</v>
      </c>
      <c r="T32" s="39">
        <f t="shared" si="16"/>
        <v>-6.0952380952380949</v>
      </c>
      <c r="U32" t="s">
        <v>217</v>
      </c>
      <c r="V32" t="s">
        <v>98</v>
      </c>
      <c r="W32" t="s">
        <v>86</v>
      </c>
      <c r="X32" t="s">
        <v>297</v>
      </c>
      <c r="Y32" s="41"/>
    </row>
    <row r="33" spans="1:25" ht="15" x14ac:dyDescent="0.25">
      <c r="A33">
        <v>1.81</v>
      </c>
      <c r="B33">
        <v>2.02</v>
      </c>
      <c r="C33" s="29">
        <f t="shared" si="0"/>
        <v>4.7535692795798834E-2</v>
      </c>
      <c r="D33" s="30">
        <f>IF(OR($A33="",$B33=""),"",A33*'MPTO_working_2-way'!$G32)</f>
        <v>1.8960396039603959</v>
      </c>
      <c r="E33" s="32">
        <f>IF(OR($A33="",$B33=""),"",B33*'MPTO_working_2-way'!$G32)</f>
        <v>2.1160220994475138</v>
      </c>
      <c r="F33" s="30">
        <f>IF(OR($A33="",$B33=""),"",'MPTO_working_2-way'!D32)</f>
        <v>1.8913661993688893</v>
      </c>
      <c r="G33" s="32">
        <f>IF(OR($A33="",$B33=""),"",'MPTO_working_2-way'!E32)</f>
        <v>2.1218733677673955</v>
      </c>
      <c r="H33" s="30">
        <f>IF(OR($A33="",$B33=""),"",'OddsRatio_working_2-way'!M32)</f>
        <v>1.8911327886790064</v>
      </c>
      <c r="I33" s="30">
        <f>IF(OR($A33="",$B33=""),"",'OddsRatio_working_2-way'!N32)</f>
        <v>2.1221672153735645</v>
      </c>
      <c r="J33" s="30">
        <f>IF('Log_working_2-way'!$D32="","",A33^('Log_working_2-way'!$D32))</f>
        <v>1.8889866417645398</v>
      </c>
      <c r="K33" s="32">
        <f>IF('Log_working_2-way'!$D32="","",B33^('Log_working_2-way'!$D32))</f>
        <v>2.1248762951200719</v>
      </c>
      <c r="L33" s="37">
        <f t="shared" si="9"/>
        <v>0.52741514360313313</v>
      </c>
      <c r="M33" s="37">
        <f t="shared" si="10"/>
        <v>0.47258485639686681</v>
      </c>
      <c r="N33" s="38">
        <v>129</v>
      </c>
      <c r="O33" s="38">
        <f t="shared" si="11"/>
        <v>57.729281767955811</v>
      </c>
      <c r="P33" s="38">
        <f t="shared" si="12"/>
        <v>65.138613861386133</v>
      </c>
      <c r="Q33" s="38">
        <f t="shared" si="13"/>
        <v>63.861386138613859</v>
      </c>
      <c r="R33" s="38">
        <f t="shared" si="14"/>
        <v>71.270718232044203</v>
      </c>
      <c r="S33" s="39">
        <f t="shared" si="15"/>
        <v>-6.1321043706580483</v>
      </c>
      <c r="T33" s="39">
        <f t="shared" si="16"/>
        <v>-6.1321043706580696</v>
      </c>
      <c r="U33" t="s">
        <v>99</v>
      </c>
      <c r="V33" t="s">
        <v>73</v>
      </c>
      <c r="W33" t="s">
        <v>86</v>
      </c>
      <c r="X33" t="s">
        <v>297</v>
      </c>
      <c r="Y33" s="41"/>
    </row>
    <row r="34" spans="1:25" ht="15" x14ac:dyDescent="0.25">
      <c r="A34">
        <v>1.98</v>
      </c>
      <c r="B34">
        <v>1.86</v>
      </c>
      <c r="C34" s="29">
        <f t="shared" si="0"/>
        <v>4.2684913652655698E-2</v>
      </c>
      <c r="D34" s="30">
        <f>IF(OR($A34="",$B34=""),"",A34*'MPTO_working_2-way'!$G33)</f>
        <v>2.0645161290322585</v>
      </c>
      <c r="E34" s="32">
        <f>IF(OR($A34="",$B34=""),"",B34*'MPTO_working_2-way'!$G33)</f>
        <v>1.9393939393939397</v>
      </c>
      <c r="F34" s="30">
        <f>IF(OR($A34="",$B34=""),"",'MPTO_working_2-way'!D33)</f>
        <v>2.0673627484001349</v>
      </c>
      <c r="G34" s="32">
        <f>IF(OR($A34="",$B34=""),"",'MPTO_working_2-way'!E33)</f>
        <v>1.9368886083938153</v>
      </c>
      <c r="H34" s="30">
        <f>IF(OR($A34="",$B34=""),"",'OddsRatio_working_2-way'!M33)</f>
        <v>2.0674899923282331</v>
      </c>
      <c r="I34" s="30">
        <f>IF(OR($A34="",$B34=""),"",'OddsRatio_working_2-way'!N33)</f>
        <v>1.9367769320431434</v>
      </c>
      <c r="J34" s="30">
        <f>IF('Log_working_2-way'!$D33="","",A34^('Log_working_2-way'!$D33))</f>
        <v>2.0687991049302137</v>
      </c>
      <c r="K34" s="32">
        <f>IF('Log_working_2-way'!$D33="","",B34^('Log_working_2-way'!$D33))</f>
        <v>1.9356295260604794</v>
      </c>
      <c r="L34" s="37">
        <f t="shared" si="9"/>
        <v>0.48437499999999989</v>
      </c>
      <c r="M34" s="37">
        <f t="shared" si="10"/>
        <v>0.51562499999999989</v>
      </c>
      <c r="N34" s="38">
        <v>130</v>
      </c>
      <c r="O34" s="38">
        <f t="shared" si="11"/>
        <v>64.343434343434339</v>
      </c>
      <c r="P34" s="38">
        <f t="shared" si="12"/>
        <v>60.107526881720432</v>
      </c>
      <c r="Q34" s="38">
        <f t="shared" si="13"/>
        <v>69.892473118279568</v>
      </c>
      <c r="R34" s="38">
        <f t="shared" si="14"/>
        <v>65.656565656565661</v>
      </c>
      <c r="S34" s="39">
        <f t="shared" si="15"/>
        <v>-5.5490387748452292</v>
      </c>
      <c r="T34" s="39">
        <f t="shared" si="16"/>
        <v>-5.5490387748452292</v>
      </c>
      <c r="U34" t="s">
        <v>115</v>
      </c>
      <c r="V34" t="s">
        <v>116</v>
      </c>
      <c r="W34" t="s">
        <v>87</v>
      </c>
      <c r="X34" t="s">
        <v>297</v>
      </c>
      <c r="Y34" s="41"/>
    </row>
    <row r="35" spans="1:25" ht="15" x14ac:dyDescent="0.25">
      <c r="A35">
        <v>2.09</v>
      </c>
      <c r="B35">
        <v>1.76</v>
      </c>
      <c r="C35" s="29">
        <f t="shared" si="0"/>
        <v>4.6650717703349276E-2</v>
      </c>
      <c r="D35" s="30">
        <f>IF(OR($A35="",$B35=""),"",A35*'MPTO_working_2-way'!$G34)</f>
        <v>2.1875</v>
      </c>
      <c r="E35" s="32">
        <f>IF(OR($A35="",$B35=""),"",B35*'MPTO_working_2-way'!$G34)</f>
        <v>1.8421052631578947</v>
      </c>
      <c r="F35" s="30">
        <f>IF(OR($A35="",$B35=""),"",'MPTO_working_2-way'!D34)</f>
        <v>2.1971090670170828</v>
      </c>
      <c r="G35" s="32">
        <f>IF(OR($A35="",$B35=""),"",'MPTO_working_2-way'!E34)</f>
        <v>1.8353457738748626</v>
      </c>
      <c r="H35" s="30">
        <f>IF(OR($A35="",$B35=""),"",'OddsRatio_working_2-way'!M34)</f>
        <v>2.197585289787658</v>
      </c>
      <c r="I35" s="30">
        <f>IF(OR($A35="",$B35=""),"",'OddsRatio_working_2-way'!N34)</f>
        <v>1.8350135965491927</v>
      </c>
      <c r="J35" s="30">
        <f>IF('Log_working_2-way'!$D34="","",A35^('Log_working_2-way'!$D34))</f>
        <v>2.2020453494773053</v>
      </c>
      <c r="K35" s="32">
        <f>IF('Log_working_2-way'!$D34="","",B35^('Log_working_2-way'!$D34))</f>
        <v>1.8319153686125185</v>
      </c>
      <c r="L35" s="37">
        <f t="shared" si="9"/>
        <v>0.45714285714285713</v>
      </c>
      <c r="M35" s="37">
        <f t="shared" si="10"/>
        <v>0.54285714285714282</v>
      </c>
      <c r="N35" s="38">
        <v>131</v>
      </c>
      <c r="O35" s="38">
        <f t="shared" si="11"/>
        <v>68.320574162679421</v>
      </c>
      <c r="P35" s="38">
        <f t="shared" si="12"/>
        <v>56.568181818181827</v>
      </c>
      <c r="Q35" s="38">
        <f t="shared" si="13"/>
        <v>74.431818181818187</v>
      </c>
      <c r="R35" s="38">
        <f t="shared" si="14"/>
        <v>62.679425837320579</v>
      </c>
      <c r="S35" s="39">
        <f t="shared" si="15"/>
        <v>-6.1112440191387662</v>
      </c>
      <c r="T35" s="39">
        <f t="shared" si="16"/>
        <v>-6.111244019138752</v>
      </c>
      <c r="U35" t="s">
        <v>220</v>
      </c>
      <c r="V35" t="s">
        <v>120</v>
      </c>
      <c r="W35" t="s">
        <v>87</v>
      </c>
      <c r="X35" t="s">
        <v>297</v>
      </c>
      <c r="Y35" s="41"/>
    </row>
    <row r="36" spans="1:25" ht="15" x14ac:dyDescent="0.25">
      <c r="A36">
        <v>2.1800000000000002</v>
      </c>
      <c r="B36">
        <v>1.7</v>
      </c>
      <c r="C36" s="29">
        <f t="shared" si="0"/>
        <v>4.6950890447922333E-2</v>
      </c>
      <c r="D36" s="30">
        <f>IF(OR($A36="",$B36=""),"",A36*'MPTO_working_2-way'!$G35)</f>
        <v>2.2823529411764709</v>
      </c>
      <c r="E36" s="32">
        <f>IF(OR($A36="",$B36=""),"",B36*'MPTO_working_2-way'!$G35)</f>
        <v>1.7798165137614679</v>
      </c>
      <c r="F36" s="30">
        <f>IF(OR($A36="",$B36=""),"",'MPTO_working_2-way'!D35)</f>
        <v>2.2975821450712961</v>
      </c>
      <c r="G36" s="32">
        <f>IF(OR($A36="",$B36=""),"",'MPTO_working_2-way'!E35)</f>
        <v>1.7706641184902054</v>
      </c>
      <c r="H36" s="30">
        <f>IF(OR($A36="",$B36=""),"",'OddsRatio_working_2-way'!M35)</f>
        <v>2.2983506020002022</v>
      </c>
      <c r="I36" s="30">
        <f>IF(OR($A36="",$B36=""),"",'OddsRatio_working_2-way'!N35)</f>
        <v>1.7702079842374079</v>
      </c>
      <c r="J36" s="30">
        <f>IF('Log_working_2-way'!$D35="","",A36^('Log_working_2-way'!$D35))</f>
        <v>2.3054560434070099</v>
      </c>
      <c r="K36" s="32">
        <f>IF('Log_working_2-way'!$D35="","",B36^('Log_working_2-way'!$D35))</f>
        <v>1.7660158341214014</v>
      </c>
      <c r="L36" s="37">
        <f t="shared" si="9"/>
        <v>0.43814432989690716</v>
      </c>
      <c r="M36" s="37">
        <f t="shared" si="10"/>
        <v>0.56185567010309279</v>
      </c>
      <c r="N36" s="38">
        <v>132</v>
      </c>
      <c r="O36" s="38">
        <f t="shared" si="11"/>
        <v>71.449541284403693</v>
      </c>
      <c r="P36" s="38">
        <f t="shared" si="12"/>
        <v>54.352941176470594</v>
      </c>
      <c r="Q36" s="38">
        <f t="shared" si="13"/>
        <v>77.64705882352942</v>
      </c>
      <c r="R36" s="38">
        <f t="shared" si="14"/>
        <v>60.550458715596328</v>
      </c>
      <c r="S36" s="39">
        <f t="shared" si="15"/>
        <v>-6.1975175391257267</v>
      </c>
      <c r="T36" s="39">
        <f t="shared" si="16"/>
        <v>-6.1975175391257338</v>
      </c>
      <c r="U36" t="s">
        <v>118</v>
      </c>
      <c r="V36" t="s">
        <v>101</v>
      </c>
      <c r="W36" t="s">
        <v>87</v>
      </c>
      <c r="X36" t="s">
        <v>297</v>
      </c>
      <c r="Y36" s="41"/>
    </row>
    <row r="37" spans="1:25" ht="15" x14ac:dyDescent="0.25">
      <c r="A37">
        <v>1.95</v>
      </c>
      <c r="B37">
        <v>1.88</v>
      </c>
      <c r="C37" s="29">
        <f t="shared" si="0"/>
        <v>4.4735406437534042E-2</v>
      </c>
      <c r="D37" s="30">
        <f>IF(OR($A37="",$B37=""),"",A37*'MPTO_working_2-way'!$G36)</f>
        <v>2.0372340425531914</v>
      </c>
      <c r="E37" s="32">
        <f>IF(OR($A37="",$B37=""),"",B37*'MPTO_working_2-way'!$G36)</f>
        <v>1.9641025641025638</v>
      </c>
      <c r="F37" s="30">
        <f>IF(OR($A37="",$B37=""),"",'MPTO_working_2-way'!D36)</f>
        <v>2.0389321468298109</v>
      </c>
      <c r="G37" s="32">
        <f>IF(OR($A37="",$B37=""),"",'MPTO_working_2-way'!E36)</f>
        <v>1.9625267665952888</v>
      </c>
      <c r="H37" s="30">
        <f>IF(OR($A37="",$B37=""),"",'OddsRatio_working_2-way'!M36)</f>
        <v>2.0390117682420414</v>
      </c>
      <c r="I37" s="30">
        <f>IF(OR($A37="",$B37=""),"",'OddsRatio_working_2-way'!N36)</f>
        <v>1.9624530063715757</v>
      </c>
      <c r="J37" s="30">
        <f>IF('Log_working_2-way'!$D36="","",A37^('Log_working_2-way'!$D36))</f>
        <v>2.0397933425150612</v>
      </c>
      <c r="K37" s="32">
        <f>IF('Log_working_2-way'!$D36="","",B37^('Log_working_2-way'!$D36))</f>
        <v>1.9617295659739398</v>
      </c>
      <c r="L37" s="37">
        <f t="shared" si="9"/>
        <v>0.49086161879895562</v>
      </c>
      <c r="M37" s="37">
        <f t="shared" si="10"/>
        <v>0.50913838120104449</v>
      </c>
      <c r="N37" s="38">
        <v>133</v>
      </c>
      <c r="O37" s="38">
        <f t="shared" si="11"/>
        <v>64.794871794871781</v>
      </c>
      <c r="P37" s="38">
        <f t="shared" si="12"/>
        <v>62.255319148936167</v>
      </c>
      <c r="Q37" s="38">
        <f t="shared" si="13"/>
        <v>70.744680851063833</v>
      </c>
      <c r="R37" s="38">
        <f t="shared" si="14"/>
        <v>68.205128205128219</v>
      </c>
      <c r="S37" s="39">
        <f t="shared" si="15"/>
        <v>-5.949809056192052</v>
      </c>
      <c r="T37" s="39">
        <f t="shared" si="16"/>
        <v>-5.949809056192052</v>
      </c>
      <c r="U37" t="s">
        <v>102</v>
      </c>
      <c r="V37" t="s">
        <v>173</v>
      </c>
      <c r="W37" t="s">
        <v>87</v>
      </c>
      <c r="X37" t="s">
        <v>297</v>
      </c>
      <c r="Y37" s="41"/>
    </row>
    <row r="38" spans="1:25" ht="15" x14ac:dyDescent="0.25">
      <c r="A38">
        <v>1.96</v>
      </c>
      <c r="B38">
        <v>1.88</v>
      </c>
      <c r="C38" s="29">
        <f t="shared" si="0"/>
        <v>4.2118975249674229E-2</v>
      </c>
      <c r="D38" s="30">
        <f>IF(OR($A38="",$B38=""),"",A38*'MPTO_working_2-way'!$G37)</f>
        <v>2.0425531914893615</v>
      </c>
      <c r="E38" s="32">
        <f>IF(OR($A38="",$B38=""),"",B38*'MPTO_working_2-way'!$G37)</f>
        <v>1.9591836734693875</v>
      </c>
      <c r="F38" s="30">
        <f>IF(OR($A38="",$B38=""),"",'MPTO_working_2-way'!D37)</f>
        <v>2.044385264092321</v>
      </c>
      <c r="G38" s="32">
        <f>IF(OR($A38="",$B38=""),"",'MPTO_working_2-way'!E37)</f>
        <v>1.9575010624734379</v>
      </c>
      <c r="H38" s="30">
        <f>IF(OR($A38="",$B38=""),"",'OddsRatio_working_2-way'!M37)</f>
        <v>2.0444659357341863</v>
      </c>
      <c r="I38" s="30">
        <f>IF(OR($A38="",$B38=""),"",'OddsRatio_working_2-way'!N37)</f>
        <v>1.9574271077563381</v>
      </c>
      <c r="J38" s="30">
        <f>IF('Log_working_2-way'!$D37="","",A38^('Log_working_2-way'!$D37))</f>
        <v>2.0453073562984208</v>
      </c>
      <c r="K38" s="32">
        <f>IF('Log_working_2-way'!$D37="","",B38^('Log_working_2-way'!$D37))</f>
        <v>1.9566564264322122</v>
      </c>
      <c r="L38" s="37">
        <f t="shared" si="9"/>
        <v>0.48958333333333337</v>
      </c>
      <c r="M38" s="37">
        <f t="shared" si="10"/>
        <v>0.51041666666666674</v>
      </c>
      <c r="N38" s="38">
        <v>134</v>
      </c>
      <c r="O38" s="38">
        <f t="shared" si="11"/>
        <v>65.632653061224488</v>
      </c>
      <c r="P38" s="38">
        <f t="shared" si="12"/>
        <v>62.723404255319139</v>
      </c>
      <c r="Q38" s="38">
        <f t="shared" si="13"/>
        <v>71.276595744680847</v>
      </c>
      <c r="R38" s="38">
        <f t="shared" si="14"/>
        <v>68.367346938775512</v>
      </c>
      <c r="S38" s="39">
        <f t="shared" si="15"/>
        <v>-5.6439426834563591</v>
      </c>
      <c r="T38" s="39">
        <f t="shared" si="16"/>
        <v>-5.6439426834563733</v>
      </c>
      <c r="U38" t="s">
        <v>223</v>
      </c>
      <c r="V38" t="s">
        <v>221</v>
      </c>
      <c r="W38" t="s">
        <v>87</v>
      </c>
      <c r="X38" t="s">
        <v>297</v>
      </c>
      <c r="Y38" s="41"/>
    </row>
    <row r="39" spans="1:25" ht="15" x14ac:dyDescent="0.25">
      <c r="A39">
        <v>2.0499999999999998</v>
      </c>
      <c r="B39">
        <v>1.79</v>
      </c>
      <c r="C39" s="29">
        <f t="shared" si="0"/>
        <v>4.6464095925875526E-2</v>
      </c>
      <c r="D39" s="30">
        <f>IF(OR($A39="",$B39=""),"",A39*'MPTO_working_2-way'!$G38)</f>
        <v>2.1452513966480447</v>
      </c>
      <c r="E39" s="32">
        <f>IF(OR($A39="",$B39=""),"",B39*'MPTO_working_2-way'!$G38)</f>
        <v>1.8731707317073172</v>
      </c>
      <c r="F39" s="30">
        <f>IF(OR($A39="",$B39=""),"",'MPTO_working_2-way'!D38)</f>
        <v>2.1525150315295498</v>
      </c>
      <c r="G39" s="32">
        <f>IF(OR($A39="",$B39=""),"",'MPTO_working_2-way'!E38)</f>
        <v>1.8676676421936633</v>
      </c>
      <c r="H39" s="30">
        <f>IF(OR($A39="",$B39=""),"",'OddsRatio_working_2-way'!M38)</f>
        <v>2.1528720328165796</v>
      </c>
      <c r="I39" s="30">
        <f>IF(OR($A39="",$B39=""),"",'OddsRatio_working_2-way'!N38)</f>
        <v>1.8673989580239028</v>
      </c>
      <c r="J39" s="30">
        <f>IF('Log_working_2-way'!$D38="","",A39^('Log_working_2-way'!$D38))</f>
        <v>2.1562360266982945</v>
      </c>
      <c r="K39" s="32">
        <f>IF('Log_working_2-way'!$D38="","",B39^('Log_working_2-way'!$D38))</f>
        <v>1.8648753168978718</v>
      </c>
      <c r="L39" s="37">
        <f t="shared" si="9"/>
        <v>0.46614583333333331</v>
      </c>
      <c r="M39" s="37">
        <f t="shared" si="10"/>
        <v>0.53385416666666663</v>
      </c>
      <c r="N39" s="38">
        <v>135</v>
      </c>
      <c r="O39" s="38">
        <f t="shared" si="11"/>
        <v>69.146341463414643</v>
      </c>
      <c r="P39" s="38">
        <f t="shared" si="12"/>
        <v>59.581005586592177</v>
      </c>
      <c r="Q39" s="38">
        <f t="shared" si="13"/>
        <v>75.418994413407816</v>
      </c>
      <c r="R39" s="38">
        <f t="shared" si="14"/>
        <v>65.853658536585371</v>
      </c>
      <c r="S39" s="39">
        <f t="shared" si="15"/>
        <v>-6.2726529499931729</v>
      </c>
      <c r="T39" s="39">
        <f t="shared" si="16"/>
        <v>-6.2726529499931942</v>
      </c>
      <c r="U39" t="s">
        <v>172</v>
      </c>
      <c r="V39" t="s">
        <v>248</v>
      </c>
      <c r="W39" t="s">
        <v>87</v>
      </c>
      <c r="X39" t="s">
        <v>297</v>
      </c>
      <c r="Y39" s="41"/>
    </row>
    <row r="40" spans="1:25" ht="15" x14ac:dyDescent="0.25">
      <c r="A40">
        <v>2.04</v>
      </c>
      <c r="B40">
        <v>1.81</v>
      </c>
      <c r="C40" s="29">
        <f t="shared" si="0"/>
        <v>4.2682266276676373E-2</v>
      </c>
      <c r="D40" s="30">
        <f>IF(OR($A40="",$B40=""),"",A40*'MPTO_working_2-way'!$G39)</f>
        <v>2.1270718232044197</v>
      </c>
      <c r="E40" s="32">
        <f>IF(OR($A40="",$B40=""),"",B40*'MPTO_working_2-way'!$G39)</f>
        <v>1.8872549019607843</v>
      </c>
      <c r="F40" s="30">
        <f>IF(OR($A40="",$B40=""),"",'MPTO_working_2-way'!D39)</f>
        <v>2.1328558225508316</v>
      </c>
      <c r="G40" s="32">
        <f>IF(OR($A40="",$B40=""),"",'MPTO_working_2-way'!E39)</f>
        <v>1.8827248623291861</v>
      </c>
      <c r="H40" s="30">
        <f>IF(OR($A40="",$B40=""),"",'OddsRatio_working_2-way'!M39)</f>
        <v>2.1331154474650633</v>
      </c>
      <c r="I40" s="30">
        <f>IF(OR($A40="",$B40=""),"",'OddsRatio_working_2-way'!N39)</f>
        <v>1.8825226081218283</v>
      </c>
      <c r="J40" s="30">
        <f>IF('Log_working_2-way'!$D39="","",A40^('Log_working_2-way'!$D39))</f>
        <v>2.1357821160163764</v>
      </c>
      <c r="K40" s="32">
        <f>IF('Log_working_2-way'!$D39="","",B40^('Log_working_2-way'!$D39))</f>
        <v>1.8804505599252526</v>
      </c>
      <c r="L40" s="37">
        <f t="shared" si="9"/>
        <v>0.47012987012987018</v>
      </c>
      <c r="M40" s="37">
        <f t="shared" si="10"/>
        <v>0.52987012987012994</v>
      </c>
      <c r="N40" s="38">
        <v>136</v>
      </c>
      <c r="O40" s="38">
        <f t="shared" si="11"/>
        <v>69.333333333333329</v>
      </c>
      <c r="P40" s="38">
        <f t="shared" si="12"/>
        <v>60.861878453038678</v>
      </c>
      <c r="Q40" s="38">
        <f t="shared" si="13"/>
        <v>75.138121546961329</v>
      </c>
      <c r="R40" s="38">
        <f t="shared" si="14"/>
        <v>66.666666666666657</v>
      </c>
      <c r="S40" s="39">
        <f t="shared" si="15"/>
        <v>-5.8047882136280009</v>
      </c>
      <c r="T40" s="39">
        <f t="shared" si="16"/>
        <v>-5.8047882136279796</v>
      </c>
      <c r="U40" t="s">
        <v>121</v>
      </c>
      <c r="V40" t="s">
        <v>222</v>
      </c>
      <c r="W40" t="s">
        <v>87</v>
      </c>
      <c r="X40" t="s">
        <v>297</v>
      </c>
      <c r="Y40" s="41"/>
    </row>
    <row r="41" spans="1:25" s="35" customFormat="1" ht="15" x14ac:dyDescent="0.25">
      <c r="A41">
        <v>2.3199999999999998</v>
      </c>
      <c r="B41">
        <v>1.62</v>
      </c>
      <c r="C41" s="29">
        <f t="shared" si="0"/>
        <v>4.8318433375904579E-2</v>
      </c>
      <c r="D41" s="30">
        <f>IF(OR($A41="",$B41=""),"",A41*'MPTO_working_2-way'!$G40)</f>
        <v>2.4320987654320985</v>
      </c>
      <c r="E41" s="32">
        <f>IF(OR($A41="",$B41=""),"",B41*'MPTO_working_2-way'!$G40)</f>
        <v>1.6982758620689655</v>
      </c>
      <c r="F41" s="30">
        <f>IF(OR($A41="",$B41=""),"",'MPTO_working_2-way'!D40)</f>
        <v>2.4577556892492805</v>
      </c>
      <c r="G41" s="32">
        <f>IF(OR($A41="",$B41=""),"",'MPTO_working_2-way'!E40)</f>
        <v>1.6859860039476045</v>
      </c>
      <c r="H41" s="30">
        <f>IF(OR($A41="",$B41=""),"",'OddsRatio_working_2-way'!M40)</f>
        <v>2.45912037134176</v>
      </c>
      <c r="I41" s="30">
        <f>IF(OR($A41="",$B41=""),"",'OddsRatio_working_2-way'!N40)</f>
        <v>1.6853444168423422</v>
      </c>
      <c r="J41" s="30">
        <f>IF('Log_working_2-way'!$D40="","",A41^('Log_working_2-way'!$D40))</f>
        <v>2.4712125971438774</v>
      </c>
      <c r="K41" s="32">
        <f>IF('Log_working_2-way'!$D40="","",B41^('Log_working_2-way'!$D40))</f>
        <v>1.6797114176021053</v>
      </c>
      <c r="L41" s="37">
        <f t="shared" si="9"/>
        <v>0.4111675126903554</v>
      </c>
      <c r="M41" s="37">
        <f t="shared" si="10"/>
        <v>0.58883248730964466</v>
      </c>
      <c r="N41" s="38">
        <v>137</v>
      </c>
      <c r="O41" s="38">
        <f t="shared" si="11"/>
        <v>77.948275862068954</v>
      </c>
      <c r="P41" s="38">
        <f t="shared" si="12"/>
        <v>52.432098765432109</v>
      </c>
      <c r="Q41" s="38">
        <f t="shared" si="13"/>
        <v>84.567901234567898</v>
      </c>
      <c r="R41" s="38">
        <f t="shared" si="14"/>
        <v>59.051724137931039</v>
      </c>
      <c r="S41" s="39">
        <f t="shared" si="15"/>
        <v>-6.6196253724989447</v>
      </c>
      <c r="T41" s="39">
        <f t="shared" si="16"/>
        <v>-6.6196253724989305</v>
      </c>
      <c r="U41" t="s">
        <v>119</v>
      </c>
      <c r="V41" t="s">
        <v>155</v>
      </c>
      <c r="W41" t="s">
        <v>87</v>
      </c>
      <c r="X41" t="s">
        <v>297</v>
      </c>
      <c r="Y41" s="41"/>
    </row>
    <row r="42" spans="1:25" ht="15" x14ac:dyDescent="0.25">
      <c r="A42">
        <v>1.79</v>
      </c>
      <c r="B42">
        <v>2.04</v>
      </c>
      <c r="C42" s="29">
        <f t="shared" si="0"/>
        <v>4.8855296308467411E-2</v>
      </c>
      <c r="D42" s="30">
        <f>IF(OR($A42="",$B42=""),"",A42*'MPTO_working_2-way'!$G41)</f>
        <v>1.8774509803921566</v>
      </c>
      <c r="E42" s="32">
        <f>IF(OR($A42="",$B42=""),"",B42*'MPTO_working_2-way'!$G41)</f>
        <v>2.1396648044692737</v>
      </c>
      <c r="F42" s="30">
        <f>IF(OR($A42="",$B42=""),"",'MPTO_working_2-way'!D41)</f>
        <v>1.8718474472011479</v>
      </c>
      <c r="G42" s="32">
        <f>IF(OR($A42="",$B42=""),"",'MPTO_working_2-way'!E41)</f>
        <v>2.1469896519285041</v>
      </c>
      <c r="H42" s="30">
        <f>IF(OR($A42="",$B42=""),"",'OddsRatio_working_2-way'!M41)</f>
        <v>1.8715591687403583</v>
      </c>
      <c r="I42" s="30">
        <f>IF(OR($A42="",$B42=""),"",'OddsRatio_working_2-way'!N41)</f>
        <v>2.1473690322657886</v>
      </c>
      <c r="J42" s="30">
        <f>IF('Log_working_2-way'!$D41="","",A42^('Log_working_2-way'!$D41))</f>
        <v>1.8689844941716391</v>
      </c>
      <c r="K42" s="32">
        <f>IF('Log_working_2-way'!$D41="","",B42^('Log_working_2-way'!$D41))</f>
        <v>2.1507685196988517</v>
      </c>
      <c r="L42" s="37">
        <f t="shared" si="9"/>
        <v>0.53263707571801577</v>
      </c>
      <c r="M42" s="37">
        <f t="shared" si="10"/>
        <v>0.46736292428198434</v>
      </c>
      <c r="N42" s="38">
        <v>138</v>
      </c>
      <c r="O42" s="38">
        <f t="shared" si="11"/>
        <v>60.905027932960898</v>
      </c>
      <c r="P42" s="38">
        <f t="shared" si="12"/>
        <v>70.35294117647058</v>
      </c>
      <c r="Q42" s="38">
        <f t="shared" si="13"/>
        <v>67.647058823529406</v>
      </c>
      <c r="R42" s="38">
        <f t="shared" si="14"/>
        <v>77.094972067039095</v>
      </c>
      <c r="S42" s="39">
        <f t="shared" si="15"/>
        <v>-6.7420308905685076</v>
      </c>
      <c r="T42" s="39">
        <f t="shared" si="16"/>
        <v>-6.7420308905685147</v>
      </c>
      <c r="U42" t="s">
        <v>75</v>
      </c>
      <c r="V42" t="s">
        <v>74</v>
      </c>
      <c r="W42" t="s">
        <v>87</v>
      </c>
      <c r="X42" t="s">
        <v>297</v>
      </c>
      <c r="Y42" s="41"/>
    </row>
    <row r="43" spans="1:25" ht="15" x14ac:dyDescent="0.25">
      <c r="A43">
        <v>2</v>
      </c>
      <c r="B43">
        <v>1.84</v>
      </c>
      <c r="C43" s="29">
        <f t="shared" si="0"/>
        <v>4.3478260869565188E-2</v>
      </c>
      <c r="D43" s="30">
        <f>IF(OR($A43="",$B43=""),"",A43*'MPTO_working_2-way'!$G42)</f>
        <v>2.0869565217391304</v>
      </c>
      <c r="E43" s="32">
        <f>IF(OR($A43="",$B43=""),"",B43*'MPTO_working_2-way'!$G42)</f>
        <v>1.92</v>
      </c>
      <c r="F43" s="30">
        <f>IF(OR($A43="",$B43=""),"",'MPTO_working_2-way'!D42)</f>
        <v>2.0909090909090908</v>
      </c>
      <c r="G43" s="32">
        <f>IF(OR($A43="",$B43=""),"",'MPTO_working_2-way'!E42)</f>
        <v>1.9166666666666665</v>
      </c>
      <c r="H43" s="30">
        <f>IF(OR($A43="",$B43=""),"",'OddsRatio_working_2-way'!M42)</f>
        <v>2.091089451179962</v>
      </c>
      <c r="I43" s="30">
        <f>IF(OR($A43="",$B43=""),"",'OddsRatio_working_2-way'!N42)</f>
        <v>1.9165151389911681</v>
      </c>
      <c r="J43" s="30">
        <f>IF('Log_working_2-way'!$D42="","",A43^('Log_working_2-way'!$D42))</f>
        <v>2.0929101135076231</v>
      </c>
      <c r="K43" s="32">
        <f>IF('Log_working_2-way'!$D42="","",B43^('Log_working_2-way'!$D42))</f>
        <v>1.9149883303671131</v>
      </c>
      <c r="L43" s="37">
        <f t="shared" si="9"/>
        <v>0.47916666666666669</v>
      </c>
      <c r="M43" s="37">
        <f t="shared" si="10"/>
        <v>0.52083333333333337</v>
      </c>
      <c r="N43" s="38">
        <v>139</v>
      </c>
      <c r="O43" s="38">
        <f t="shared" si="11"/>
        <v>69.5</v>
      </c>
      <c r="P43" s="38">
        <f t="shared" si="12"/>
        <v>63.456521739130444</v>
      </c>
      <c r="Q43" s="38">
        <f t="shared" si="13"/>
        <v>75.543478260869563</v>
      </c>
      <c r="R43" s="38">
        <f t="shared" si="14"/>
        <v>69.5</v>
      </c>
      <c r="S43" s="39">
        <f t="shared" si="15"/>
        <v>-6.0434782608695627</v>
      </c>
      <c r="T43" s="39">
        <f t="shared" si="16"/>
        <v>-6.0434782608695556</v>
      </c>
      <c r="U43" t="s">
        <v>224</v>
      </c>
      <c r="V43" t="s">
        <v>117</v>
      </c>
      <c r="W43" t="s">
        <v>87</v>
      </c>
      <c r="X43" t="s">
        <v>297</v>
      </c>
      <c r="Y43" s="41"/>
    </row>
    <row r="44" spans="1:25" ht="15" x14ac:dyDescent="0.25">
      <c r="A44">
        <v>2.0299999999999998</v>
      </c>
      <c r="B44">
        <v>1.82</v>
      </c>
      <c r="C44" s="29">
        <f t="shared" si="0"/>
        <v>4.2061386888973207E-2</v>
      </c>
      <c r="D44" s="30">
        <f>IF(OR($A44="",$B44=""),"",A44*'MPTO_working_2-way'!$G43)</f>
        <v>2.1153846153846154</v>
      </c>
      <c r="E44" s="32">
        <f>IF(OR($A44="",$B44=""),"",B44*'MPTO_working_2-way'!$G43)</f>
        <v>1.8965517241379313</v>
      </c>
      <c r="F44" s="30">
        <f>IF(OR($A44="",$B44=""),"",'MPTO_working_2-way'!D43)</f>
        <v>2.1205303334672561</v>
      </c>
      <c r="G44" s="32">
        <f>IF(OR($A44="",$B44=""),"",'MPTO_working_2-way'!E43)</f>
        <v>1.8924345643599858</v>
      </c>
      <c r="H44" s="30">
        <f>IF(OR($A44="",$B44=""),"",'OddsRatio_working_2-way'!M43)</f>
        <v>2.1207575835012715</v>
      </c>
      <c r="I44" s="30">
        <f>IF(OR($A44="",$B44=""),"",'OddsRatio_working_2-way'!N43)</f>
        <v>1.892253610166061</v>
      </c>
      <c r="J44" s="30">
        <f>IF('Log_working_2-way'!$D43="","",A44^('Log_working_2-way'!$D43))</f>
        <v>2.1231274030900367</v>
      </c>
      <c r="K44" s="32">
        <f>IF('Log_working_2-way'!$D43="","",B44^('Log_working_2-way'!$D43))</f>
        <v>1.8903709385493244</v>
      </c>
      <c r="L44" s="37">
        <f t="shared" si="9"/>
        <v>0.47272727272727272</v>
      </c>
      <c r="M44" s="37">
        <f t="shared" si="10"/>
        <v>0.52727272727272723</v>
      </c>
      <c r="N44" s="38">
        <v>140</v>
      </c>
      <c r="O44" s="38">
        <f t="shared" si="11"/>
        <v>71.034482758620697</v>
      </c>
      <c r="P44" s="38">
        <f t="shared" si="12"/>
        <v>63.076923076923073</v>
      </c>
      <c r="Q44" s="38">
        <f t="shared" si="13"/>
        <v>76.92307692307692</v>
      </c>
      <c r="R44" s="38">
        <f t="shared" si="14"/>
        <v>68.965517241379317</v>
      </c>
      <c r="S44" s="39">
        <f t="shared" si="15"/>
        <v>-5.8885941644562223</v>
      </c>
      <c r="T44" s="39">
        <f t="shared" si="16"/>
        <v>-5.8885941644562436</v>
      </c>
      <c r="U44" t="s">
        <v>103</v>
      </c>
      <c r="V44" t="s">
        <v>219</v>
      </c>
      <c r="W44" t="s">
        <v>87</v>
      </c>
      <c r="X44" t="s">
        <v>297</v>
      </c>
      <c r="Y44" s="41"/>
    </row>
    <row r="45" spans="1:25" ht="15" x14ac:dyDescent="0.25">
      <c r="A45">
        <v>2.27</v>
      </c>
      <c r="B45">
        <v>1.65</v>
      </c>
      <c r="C45" s="29">
        <f t="shared" si="0"/>
        <v>4.658924042183954E-2</v>
      </c>
      <c r="D45" s="30">
        <f>IF(OR($A45="",$B45=""),"",A45*'MPTO_working_2-way'!$G44)</f>
        <v>2.375757575757576</v>
      </c>
      <c r="E45" s="32">
        <f>IF(OR($A45="",$B45=""),"",B45*'MPTO_working_2-way'!$G44)</f>
        <v>1.7268722466960351</v>
      </c>
      <c r="F45" s="30">
        <f>IF(OR($A45="",$B45=""),"",'MPTO_working_2-way'!D44)</f>
        <v>2.3967365221564547</v>
      </c>
      <c r="G45" s="32">
        <f>IF(OR($A45="",$B45=""),"",'MPTO_working_2-way'!E44)</f>
        <v>1.7159546443706333</v>
      </c>
      <c r="H45" s="30">
        <f>IF(OR($A45="",$B45=""),"",'OddsRatio_working_2-way'!M44)</f>
        <v>2.3978004699692139</v>
      </c>
      <c r="I45" s="30">
        <f>IF(OR($A45="",$B45=""),"",'OddsRatio_working_2-way'!N44)</f>
        <v>1.715409689354322</v>
      </c>
      <c r="J45" s="30">
        <f>IF('Log_working_2-way'!$D44="","",A45^('Log_working_2-way'!$D44))</f>
        <v>2.4076349836585891</v>
      </c>
      <c r="K45" s="32">
        <f>IF('Log_working_2-way'!$D44="","",B45^('Log_working_2-way'!$D44))</f>
        <v>1.71041144302911</v>
      </c>
      <c r="L45" s="37">
        <f t="shared" si="9"/>
        <v>0.42091836734693872</v>
      </c>
      <c r="M45" s="37">
        <f t="shared" si="10"/>
        <v>0.57908163265306123</v>
      </c>
      <c r="N45" s="38">
        <v>141</v>
      </c>
      <c r="O45" s="38">
        <f t="shared" si="11"/>
        <v>78.88546255506607</v>
      </c>
      <c r="P45" s="38">
        <f t="shared" si="12"/>
        <v>55.545454545454533</v>
      </c>
      <c r="Q45" s="38">
        <f t="shared" si="13"/>
        <v>85.454545454545453</v>
      </c>
      <c r="R45" s="38">
        <f t="shared" si="14"/>
        <v>62.114537444933916</v>
      </c>
      <c r="S45" s="39">
        <f t="shared" si="15"/>
        <v>-6.5690828994793833</v>
      </c>
      <c r="T45" s="39">
        <f t="shared" si="16"/>
        <v>-6.5690828994793833</v>
      </c>
      <c r="U45" t="s">
        <v>76</v>
      </c>
      <c r="V45" t="s">
        <v>174</v>
      </c>
      <c r="W45" t="s">
        <v>87</v>
      </c>
      <c r="X45" t="s">
        <v>297</v>
      </c>
      <c r="Y45" s="41"/>
    </row>
    <row r="46" spans="1:25" ht="15" x14ac:dyDescent="0.25">
      <c r="A46">
        <v>1.73</v>
      </c>
      <c r="B46">
        <v>2.09</v>
      </c>
      <c r="C46" s="29">
        <f t="shared" si="0"/>
        <v>5.6503581602456165E-2</v>
      </c>
      <c r="D46" s="30">
        <f>IF(OR($A46="",$B46=""),"",A46*'MPTO_working_2-way'!$G45)</f>
        <v>1.8277511961722492</v>
      </c>
      <c r="E46" s="32">
        <f>IF(OR($A46="",$B46=""),"",B46*'MPTO_working_2-way'!$G45)</f>
        <v>2.2080924855491331</v>
      </c>
      <c r="F46" s="30">
        <f>IF(OR($A46="",$B46=""),"",'MPTO_working_2-way'!D45)</f>
        <v>1.8188998163845365</v>
      </c>
      <c r="G46" s="32">
        <f>IF(OR($A46="",$B46=""),"",'MPTO_working_2-way'!E45)</f>
        <v>2.2211505974137671</v>
      </c>
      <c r="H46" s="30">
        <f>IF(OR($A46="",$B46=""),"",'OddsRatio_working_2-way'!M45)</f>
        <v>1.8183671368293095</v>
      </c>
      <c r="I46" s="30">
        <f>IF(OR($A46="",$B46=""),"",'OddsRatio_working_2-way'!N45)</f>
        <v>2.2219454508821204</v>
      </c>
      <c r="J46" s="30">
        <f>IF('Log_working_2-way'!$D45="","",A46^('Log_working_2-way'!$D45))</f>
        <v>1.8142819465382745</v>
      </c>
      <c r="K46" s="32">
        <f>IF('Log_working_2-way'!$D45="","",B46^('Log_working_2-way'!$D45))</f>
        <v>2.228075857813653</v>
      </c>
      <c r="L46" s="37">
        <f t="shared" si="9"/>
        <v>0.54712041884816742</v>
      </c>
      <c r="M46" s="37">
        <f t="shared" si="10"/>
        <v>0.45287958115183241</v>
      </c>
      <c r="N46" s="38">
        <v>142</v>
      </c>
      <c r="O46" s="38">
        <f t="shared" si="11"/>
        <v>59.919075144508675</v>
      </c>
      <c r="P46" s="38">
        <f t="shared" si="12"/>
        <v>74.057416267942585</v>
      </c>
      <c r="Q46" s="38">
        <f t="shared" si="13"/>
        <v>67.942583732057429</v>
      </c>
      <c r="R46" s="38">
        <f t="shared" si="14"/>
        <v>82.080924855491332</v>
      </c>
      <c r="S46" s="39">
        <f t="shared" si="15"/>
        <v>-8.0235085875487542</v>
      </c>
      <c r="T46" s="39">
        <f t="shared" si="16"/>
        <v>-8.0235085875487471</v>
      </c>
      <c r="U46" t="s">
        <v>278</v>
      </c>
      <c r="V46" t="s">
        <v>175</v>
      </c>
      <c r="W46" t="s">
        <v>88</v>
      </c>
      <c r="X46" t="s">
        <v>297</v>
      </c>
      <c r="Y46" s="41"/>
    </row>
    <row r="47" spans="1:25" ht="15" x14ac:dyDescent="0.25">
      <c r="A47">
        <v>1.65</v>
      </c>
      <c r="B47">
        <v>2.2200000000000002</v>
      </c>
      <c r="C47" s="29">
        <f t="shared" si="0"/>
        <v>5.6511056511056479E-2</v>
      </c>
      <c r="D47" s="30">
        <f>IF(OR($A47="",$B47=""),"",A47*'MPTO_working_2-way'!$G46)</f>
        <v>1.7432432432432432</v>
      </c>
      <c r="E47" s="32">
        <f>IF(OR($A47="",$B47=""),"",B47*'MPTO_working_2-way'!$G46)</f>
        <v>2.3454545454545457</v>
      </c>
      <c r="F47" s="30">
        <f>IF(OR($A47="",$B47=""),"",'MPTO_working_2-way'!D46)</f>
        <v>1.7306874557051735</v>
      </c>
      <c r="G47" s="32">
        <f>IF(OR($A47="",$B47=""),"",'MPTO_working_2-way'!E46)</f>
        <v>2.3685741998060137</v>
      </c>
      <c r="H47" s="30">
        <f>IF(OR($A47="",$B47=""),"",'OddsRatio_working_2-way'!M46)</f>
        <v>1.7299225200292849</v>
      </c>
      <c r="I47" s="30">
        <f>IF(OR($A47="",$B47=""),"",'OddsRatio_working_2-way'!N46)</f>
        <v>2.3700084222088118</v>
      </c>
      <c r="J47" s="30">
        <f>IF('Log_working_2-way'!$D46="","",A47^('Log_working_2-way'!$D46))</f>
        <v>1.7241367781940686</v>
      </c>
      <c r="K47" s="32">
        <f>IF('Log_working_2-way'!$D46="","",B47^('Log_working_2-way'!$D46))</f>
        <v>2.3809545794515921</v>
      </c>
      <c r="L47" s="37">
        <f t="shared" si="9"/>
        <v>0.5736434108527132</v>
      </c>
      <c r="M47" s="37">
        <f t="shared" si="10"/>
        <v>0.4263565891472868</v>
      </c>
      <c r="N47" s="38">
        <v>143</v>
      </c>
      <c r="O47" s="38">
        <f t="shared" si="11"/>
        <v>56.333333333333329</v>
      </c>
      <c r="P47" s="38">
        <f t="shared" si="12"/>
        <v>78.585585585585591</v>
      </c>
      <c r="Q47" s="38">
        <f t="shared" si="13"/>
        <v>64.414414414414409</v>
      </c>
      <c r="R47" s="38">
        <f t="shared" si="14"/>
        <v>86.666666666666671</v>
      </c>
      <c r="S47" s="39">
        <f t="shared" si="15"/>
        <v>-8.0810810810810807</v>
      </c>
      <c r="T47" s="39">
        <f t="shared" si="16"/>
        <v>-8.0810810810810807</v>
      </c>
      <c r="U47" t="s">
        <v>176</v>
      </c>
      <c r="V47" t="s">
        <v>122</v>
      </c>
      <c r="W47" t="s">
        <v>88</v>
      </c>
      <c r="X47" t="s">
        <v>297</v>
      </c>
      <c r="Y47" s="41"/>
    </row>
    <row r="48" spans="1:25" ht="15" x14ac:dyDescent="0.25">
      <c r="A48">
        <v>1.88</v>
      </c>
      <c r="B48">
        <v>1.93</v>
      </c>
      <c r="C48" s="29">
        <f t="shared" si="0"/>
        <v>5.0049608642928067E-2</v>
      </c>
      <c r="D48" s="30">
        <f>IF(OR($A48="",$B48=""),"",A48*'MPTO_working_2-way'!$G47)</f>
        <v>1.9740932642487046</v>
      </c>
      <c r="E48" s="32">
        <f>IF(OR($A48="",$B48=""),"",B48*'MPTO_working_2-way'!$G47)</f>
        <v>2.0265957446808511</v>
      </c>
      <c r="F48" s="30">
        <f>IF(OR($A48="",$B48=""),"",'MPTO_working_2-way'!D47)</f>
        <v>1.9728142670726401</v>
      </c>
      <c r="G48" s="32">
        <f>IF(OR($A48="",$B48=""),"",'MPTO_working_2-way'!E47)</f>
        <v>2.027945450480662</v>
      </c>
      <c r="H48" s="30">
        <f>IF(OR($A48="",$B48=""),"",'OddsRatio_working_2-way'!M47)</f>
        <v>1.97274691422784</v>
      </c>
      <c r="I48" s="30">
        <f>IF(OR($A48="",$B48=""),"",'OddsRatio_working_2-way'!N47)</f>
        <v>2.0280166252635121</v>
      </c>
      <c r="J48" s="30">
        <f>IF('Log_working_2-way'!$D47="","",A48^('Log_working_2-way'!$D47))</f>
        <v>1.972156892091637</v>
      </c>
      <c r="K48" s="32">
        <f>IF('Log_working_2-way'!$D47="","",B48^('Log_working_2-way'!$D47))</f>
        <v>2.0286405498267945</v>
      </c>
      <c r="L48" s="37">
        <f t="shared" si="9"/>
        <v>0.50656167979002631</v>
      </c>
      <c r="M48" s="37">
        <f t="shared" si="10"/>
        <v>0.49343832020997375</v>
      </c>
      <c r="N48" s="38">
        <v>144</v>
      </c>
      <c r="O48" s="38">
        <f t="shared" si="11"/>
        <v>67.404255319148916</v>
      </c>
      <c r="P48" s="38">
        <f t="shared" si="12"/>
        <v>69.388601036269449</v>
      </c>
      <c r="Q48" s="38">
        <f t="shared" si="13"/>
        <v>74.611398963730579</v>
      </c>
      <c r="R48" s="38">
        <f t="shared" si="14"/>
        <v>76.595744680851055</v>
      </c>
      <c r="S48" s="39">
        <f t="shared" si="15"/>
        <v>-7.207143644581663</v>
      </c>
      <c r="T48" s="39">
        <f t="shared" si="16"/>
        <v>-7.2071436445816062</v>
      </c>
      <c r="U48" t="s">
        <v>82</v>
      </c>
      <c r="V48" t="s">
        <v>255</v>
      </c>
      <c r="W48" t="s">
        <v>88</v>
      </c>
      <c r="X48" t="s">
        <v>297</v>
      </c>
      <c r="Y48" s="41"/>
    </row>
    <row r="49" spans="1:25" ht="15" x14ac:dyDescent="0.25">
      <c r="A49">
        <v>1.88</v>
      </c>
      <c r="B49">
        <v>1.92</v>
      </c>
      <c r="C49" s="29">
        <f t="shared" si="0"/>
        <v>5.2748226950354749E-2</v>
      </c>
      <c r="D49" s="30">
        <f>IF(OR($A49="",$B49=""),"",A49*'MPTO_working_2-way'!$G48)</f>
        <v>1.9791666666666667</v>
      </c>
      <c r="E49" s="32">
        <f>IF(OR($A49="",$B49=""),"",B49*'MPTO_working_2-way'!$G48)</f>
        <v>2.021276595744681</v>
      </c>
      <c r="F49" s="30">
        <f>IF(OR($A49="",$B49=""),"",'MPTO_working_2-way'!D48)</f>
        <v>1.9780797895659799</v>
      </c>
      <c r="G49" s="32">
        <f>IF(OR($A49="",$B49=""),"",'MPTO_working_2-way'!E48)</f>
        <v>2.0224114746750339</v>
      </c>
      <c r="H49" s="30">
        <f>IF(OR($A49="",$B49=""),"",'OddsRatio_working_2-way'!M48)</f>
        <v>1.9780192938436518</v>
      </c>
      <c r="I49" s="30">
        <f>IF(OR($A49="",$B49=""),"",'OddsRatio_working_2-way'!N48)</f>
        <v>2.0224747162910903</v>
      </c>
      <c r="J49" s="30">
        <f>IF('Log_working_2-way'!$D48="","",A49^('Log_working_2-way'!$D48))</f>
        <v>1.9775166437629874</v>
      </c>
      <c r="K49" s="32">
        <f>IF('Log_working_2-way'!$D48="","",B49^('Log_working_2-way'!$D48))</f>
        <v>2.0230004843181359</v>
      </c>
      <c r="L49" s="37">
        <f t="shared" si="9"/>
        <v>0.50526315789473686</v>
      </c>
      <c r="M49" s="37">
        <f t="shared" si="10"/>
        <v>0.49473684210526314</v>
      </c>
      <c r="N49" s="38">
        <v>145</v>
      </c>
      <c r="O49" s="38">
        <f t="shared" si="11"/>
        <v>67.872340425531902</v>
      </c>
      <c r="P49" s="38">
        <f t="shared" si="12"/>
        <v>69.479166666666657</v>
      </c>
      <c r="Q49" s="38">
        <f t="shared" si="13"/>
        <v>75.520833333333343</v>
      </c>
      <c r="R49" s="38">
        <f t="shared" si="14"/>
        <v>77.127659574468083</v>
      </c>
      <c r="S49" s="39">
        <f t="shared" si="15"/>
        <v>-7.6484929078014403</v>
      </c>
      <c r="T49" s="39">
        <f t="shared" si="16"/>
        <v>-7.6484929078014261</v>
      </c>
      <c r="U49" t="s">
        <v>80</v>
      </c>
      <c r="V49" t="s">
        <v>90</v>
      </c>
      <c r="W49" t="s">
        <v>88</v>
      </c>
      <c r="X49" t="s">
        <v>297</v>
      </c>
      <c r="Y49" s="41"/>
    </row>
    <row r="50" spans="1:25" ht="15" x14ac:dyDescent="0.25">
      <c r="A50">
        <v>1.83</v>
      </c>
      <c r="B50">
        <v>1.98</v>
      </c>
      <c r="C50" s="29">
        <f t="shared" si="0"/>
        <v>5.1498592482198902E-2</v>
      </c>
      <c r="D50" s="30">
        <f>IF(OR($A50="",$B50=""),"",A50*'MPTO_working_2-way'!$G49)</f>
        <v>1.9242424242424241</v>
      </c>
      <c r="E50" s="32">
        <f>IF(OR($A50="",$B50=""),"",B50*'MPTO_working_2-way'!$G49)</f>
        <v>2.081967213114754</v>
      </c>
      <c r="F50" s="30">
        <f>IF(OR($A50="",$B50=""),"",'MPTO_working_2-way'!D49)</f>
        <v>1.9204961043091109</v>
      </c>
      <c r="G50" s="32">
        <f>IF(OR($A50="",$B50=""),"",'MPTO_working_2-way'!E49)</f>
        <v>2.0863707030575225</v>
      </c>
      <c r="H50" s="30">
        <f>IF(OR($A50="",$B50=""),"",'OddsRatio_working_2-way'!M49)</f>
        <v>1.9202927661946518</v>
      </c>
      <c r="I50" s="30">
        <f>IF(OR($A50="",$B50=""),"",'OddsRatio_working_2-way'!N49)</f>
        <v>2.0866107359888657</v>
      </c>
      <c r="J50" s="30">
        <f>IF('Log_working_2-way'!$D49="","",A50^('Log_working_2-way'!$D49))</f>
        <v>1.9185654675033876</v>
      </c>
      <c r="K50" s="32">
        <f>IF('Log_working_2-way'!$D49="","",B50^('Log_working_2-way'!$D49))</f>
        <v>2.0886540321581353</v>
      </c>
      <c r="L50" s="37">
        <f t="shared" si="9"/>
        <v>0.51968503937007882</v>
      </c>
      <c r="M50" s="37">
        <f t="shared" si="10"/>
        <v>0.48031496062992129</v>
      </c>
      <c r="N50" s="38">
        <v>146</v>
      </c>
      <c r="O50" s="38">
        <f t="shared" si="11"/>
        <v>66.21857923497268</v>
      </c>
      <c r="P50" s="38">
        <f t="shared" si="12"/>
        <v>72.262626262626256</v>
      </c>
      <c r="Q50" s="38">
        <f t="shared" si="13"/>
        <v>73.737373737373744</v>
      </c>
      <c r="R50" s="38">
        <f t="shared" si="14"/>
        <v>79.78142076502732</v>
      </c>
      <c r="S50" s="39">
        <f t="shared" si="15"/>
        <v>-7.5187945024010645</v>
      </c>
      <c r="T50" s="39">
        <f t="shared" si="16"/>
        <v>-7.5187945024010645</v>
      </c>
      <c r="U50" t="s">
        <v>79</v>
      </c>
      <c r="V50" t="s">
        <v>125</v>
      </c>
      <c r="W50" t="s">
        <v>88</v>
      </c>
      <c r="X50" t="s">
        <v>297</v>
      </c>
      <c r="Y50" s="41"/>
    </row>
    <row r="51" spans="1:25" ht="15" x14ac:dyDescent="0.25">
      <c r="A51">
        <v>1.76</v>
      </c>
      <c r="B51">
        <v>2.04</v>
      </c>
      <c r="C51" s="29">
        <f t="shared" si="0"/>
        <v>5.8377896613190705E-2</v>
      </c>
      <c r="D51" s="30">
        <f>IF(OR($A51="",$B51=""),"",A51*'MPTO_working_2-way'!$G50)</f>
        <v>1.8627450980392157</v>
      </c>
      <c r="E51" s="32">
        <f>IF(OR($A51="",$B51=""),"",B51*'MPTO_working_2-way'!$G50)</f>
        <v>2.1590909090909092</v>
      </c>
      <c r="F51" s="30">
        <f>IF(OR($A51="",$B51=""),"",'MPTO_working_2-way'!D50)</f>
        <v>1.8553121124431584</v>
      </c>
      <c r="G51" s="32">
        <f>IF(OR($A51="",$B51=""),"",'MPTO_working_2-way'!E50)</f>
        <v>2.1691638472692123</v>
      </c>
      <c r="H51" s="30">
        <f>IF(OR($A51="",$B51=""),"",'OddsRatio_working_2-way'!M50)</f>
        <v>1.8548504142651103</v>
      </c>
      <c r="I51" s="30">
        <f>IF(OR($A51="",$B51=""),"",'OddsRatio_working_2-way'!N50)</f>
        <v>2.1697953037312039</v>
      </c>
      <c r="J51" s="30">
        <f>IF('Log_working_2-way'!$D50="","",A51^('Log_working_2-way'!$D50))</f>
        <v>1.8514116002933902</v>
      </c>
      <c r="K51" s="32">
        <f>IF('Log_working_2-way'!$D50="","",B51^('Log_working_2-way'!$D50))</f>
        <v>2.1745200554608113</v>
      </c>
      <c r="L51" s="37">
        <f t="shared" si="9"/>
        <v>0.5368421052631579</v>
      </c>
      <c r="M51" s="37">
        <f t="shared" si="10"/>
        <v>0.4631578947368421</v>
      </c>
      <c r="N51" s="38">
        <v>147</v>
      </c>
      <c r="O51" s="38">
        <f t="shared" si="11"/>
        <v>63.477272727272748</v>
      </c>
      <c r="P51" s="38">
        <f t="shared" si="12"/>
        <v>74.941176470588232</v>
      </c>
      <c r="Q51" s="38">
        <f t="shared" si="13"/>
        <v>72.058823529411768</v>
      </c>
      <c r="R51" s="38">
        <f t="shared" si="14"/>
        <v>83.52272727272728</v>
      </c>
      <c r="S51" s="39">
        <f t="shared" si="15"/>
        <v>-8.5815508021390201</v>
      </c>
      <c r="T51" s="39">
        <f t="shared" si="16"/>
        <v>-8.5815508021390485</v>
      </c>
      <c r="U51" t="s">
        <v>178</v>
      </c>
      <c r="V51" t="s">
        <v>177</v>
      </c>
      <c r="W51" t="s">
        <v>88</v>
      </c>
      <c r="X51" t="s">
        <v>297</v>
      </c>
      <c r="Y51" s="41"/>
    </row>
    <row r="52" spans="1:25" ht="15" x14ac:dyDescent="0.25">
      <c r="A52">
        <v>1.79</v>
      </c>
      <c r="B52">
        <v>2.0099999999999998</v>
      </c>
      <c r="C52" s="29">
        <f t="shared" si="0"/>
        <v>5.6171655688040278E-2</v>
      </c>
      <c r="D52" s="30">
        <f>IF(OR($A52="",$B52=""),"",A52*'MPTO_working_2-way'!$G51)</f>
        <v>1.8905472636815921</v>
      </c>
      <c r="E52" s="32">
        <f>IF(OR($A52="",$B52=""),"",B52*'MPTO_working_2-way'!$G51)</f>
        <v>2.1229050279329607</v>
      </c>
      <c r="F52" s="30">
        <f>IF(OR($A52="",$B52=""),"",'MPTO_working_2-way'!D51)</f>
        <v>1.8847533984651248</v>
      </c>
      <c r="G52" s="32">
        <f>IF(OR($A52="",$B52=""),"",'MPTO_working_2-way'!E51)</f>
        <v>2.1302584445957544</v>
      </c>
      <c r="H52" s="30">
        <f>IF(OR($A52="",$B52=""),"",'OddsRatio_working_2-way'!M51)</f>
        <v>1.884408399904582</v>
      </c>
      <c r="I52" s="30">
        <f>IF(OR($A52="",$B52=""),"",'OddsRatio_working_2-way'!N51)</f>
        <v>2.1306993467134521</v>
      </c>
      <c r="J52" s="30">
        <f>IF('Log_working_2-way'!$D51="","",A52^('Log_working_2-way'!$D51))</f>
        <v>1.8817300657088789</v>
      </c>
      <c r="K52" s="32">
        <f>IF('Log_working_2-way'!$D51="","",B52^('Log_working_2-way'!$D51))</f>
        <v>2.1341339474384169</v>
      </c>
      <c r="L52" s="37">
        <f t="shared" si="9"/>
        <v>0.52894736842105261</v>
      </c>
      <c r="M52" s="37">
        <f t="shared" si="10"/>
        <v>0.47105263157894744</v>
      </c>
      <c r="N52" s="38">
        <v>148</v>
      </c>
      <c r="O52" s="38">
        <f t="shared" si="11"/>
        <v>65.318435754189949</v>
      </c>
      <c r="P52" s="38">
        <f t="shared" si="12"/>
        <v>74.368159203980085</v>
      </c>
      <c r="Q52" s="38">
        <f t="shared" si="13"/>
        <v>73.631840796019915</v>
      </c>
      <c r="R52" s="38">
        <f t="shared" si="14"/>
        <v>82.681564245810051</v>
      </c>
      <c r="S52" s="39">
        <f t="shared" si="15"/>
        <v>-8.3134050418299665</v>
      </c>
      <c r="T52" s="39">
        <f t="shared" si="16"/>
        <v>-8.3134050418299665</v>
      </c>
      <c r="U52" t="s">
        <v>92</v>
      </c>
      <c r="V52" t="s">
        <v>81</v>
      </c>
      <c r="W52" t="s">
        <v>88</v>
      </c>
      <c r="X52" t="s">
        <v>297</v>
      </c>
      <c r="Y52" s="41"/>
    </row>
    <row r="53" spans="1:25" s="35" customFormat="1" ht="15" x14ac:dyDescent="0.25">
      <c r="A53">
        <v>1.87</v>
      </c>
      <c r="B53">
        <v>1.93</v>
      </c>
      <c r="C53" s="29">
        <f t="shared" si="0"/>
        <v>5.2894073314676771E-2</v>
      </c>
      <c r="D53" s="30">
        <f>IF(OR($A53="",$B53=""),"",A53*'MPTO_working_2-way'!$G52)</f>
        <v>1.9689119170984457</v>
      </c>
      <c r="E53" s="32">
        <f>IF(OR($A53="",$B53=""),"",B53*'MPTO_working_2-way'!$G52)</f>
        <v>2.0320855614973259</v>
      </c>
      <c r="F53" s="30">
        <f>IF(OR($A53="",$B53=""),"",'MPTO_working_2-way'!D52)</f>
        <v>1.9672944318770271</v>
      </c>
      <c r="G53" s="32">
        <f>IF(OR($A53="",$B53=""),"",'MPTO_working_2-way'!E52)</f>
        <v>2.0338113888027949</v>
      </c>
      <c r="H53" s="30">
        <f>IF(OR($A53="",$B53=""),"",'OddsRatio_working_2-way'!M52)</f>
        <v>1.9672041516493519</v>
      </c>
      <c r="I53" s="30">
        <f>IF(OR($A53="",$B53=""),"",'OddsRatio_working_2-way'!N52)</f>
        <v>2.0339078862458586</v>
      </c>
      <c r="J53" s="30">
        <f>IF('Log_working_2-way'!$D52="","",A53^('Log_working_2-way'!$D52))</f>
        <v>1.9664563180322503</v>
      </c>
      <c r="K53" s="32">
        <f>IF('Log_working_2-way'!$D52="","",B53^('Log_working_2-way'!$D52))</f>
        <v>2.0347079131673405</v>
      </c>
      <c r="L53" s="37">
        <f t="shared" si="9"/>
        <v>0.50789473684210529</v>
      </c>
      <c r="M53" s="37">
        <f t="shared" si="10"/>
        <v>0.49210526315789482</v>
      </c>
      <c r="N53" s="38">
        <v>149</v>
      </c>
      <c r="O53" s="38">
        <f t="shared" si="11"/>
        <v>69.320855614973254</v>
      </c>
      <c r="P53" s="38">
        <f t="shared" si="12"/>
        <v>71.797927461139906</v>
      </c>
      <c r="Q53" s="38">
        <f t="shared" si="13"/>
        <v>77.202072538860108</v>
      </c>
      <c r="R53" s="38">
        <f t="shared" si="14"/>
        <v>79.679144385026731</v>
      </c>
      <c r="S53" s="39">
        <f t="shared" si="15"/>
        <v>-7.8812169238868535</v>
      </c>
      <c r="T53" s="39">
        <f t="shared" si="16"/>
        <v>-7.881216923886825</v>
      </c>
      <c r="U53" t="s">
        <v>124</v>
      </c>
      <c r="V53" t="s">
        <v>77</v>
      </c>
      <c r="W53" t="s">
        <v>88</v>
      </c>
      <c r="X53" t="s">
        <v>297</v>
      </c>
      <c r="Y53" s="41"/>
    </row>
    <row r="54" spans="1:25" ht="15" x14ac:dyDescent="0.25">
      <c r="A54">
        <v>1.81</v>
      </c>
      <c r="B54">
        <v>2</v>
      </c>
      <c r="C54" s="29">
        <f t="shared" si="0"/>
        <v>5.2486187845303789E-2</v>
      </c>
      <c r="D54" s="30">
        <f>IF(OR($A54="",$B54=""),"",A54*'MPTO_working_2-way'!$G53)</f>
        <v>1.9049999999999998</v>
      </c>
      <c r="E54" s="32">
        <f>IF(OR($A54="",$B54=""),"",B54*'MPTO_working_2-way'!$G53)</f>
        <v>2.1049723756906076</v>
      </c>
      <c r="F54" s="30">
        <f>IF(OR($A54="",$B54=""),"",'MPTO_working_2-way'!D53)</f>
        <v>1.9002624671916009</v>
      </c>
      <c r="G54" s="32">
        <f>IF(OR($A54="",$B54=""),"",'MPTO_working_2-way'!E53)</f>
        <v>2.1107871720116615</v>
      </c>
      <c r="H54" s="30">
        <f>IF(OR($A54="",$B54=""),"",'OddsRatio_working_2-way'!M53)</f>
        <v>1.8999999999999992</v>
      </c>
      <c r="I54" s="30">
        <f>IF(OR($A54="",$B54=""),"",'OddsRatio_working_2-way'!N53)</f>
        <v>2.1111111111111112</v>
      </c>
      <c r="J54" s="30">
        <f>IF('Log_working_2-way'!$D53="","",A54^('Log_working_2-way'!$D53))</f>
        <v>1.8978153207280555</v>
      </c>
      <c r="K54" s="32">
        <f>IF('Log_working_2-way'!$D53="","",B54^('Log_working_2-way'!$D53))</f>
        <v>2.1138148090273745</v>
      </c>
      <c r="L54" s="37">
        <f t="shared" si="9"/>
        <v>0.52493438320209984</v>
      </c>
      <c r="M54" s="37">
        <f t="shared" si="10"/>
        <v>0.47506561679790033</v>
      </c>
      <c r="N54" s="38">
        <v>150</v>
      </c>
      <c r="O54" s="38">
        <f t="shared" si="11"/>
        <v>67.127071823204417</v>
      </c>
      <c r="P54" s="38">
        <f t="shared" si="12"/>
        <v>75</v>
      </c>
      <c r="Q54" s="38">
        <f t="shared" si="13"/>
        <v>75</v>
      </c>
      <c r="R54" s="38">
        <f t="shared" si="14"/>
        <v>82.872928176795583</v>
      </c>
      <c r="S54" s="39">
        <f t="shared" si="15"/>
        <v>-7.8729281767955825</v>
      </c>
      <c r="T54" s="39">
        <f t="shared" si="16"/>
        <v>-7.8729281767955825</v>
      </c>
      <c r="U54" t="s">
        <v>78</v>
      </c>
      <c r="V54" t="s">
        <v>179</v>
      </c>
      <c r="W54" t="s">
        <v>88</v>
      </c>
      <c r="X54" t="s">
        <v>297</v>
      </c>
      <c r="Y54" s="41"/>
    </row>
    <row r="55" spans="1:25" ht="15" x14ac:dyDescent="0.25">
      <c r="A55">
        <v>1.75</v>
      </c>
      <c r="B55">
        <v>2.06</v>
      </c>
      <c r="C55" s="29">
        <f t="shared" si="0"/>
        <v>5.6865464632454898E-2</v>
      </c>
      <c r="D55" s="30">
        <f>IF(OR($A55="",$B55=""),"",A55*'MPTO_working_2-way'!$G54)</f>
        <v>1.849514563106796</v>
      </c>
      <c r="E55" s="32">
        <f>IF(OR($A55="",$B55=""),"",B55*'MPTO_working_2-way'!$G54)</f>
        <v>2.177142857142857</v>
      </c>
      <c r="F55" s="30">
        <f>IF(OR($A55="",$B55=""),"",'MPTO_working_2-way'!D54)</f>
        <v>1.8416347381864622</v>
      </c>
      <c r="G55" s="32">
        <f>IF(OR($A55="",$B55=""),"",'MPTO_working_2-way'!E54)</f>
        <v>2.1881638846737479</v>
      </c>
      <c r="H55" s="30">
        <f>IF(OR($A55="",$B55=""),"",'OddsRatio_working_2-way'!M54)</f>
        <v>1.8411582311380661</v>
      </c>
      <c r="I55" s="30">
        <f>IF(OR($A55="",$B55=""),"",'OddsRatio_working_2-way'!N54)</f>
        <v>2.1888369666751335</v>
      </c>
      <c r="J55" s="30">
        <f>IF('Log_working_2-way'!$D54="","",A55^('Log_working_2-way'!$D54))</f>
        <v>1.8375183228246377</v>
      </c>
      <c r="K55" s="32">
        <f>IF('Log_working_2-way'!$D54="","",B55^('Log_working_2-way'!$D54))</f>
        <v>2.1940037283297991</v>
      </c>
      <c r="L55" s="37">
        <f t="shared" si="9"/>
        <v>0.54068241469816281</v>
      </c>
      <c r="M55" s="37">
        <f t="shared" si="10"/>
        <v>0.45931758530183731</v>
      </c>
      <c r="N55" s="38">
        <v>151</v>
      </c>
      <c r="O55" s="38">
        <f t="shared" si="11"/>
        <v>64.714285714285708</v>
      </c>
      <c r="P55" s="38">
        <f t="shared" si="12"/>
        <v>77.699029126213588</v>
      </c>
      <c r="Q55" s="38">
        <f t="shared" si="13"/>
        <v>73.300970873786412</v>
      </c>
      <c r="R55" s="38">
        <f t="shared" si="14"/>
        <v>86.285714285714278</v>
      </c>
      <c r="S55" s="39">
        <f t="shared" si="15"/>
        <v>-8.5866851595007034</v>
      </c>
      <c r="T55" s="39">
        <f t="shared" si="16"/>
        <v>-8.5866851595006892</v>
      </c>
      <c r="U55" t="s">
        <v>249</v>
      </c>
      <c r="V55" t="s">
        <v>91</v>
      </c>
      <c r="W55" t="s">
        <v>88</v>
      </c>
      <c r="X55" t="s">
        <v>297</v>
      </c>
      <c r="Y55" s="41"/>
    </row>
    <row r="56" spans="1:25" ht="15" x14ac:dyDescent="0.25">
      <c r="A56">
        <v>1.88</v>
      </c>
      <c r="B56">
        <v>1.92</v>
      </c>
      <c r="C56" s="29">
        <f t="shared" si="0"/>
        <v>5.2748226950354749E-2</v>
      </c>
      <c r="D56" s="30">
        <f>IF(OR($A56="",$B56=""),"",A56*'MPTO_working_2-way'!$G55)</f>
        <v>1.9791666666666667</v>
      </c>
      <c r="E56" s="32">
        <f>IF(OR($A56="",$B56=""),"",B56*'MPTO_working_2-way'!$G55)</f>
        <v>2.021276595744681</v>
      </c>
      <c r="F56" s="30">
        <f>IF(OR($A56="",$B56=""),"",'MPTO_working_2-way'!D55)</f>
        <v>1.9780797895659799</v>
      </c>
      <c r="G56" s="32">
        <f>IF(OR($A56="",$B56=""),"",'MPTO_working_2-way'!E55)</f>
        <v>2.0224114746750339</v>
      </c>
      <c r="H56" s="30">
        <f>IF(OR($A56="",$B56=""),"",'OddsRatio_working_2-way'!M55)</f>
        <v>1.9780192938436518</v>
      </c>
      <c r="I56" s="30">
        <f>IF(OR($A56="",$B56=""),"",'OddsRatio_working_2-way'!N55)</f>
        <v>2.0224747162910903</v>
      </c>
      <c r="J56" s="30">
        <f>IF('Log_working_2-way'!$D55="","",A56^('Log_working_2-way'!$D55))</f>
        <v>1.9775166437629874</v>
      </c>
      <c r="K56" s="32">
        <f>IF('Log_working_2-way'!$D55="","",B56^('Log_working_2-way'!$D55))</f>
        <v>2.0230004843181359</v>
      </c>
      <c r="L56" s="37">
        <f t="shared" si="9"/>
        <v>0.50526315789473686</v>
      </c>
      <c r="M56" s="37">
        <f t="shared" si="10"/>
        <v>0.49473684210526314</v>
      </c>
      <c r="N56" s="38">
        <v>152</v>
      </c>
      <c r="O56" s="38">
        <f t="shared" si="11"/>
        <v>71.148936170212764</v>
      </c>
      <c r="P56" s="38">
        <f t="shared" si="12"/>
        <v>72.833333333333329</v>
      </c>
      <c r="Q56" s="38">
        <f t="shared" si="13"/>
        <v>79.166666666666671</v>
      </c>
      <c r="R56" s="38">
        <f t="shared" si="14"/>
        <v>80.851063829787236</v>
      </c>
      <c r="S56" s="39">
        <f t="shared" si="15"/>
        <v>-8.0177304964539076</v>
      </c>
      <c r="T56" s="39">
        <f t="shared" si="16"/>
        <v>-8.0177304964539076</v>
      </c>
      <c r="U56" t="s">
        <v>254</v>
      </c>
      <c r="V56" t="s">
        <v>225</v>
      </c>
      <c r="W56" t="s">
        <v>88</v>
      </c>
      <c r="X56" t="s">
        <v>297</v>
      </c>
      <c r="Y56" s="41"/>
    </row>
    <row r="57" spans="1:25" ht="15" x14ac:dyDescent="0.25">
      <c r="A57">
        <v>2.5299999999999998</v>
      </c>
      <c r="B57">
        <v>1.53</v>
      </c>
      <c r="C57" s="29">
        <f t="shared" si="0"/>
        <v>4.8851688237877555E-2</v>
      </c>
      <c r="D57" s="30">
        <f>IF(OR($A57="",$B57=""),"",A57*'MPTO_working_2-way'!$G56)</f>
        <v>2.65359477124183</v>
      </c>
      <c r="E57" s="32">
        <f>IF(OR($A57="",$B57=""),"",B57*'MPTO_working_2-way'!$G56)</f>
        <v>1.6047430830039526</v>
      </c>
      <c r="F57" s="30">
        <f>IF(OR($A57="",$B57=""),"",'MPTO_working_2-way'!D56)</f>
        <v>2.6966456511895225</v>
      </c>
      <c r="G57" s="32">
        <f>IF(OR($A57="",$B57=""),"",'MPTO_working_2-way'!E56)</f>
        <v>1.5893982631546533</v>
      </c>
      <c r="H57" s="30">
        <f>IF(OR($A57="",$B57=""),"",'OddsRatio_working_2-way'!M56)</f>
        <v>2.6990563418645621</v>
      </c>
      <c r="I57" s="30">
        <f>IF(OR($A57="",$B57=""),"",'OddsRatio_working_2-way'!N56)</f>
        <v>1.5885620007766132</v>
      </c>
      <c r="J57" s="30">
        <f>IF('Log_working_2-way'!$D56="","",A57^('Log_working_2-way'!$D56))</f>
        <v>2.7196434514119039</v>
      </c>
      <c r="K57" s="32">
        <f>IF('Log_working_2-way'!$D56="","",B57^('Log_working_2-way'!$D56))</f>
        <v>1.5815158945749188</v>
      </c>
      <c r="L57" s="37">
        <f t="shared" si="9"/>
        <v>0.37684729064039413</v>
      </c>
      <c r="M57" s="37">
        <f t="shared" si="10"/>
        <v>0.62315270935960587</v>
      </c>
      <c r="N57" s="38">
        <v>153</v>
      </c>
      <c r="O57" s="38">
        <f t="shared" si="11"/>
        <v>92.525691699604749</v>
      </c>
      <c r="P57" s="38">
        <f t="shared" si="12"/>
        <v>53</v>
      </c>
      <c r="Q57" s="38">
        <f t="shared" si="13"/>
        <v>100</v>
      </c>
      <c r="R57" s="38">
        <f t="shared" si="14"/>
        <v>60.474308300395265</v>
      </c>
      <c r="S57" s="39">
        <f t="shared" si="15"/>
        <v>-7.4743083003952506</v>
      </c>
      <c r="T57" s="39">
        <f t="shared" si="16"/>
        <v>-7.4743083003952648</v>
      </c>
      <c r="U57" t="s">
        <v>227</v>
      </c>
      <c r="V57" t="s">
        <v>156</v>
      </c>
      <c r="W57" t="s">
        <v>167</v>
      </c>
      <c r="X57" t="s">
        <v>297</v>
      </c>
      <c r="Y57" s="41"/>
    </row>
    <row r="58" spans="1:25" ht="15" x14ac:dyDescent="0.25">
      <c r="A58">
        <v>2.41</v>
      </c>
      <c r="B58">
        <v>1.58</v>
      </c>
      <c r="C58" s="29">
        <f t="shared" si="0"/>
        <v>4.7849151741162776E-2</v>
      </c>
      <c r="D58" s="30">
        <f>IF(OR($A58="",$B58=""),"",A58*'MPTO_working_2-way'!$G57)</f>
        <v>2.5253164556962022</v>
      </c>
      <c r="E58" s="32">
        <f>IF(OR($A58="",$B58=""),"",B58*'MPTO_working_2-way'!$G57)</f>
        <v>1.6556016597510372</v>
      </c>
      <c r="F58" s="30">
        <f>IF(OR($A58="",$B58=""),"",'MPTO_working_2-way'!D57)</f>
        <v>2.5574585264289071</v>
      </c>
      <c r="G58" s="32">
        <f>IF(OR($A58="",$B58=""),"",'MPTO_working_2-way'!E57)</f>
        <v>1.6420716719134072</v>
      </c>
      <c r="H58" s="30">
        <f>IF(OR($A58="",$B58=""),"",'OddsRatio_working_2-way'!M57)</f>
        <v>2.5591775020050216</v>
      </c>
      <c r="I58" s="30">
        <f>IF(OR($A58="",$B58=""),"",'OddsRatio_working_2-way'!N57)</f>
        <v>1.6413637951510016</v>
      </c>
      <c r="J58" s="30">
        <f>IF('Log_working_2-way'!$D57="","",A58^('Log_working_2-way'!$D57))</f>
        <v>2.5744029244823512</v>
      </c>
      <c r="K58" s="32">
        <f>IF('Log_working_2-way'!$D57="","",B58^('Log_working_2-way'!$D57))</f>
        <v>1.6351614217989046</v>
      </c>
      <c r="L58" s="37">
        <f t="shared" si="9"/>
        <v>0.39598997493734339</v>
      </c>
      <c r="M58" s="37">
        <f t="shared" si="10"/>
        <v>0.60401002506265666</v>
      </c>
      <c r="N58" s="38">
        <v>154</v>
      </c>
      <c r="O58" s="38">
        <f t="shared" si="11"/>
        <v>90.099585062240678</v>
      </c>
      <c r="P58" s="38">
        <f t="shared" si="12"/>
        <v>56.53164556962026</v>
      </c>
      <c r="Q58" s="38">
        <f t="shared" si="13"/>
        <v>97.468354430379733</v>
      </c>
      <c r="R58" s="38">
        <f t="shared" si="14"/>
        <v>63.900414937759329</v>
      </c>
      <c r="S58" s="39">
        <f t="shared" si="15"/>
        <v>-7.3687693681390556</v>
      </c>
      <c r="T58" s="39">
        <f t="shared" si="16"/>
        <v>-7.3687693681390698</v>
      </c>
      <c r="U58" t="s">
        <v>161</v>
      </c>
      <c r="V58" t="s">
        <v>165</v>
      </c>
      <c r="W58" t="s">
        <v>167</v>
      </c>
      <c r="X58" t="s">
        <v>297</v>
      </c>
      <c r="Y58" s="41"/>
    </row>
    <row r="59" spans="1:25" ht="15" x14ac:dyDescent="0.25">
      <c r="A59">
        <v>2.54</v>
      </c>
      <c r="B59">
        <v>1.51</v>
      </c>
      <c r="C59" s="29">
        <f t="shared" si="0"/>
        <v>5.5952443030713894E-2</v>
      </c>
      <c r="D59" s="30">
        <f>IF(OR($A59="",$B59=""),"",A59*'MPTO_working_2-way'!$G58)</f>
        <v>2.6821192052980134</v>
      </c>
      <c r="E59" s="32">
        <f>IF(OR($A59="",$B59=""),"",B59*'MPTO_working_2-way'!$G58)</f>
        <v>1.594488188976378</v>
      </c>
      <c r="F59" s="30">
        <f>IF(OR($A59="",$B59=""),"",'MPTO_working_2-way'!D58)</f>
        <v>2.7342981393027737</v>
      </c>
      <c r="G59" s="32">
        <f>IF(OR($A59="",$B59=""),"",'MPTO_working_2-way'!E58)</f>
        <v>1.5766021293213301</v>
      </c>
      <c r="H59" s="30">
        <f>IF(OR($A59="",$B59=""),"",'OddsRatio_working_2-way'!M58)</f>
        <v>2.7377018855768256</v>
      </c>
      <c r="I59" s="30">
        <f>IF(OR($A59="",$B59=""),"",'OddsRatio_working_2-way'!N58)</f>
        <v>1.5754727023663513</v>
      </c>
      <c r="J59" s="30">
        <f>IF('Log_working_2-way'!$D58="","",A59^('Log_working_2-way'!$D58))</f>
        <v>2.7629629729784928</v>
      </c>
      <c r="K59" s="32">
        <f>IF('Log_working_2-way'!$D58="","",B59^('Log_working_2-way'!$D58))</f>
        <v>1.5672268875297433</v>
      </c>
      <c r="L59" s="37">
        <f t="shared" si="9"/>
        <v>0.37283950617283951</v>
      </c>
      <c r="M59" s="37">
        <f t="shared" si="10"/>
        <v>0.62716049382716044</v>
      </c>
      <c r="N59" s="38">
        <v>155</v>
      </c>
      <c r="O59" s="38">
        <f t="shared" si="11"/>
        <v>93.976377952755897</v>
      </c>
      <c r="P59" s="38">
        <f t="shared" si="12"/>
        <v>52.350993377483455</v>
      </c>
      <c r="Q59" s="38">
        <f t="shared" si="13"/>
        <v>102.64900662251657</v>
      </c>
      <c r="R59" s="38">
        <f t="shared" si="14"/>
        <v>61.023622047244089</v>
      </c>
      <c r="S59" s="39">
        <f t="shared" si="15"/>
        <v>-8.6726286697606696</v>
      </c>
      <c r="T59" s="39">
        <f t="shared" si="16"/>
        <v>-8.6726286697606341</v>
      </c>
      <c r="U59" t="s">
        <v>158</v>
      </c>
      <c r="V59" t="s">
        <v>242</v>
      </c>
      <c r="W59" t="s">
        <v>167</v>
      </c>
      <c r="X59" t="s">
        <v>297</v>
      </c>
      <c r="Y59" s="41"/>
    </row>
    <row r="60" spans="1:25" s="35" customFormat="1" ht="15" x14ac:dyDescent="0.25">
      <c r="A60">
        <v>1.74</v>
      </c>
      <c r="B60">
        <v>2.1800000000000002</v>
      </c>
      <c r="C60" s="29">
        <f t="shared" si="0"/>
        <v>3.3428240008436028E-2</v>
      </c>
      <c r="D60" s="30">
        <f>IF(OR($A60="",$B60=""),"",A60*'MPTO_working_2-way'!$G59)</f>
        <v>1.7981651376146788</v>
      </c>
      <c r="E60" s="32">
        <f>IF(OR($A60="",$B60=""),"",B60*'MPTO_working_2-way'!$G59)</f>
        <v>2.2528735632183907</v>
      </c>
      <c r="F60" s="30">
        <f>IF(OR($A60="",$B60=""),"",'MPTO_working_2-way'!D59)</f>
        <v>1.7921194368326561</v>
      </c>
      <c r="G60" s="32">
        <f>IF(OR($A60="",$B60=""),"",'MPTO_working_2-way'!E59)</f>
        <v>2.2624358821424311</v>
      </c>
      <c r="H60" s="30">
        <f>IF(OR($A60="",$B60=""),"",'OddsRatio_working_2-way'!M59)</f>
        <v>1.7919082295744857</v>
      </c>
      <c r="I60" s="30">
        <f>IF(OR($A60="",$B60=""),"",'OddsRatio_working_2-way'!N59)</f>
        <v>2.26277258229445</v>
      </c>
      <c r="J60" s="30">
        <f>IF('Log_working_2-way'!$D59="","",A60^('Log_working_2-way'!$D59))</f>
        <v>1.7891643629660847</v>
      </c>
      <c r="K60" s="32">
        <f>IF('Log_working_2-way'!$D59="","",B60^('Log_working_2-way'!$D59))</f>
        <v>2.2671631499443738</v>
      </c>
      <c r="L60" s="37">
        <f t="shared" si="9"/>
        <v>0.55612244897959184</v>
      </c>
      <c r="M60" s="37">
        <f t="shared" si="10"/>
        <v>0.44387755102040816</v>
      </c>
      <c r="N60" s="38">
        <v>156</v>
      </c>
      <c r="O60" s="38">
        <f t="shared" si="11"/>
        <v>66.34482758620689</v>
      </c>
      <c r="P60" s="38">
        <f t="shared" si="12"/>
        <v>84.440366972477079</v>
      </c>
      <c r="Q60" s="38">
        <f t="shared" si="13"/>
        <v>71.559633027522935</v>
      </c>
      <c r="R60" s="38">
        <f t="shared" si="14"/>
        <v>89.655172413793096</v>
      </c>
      <c r="S60" s="39">
        <f t="shared" si="15"/>
        <v>-5.2148054413160452</v>
      </c>
      <c r="T60" s="39">
        <f t="shared" si="16"/>
        <v>-5.2148054413160168</v>
      </c>
      <c r="U60" t="s">
        <v>262</v>
      </c>
      <c r="V60" t="s">
        <v>267</v>
      </c>
      <c r="W60" t="s">
        <v>271</v>
      </c>
      <c r="X60" t="s">
        <v>297</v>
      </c>
      <c r="Y60" s="41"/>
    </row>
    <row r="61" spans="1:25" ht="15" x14ac:dyDescent="0.25">
      <c r="A61">
        <v>2.4</v>
      </c>
      <c r="B61">
        <v>1.62</v>
      </c>
      <c r="C61" s="29">
        <f t="shared" si="0"/>
        <v>3.3950617283950546E-2</v>
      </c>
      <c r="D61" s="30">
        <f>IF(OR($A61="",$B61=""),"",A61*'MPTO_working_2-way'!$G60)</f>
        <v>2.4814814814814814</v>
      </c>
      <c r="E61" s="32">
        <f>IF(OR($A61="",$B61=""),"",B61*'MPTO_working_2-way'!$G60)</f>
        <v>1.675</v>
      </c>
      <c r="F61" s="30">
        <f>IF(OR($A61="",$B61=""),"",'MPTO_working_2-way'!D60)</f>
        <v>2.5019305019305014</v>
      </c>
      <c r="G61" s="32">
        <f>IF(OR($A61="",$B61=""),"",'MPTO_working_2-way'!E60)</f>
        <v>1.6658097686375322</v>
      </c>
      <c r="H61" s="30">
        <f>IF(OR($A61="",$B61=""),"",'OddsRatio_working_2-way'!M60)</f>
        <v>2.502685767593821</v>
      </c>
      <c r="I61" s="30">
        <f>IF(OR($A61="",$B61=""),"",'OddsRatio_working_2-way'!N60)</f>
        <v>1.6654751256486924</v>
      </c>
      <c r="J61" s="30">
        <f>IF('Log_working_2-way'!$D60="","",A61^('Log_working_2-way'!$D60))</f>
        <v>2.5121786003771214</v>
      </c>
      <c r="K61" s="32">
        <f>IF('Log_working_2-way'!$D60="","",B61^('Log_working_2-way'!$D60))</f>
        <v>1.6612975476246807</v>
      </c>
      <c r="L61" s="37">
        <f t="shared" si="9"/>
        <v>0.40298507462686567</v>
      </c>
      <c r="M61" s="37">
        <f t="shared" si="10"/>
        <v>0.59701492537313428</v>
      </c>
      <c r="N61" s="38">
        <v>157</v>
      </c>
      <c r="O61" s="38">
        <f t="shared" si="11"/>
        <v>91.583333333333343</v>
      </c>
      <c r="P61" s="38">
        <f t="shared" si="12"/>
        <v>60.086419753086417</v>
      </c>
      <c r="Q61" s="38">
        <f t="shared" si="13"/>
        <v>96.913580246913568</v>
      </c>
      <c r="R61" s="38">
        <f t="shared" si="14"/>
        <v>65.416666666666671</v>
      </c>
      <c r="S61" s="39">
        <f t="shared" si="15"/>
        <v>-5.3302469135802255</v>
      </c>
      <c r="T61" s="39">
        <f t="shared" si="16"/>
        <v>-5.3302469135802539</v>
      </c>
      <c r="U61" t="s">
        <v>257</v>
      </c>
      <c r="V61" t="s">
        <v>269</v>
      </c>
      <c r="W61" t="s">
        <v>271</v>
      </c>
      <c r="X61" t="s">
        <v>297</v>
      </c>
      <c r="Y61" s="41"/>
    </row>
    <row r="62" spans="1:25" ht="15" x14ac:dyDescent="0.25">
      <c r="A62">
        <v>1.45</v>
      </c>
      <c r="B62">
        <v>2.84</v>
      </c>
      <c r="C62" s="29">
        <f t="shared" si="0"/>
        <v>4.1767848470131153E-2</v>
      </c>
      <c r="D62" s="30">
        <f>IF(OR($A62="",$B62=""),"",A62*'MPTO_working_2-way'!$G61)</f>
        <v>1.51056338028169</v>
      </c>
      <c r="E62" s="32">
        <f>IF(OR($A62="",$B62=""),"",B62*'MPTO_working_2-way'!$G61)</f>
        <v>2.9586206896551723</v>
      </c>
      <c r="F62" s="30">
        <f>IF(OR($A62="",$B62=""),"",'MPTO_working_2-way'!D61)</f>
        <v>1.495279593318809</v>
      </c>
      <c r="G62" s="32">
        <f>IF(OR($A62="",$B62=""),"",'MPTO_working_2-way'!E61)</f>
        <v>3.0190615835777126</v>
      </c>
      <c r="H62" s="30">
        <f>IF(OR($A62="",$B62=""),"",'OddsRatio_working_2-way'!M61)</f>
        <v>1.4945353550468399</v>
      </c>
      <c r="I62" s="30">
        <f>IF(OR($A62="",$B62=""),"",'OddsRatio_working_2-way'!N61)</f>
        <v>3.0221001184137459</v>
      </c>
      <c r="J62" s="30">
        <f>IF('Log_working_2-way'!$D61="","",A62^('Log_working_2-way'!$D61))</f>
        <v>1.4875089097641707</v>
      </c>
      <c r="K62" s="32">
        <f>IF('Log_working_2-way'!$D61="","",B62^('Log_working_2-way'!$D61))</f>
        <v>3.0512445618322679</v>
      </c>
      <c r="L62" s="37">
        <f t="shared" si="9"/>
        <v>0.66200466200466201</v>
      </c>
      <c r="M62" s="37">
        <f t="shared" si="10"/>
        <v>0.33799533799533799</v>
      </c>
      <c r="N62" s="38">
        <v>158</v>
      </c>
      <c r="O62" s="38">
        <f t="shared" si="11"/>
        <v>49.03448275862069</v>
      </c>
      <c r="P62" s="38">
        <f t="shared" si="12"/>
        <v>102.36619718309859</v>
      </c>
      <c r="Q62" s="38">
        <f t="shared" si="13"/>
        <v>55.633802816901415</v>
      </c>
      <c r="R62" s="38">
        <f t="shared" si="14"/>
        <v>108.96551724137932</v>
      </c>
      <c r="S62" s="39">
        <f t="shared" si="15"/>
        <v>-6.5993200582807248</v>
      </c>
      <c r="T62" s="39">
        <f t="shared" si="16"/>
        <v>-6.5993200582807248</v>
      </c>
      <c r="U62" t="s">
        <v>264</v>
      </c>
      <c r="V62" t="s">
        <v>261</v>
      </c>
      <c r="W62" t="s">
        <v>271</v>
      </c>
      <c r="X62" t="s">
        <v>297</v>
      </c>
      <c r="Y62" s="41"/>
    </row>
    <row r="63" spans="1:25" ht="15" x14ac:dyDescent="0.25">
      <c r="A63">
        <v>2.35</v>
      </c>
      <c r="B63">
        <v>1.65</v>
      </c>
      <c r="C63" s="29">
        <f t="shared" si="0"/>
        <v>3.1592520954223158E-2</v>
      </c>
      <c r="D63" s="30">
        <f>IF(OR($A63="",$B63=""),"",A63*'MPTO_working_2-way'!$G62)</f>
        <v>2.4242424242424243</v>
      </c>
      <c r="E63" s="32">
        <f>IF(OR($A63="",$B63=""),"",B63*'MPTO_working_2-way'!$G62)</f>
        <v>1.7021276595744681</v>
      </c>
      <c r="F63" s="30">
        <f>IF(OR($A63="",$B63=""),"",'MPTO_working_2-way'!D62)</f>
        <v>2.4405979543666407</v>
      </c>
      <c r="G63" s="32">
        <f>IF(OR($A63="",$B63=""),"",'MPTO_working_2-way'!E62)</f>
        <v>1.6941561987984708</v>
      </c>
      <c r="H63" s="30">
        <f>IF(OR($A63="",$B63=""),"",'OddsRatio_working_2-way'!M62)</f>
        <v>2.4411533842457849</v>
      </c>
      <c r="I63" s="30">
        <f>IF(OR($A63="",$B63=""),"",'OddsRatio_working_2-way'!N62)</f>
        <v>1.6938886664887112</v>
      </c>
      <c r="J63" s="30">
        <f>IF('Log_working_2-way'!$D62="","",A63^('Log_working_2-way'!$D62))</f>
        <v>2.4487037782009757</v>
      </c>
      <c r="K63" s="32">
        <f>IF('Log_working_2-way'!$D62="","",B63^('Log_working_2-way'!$D62))</f>
        <v>1.6902722385674813</v>
      </c>
      <c r="L63" s="37">
        <f t="shared" si="9"/>
        <v>0.41249999999999998</v>
      </c>
      <c r="M63" s="37">
        <f t="shared" si="10"/>
        <v>0.58750000000000002</v>
      </c>
      <c r="N63" s="38">
        <v>159</v>
      </c>
      <c r="O63" s="38">
        <f t="shared" si="11"/>
        <v>91.340425531914903</v>
      </c>
      <c r="P63" s="38">
        <f t="shared" si="12"/>
        <v>62.636363636363619</v>
      </c>
      <c r="Q63" s="38">
        <f t="shared" si="13"/>
        <v>96.36363636363636</v>
      </c>
      <c r="R63" s="38">
        <f t="shared" si="14"/>
        <v>67.659574468085111</v>
      </c>
      <c r="S63" s="39">
        <f t="shared" si="15"/>
        <v>-5.0232108317214568</v>
      </c>
      <c r="T63" s="39">
        <f t="shared" si="16"/>
        <v>-5.0232108317214923</v>
      </c>
      <c r="U63" t="s">
        <v>270</v>
      </c>
      <c r="V63" t="s">
        <v>256</v>
      </c>
      <c r="W63" t="s">
        <v>271</v>
      </c>
      <c r="X63" t="s">
        <v>297</v>
      </c>
      <c r="Y63" s="41"/>
    </row>
    <row r="64" spans="1:25" ht="15" x14ac:dyDescent="0.25">
      <c r="A64">
        <v>2.08</v>
      </c>
      <c r="B64">
        <v>1.83</v>
      </c>
      <c r="C64" s="29">
        <f t="shared" si="0"/>
        <v>2.7217318200924545E-2</v>
      </c>
      <c r="D64" s="30">
        <f>IF(OR($A64="",$B64=""),"",A64*'MPTO_working_2-way'!$G63)</f>
        <v>2.136612021857923</v>
      </c>
      <c r="E64" s="32">
        <f>IF(OR($A64="",$B64=""),"",B64*'MPTO_working_2-way'!$G63)</f>
        <v>1.8798076923076921</v>
      </c>
      <c r="F64" s="30">
        <f>IF(OR($A64="",$B64=""),"",'MPTO_working_2-way'!D63)</f>
        <v>2.1405916094927453</v>
      </c>
      <c r="G64" s="32">
        <f>IF(OR($A64="",$B64=""),"",'MPTO_working_2-way'!E63)</f>
        <v>1.8767379942806428</v>
      </c>
      <c r="H64" s="30">
        <f>IF(OR($A64="",$B64=""),"",'OddsRatio_working_2-way'!M63)</f>
        <v>2.1407036509440598</v>
      </c>
      <c r="I64" s="30">
        <f>IF(OR($A64="",$B64=""),"",'OddsRatio_working_2-way'!N63)</f>
        <v>1.8766518798921943</v>
      </c>
      <c r="J64" s="30">
        <f>IF('Log_working_2-way'!$D63="","",A64^('Log_working_2-way'!$D63))</f>
        <v>2.1425119645428072</v>
      </c>
      <c r="K64" s="32">
        <f>IF('Log_working_2-way'!$D63="","",B64^('Log_working_2-way'!$D63))</f>
        <v>1.875264356990918</v>
      </c>
      <c r="L64" s="37">
        <f t="shared" si="9"/>
        <v>0.46803069053708451</v>
      </c>
      <c r="M64" s="37">
        <f t="shared" si="10"/>
        <v>0.53196930946291565</v>
      </c>
      <c r="N64" s="38">
        <v>160</v>
      </c>
      <c r="O64" s="38">
        <f t="shared" si="11"/>
        <v>83.07692307692308</v>
      </c>
      <c r="P64" s="38">
        <f t="shared" si="12"/>
        <v>72.568306010928964</v>
      </c>
      <c r="Q64" s="38">
        <f t="shared" si="13"/>
        <v>87.431693989071022</v>
      </c>
      <c r="R64" s="38">
        <f t="shared" si="14"/>
        <v>76.92307692307692</v>
      </c>
      <c r="S64" s="39">
        <f t="shared" si="15"/>
        <v>-4.3547709121479414</v>
      </c>
      <c r="T64" s="39">
        <f t="shared" si="16"/>
        <v>-4.3547709121479556</v>
      </c>
      <c r="U64" t="s">
        <v>263</v>
      </c>
      <c r="V64" t="s">
        <v>265</v>
      </c>
      <c r="W64" t="s">
        <v>271</v>
      </c>
      <c r="X64" t="s">
        <v>297</v>
      </c>
      <c r="Y64" s="41"/>
    </row>
    <row r="65" spans="1:25" ht="15" x14ac:dyDescent="0.25">
      <c r="A65">
        <v>2.48</v>
      </c>
      <c r="B65">
        <v>1.58</v>
      </c>
      <c r="C65" s="29">
        <f t="shared" si="0"/>
        <v>3.61371988566761E-2</v>
      </c>
      <c r="D65" s="30">
        <f>IF(OR($A65="",$B65=""),"",A65*'MPTO_working_2-way'!$G64)</f>
        <v>2.5696202531645569</v>
      </c>
      <c r="E65" s="32">
        <f>IF(OR($A65="",$B65=""),"",B65*'MPTO_working_2-way'!$G64)</f>
        <v>1.6370967741935483</v>
      </c>
      <c r="F65" s="30">
        <f>IF(OR($A65="",$B65=""),"",'MPTO_working_2-way'!D64)</f>
        <v>2.5963424330771265</v>
      </c>
      <c r="G65" s="32">
        <f>IF(OR($A65="",$B65=""),"",'MPTO_working_2-way'!E64)</f>
        <v>1.6264320106259338</v>
      </c>
      <c r="H65" s="30">
        <f>IF(OR($A65="",$B65=""),"",'OddsRatio_working_2-way'!M64)</f>
        <v>2.5974116995724779</v>
      </c>
      <c r="I65" s="30">
        <f>IF(OR($A65="",$B65=""),"",'OddsRatio_working_2-way'!N64)</f>
        <v>1.6260126930757011</v>
      </c>
      <c r="J65" s="30">
        <f>IF('Log_working_2-way'!$D64="","",A65^('Log_working_2-way'!$D64))</f>
        <v>2.6099071390443571</v>
      </c>
      <c r="K65" s="32">
        <f>IF('Log_working_2-way'!$D64="","",B65^('Log_working_2-way'!$D64))</f>
        <v>1.6211538390924995</v>
      </c>
      <c r="L65" s="37">
        <f t="shared" si="9"/>
        <v>0.3891625615763547</v>
      </c>
      <c r="M65" s="37">
        <f t="shared" si="10"/>
        <v>0.61083743842364535</v>
      </c>
      <c r="N65" s="38">
        <v>161</v>
      </c>
      <c r="O65" s="38">
        <f t="shared" si="11"/>
        <v>96.08064516129032</v>
      </c>
      <c r="P65" s="38">
        <f t="shared" si="12"/>
        <v>59.101265822784818</v>
      </c>
      <c r="Q65" s="38">
        <f t="shared" si="13"/>
        <v>101.89873417721518</v>
      </c>
      <c r="R65" s="38">
        <f t="shared" si="14"/>
        <v>64.91935483870968</v>
      </c>
      <c r="S65" s="39">
        <f t="shared" si="15"/>
        <v>-5.8180890159248548</v>
      </c>
      <c r="T65" s="39">
        <f t="shared" si="16"/>
        <v>-5.8180890159248619</v>
      </c>
      <c r="U65" t="s">
        <v>266</v>
      </c>
      <c r="V65" t="s">
        <v>268</v>
      </c>
      <c r="W65" t="s">
        <v>271</v>
      </c>
      <c r="X65" t="s">
        <v>297</v>
      </c>
      <c r="Y65" s="41"/>
    </row>
    <row r="66" spans="1:25" ht="15" x14ac:dyDescent="0.25">
      <c r="A66">
        <v>2.33</v>
      </c>
      <c r="B66">
        <v>1.6</v>
      </c>
      <c r="C66" s="29">
        <f t="shared" si="0"/>
        <v>5.4184549356223188E-2</v>
      </c>
      <c r="D66" s="30">
        <f>IF(OR($A66="",$B66=""),"",A66*'MPTO_working_2-way'!$G65)</f>
        <v>2.4562500000000003</v>
      </c>
      <c r="E66" s="32">
        <f>IF(OR($A66="",$B66=""),"",B66*'MPTO_working_2-way'!$G65)</f>
        <v>1.6866952789699572</v>
      </c>
      <c r="F66" s="30">
        <f>IF(OR($A66="",$B66=""),"",'MPTO_working_2-way'!D65)</f>
        <v>2.486991327551701</v>
      </c>
      <c r="G66" s="32">
        <f>IF(OR($A66="",$B66=""),"",'MPTO_working_2-way'!E65)</f>
        <v>1.6724988784208166</v>
      </c>
      <c r="H66" s="30">
        <f>IF(OR($A66="",$B66=""),"",'OddsRatio_working_2-way'!M65)</f>
        <v>2.4888474289418197</v>
      </c>
      <c r="I66" s="30">
        <f>IF(OR($A66="",$B66=""),"",'OddsRatio_working_2-way'!N65)</f>
        <v>1.6716604942594677</v>
      </c>
      <c r="J66" s="30">
        <f>IF('Log_working_2-way'!$D65="","",A66^('Log_working_2-way'!$D65))</f>
        <v>2.5034652456852799</v>
      </c>
      <c r="K66" s="32">
        <f>IF('Log_working_2-way'!$D65="","",B66^('Log_working_2-way'!$D65))</f>
        <v>1.6651301071751408</v>
      </c>
      <c r="L66" s="37">
        <f t="shared" si="9"/>
        <v>0.40712468193384221</v>
      </c>
      <c r="M66" s="37">
        <f t="shared" si="10"/>
        <v>0.59287531806615767</v>
      </c>
      <c r="N66" s="38">
        <v>162</v>
      </c>
      <c r="O66" s="38">
        <f t="shared" si="11"/>
        <v>92.472103004291867</v>
      </c>
      <c r="P66" s="38">
        <f t="shared" si="12"/>
        <v>60.749999999999993</v>
      </c>
      <c r="Q66" s="38">
        <f t="shared" si="13"/>
        <v>101.25</v>
      </c>
      <c r="R66" s="38">
        <f t="shared" si="14"/>
        <v>69.527896995708161</v>
      </c>
      <c r="S66" s="39">
        <f t="shared" si="15"/>
        <v>-8.777896995708133</v>
      </c>
      <c r="T66" s="39">
        <f t="shared" si="16"/>
        <v>-8.7778969957081685</v>
      </c>
      <c r="U66" t="s">
        <v>279</v>
      </c>
      <c r="V66" t="s">
        <v>280</v>
      </c>
      <c r="W66" t="s">
        <v>89</v>
      </c>
      <c r="X66" t="s">
        <v>297</v>
      </c>
      <c r="Y66" s="41"/>
    </row>
    <row r="67" spans="1:25" ht="15" x14ac:dyDescent="0.25">
      <c r="A67">
        <v>2.14</v>
      </c>
      <c r="B67">
        <v>1.7</v>
      </c>
      <c r="C67" s="29">
        <f t="shared" ref="C67:C109" si="17">IF(OR($A67="",$B67=""),"",(1/A67)+(1/B67)-1)</f>
        <v>5.5525013743815244E-2</v>
      </c>
      <c r="D67" s="30">
        <f>IF(OR($A67="",$B67=""),"",A67*'MPTO_working_2-way'!$G66)</f>
        <v>2.2588235294117647</v>
      </c>
      <c r="E67" s="32">
        <f>IF(OR($A67="",$B67=""),"",B67*'MPTO_working_2-way'!$G66)</f>
        <v>1.794392523364486</v>
      </c>
      <c r="F67" s="30">
        <f>IF(OR($A67="",$B67=""),"",'MPTO_working_2-way'!D66)</f>
        <v>2.2751719824890557</v>
      </c>
      <c r="G67" s="32">
        <f>IF(OR($A67="",$B67=""),"",'MPTO_working_2-way'!E66)</f>
        <v>1.7842079450711132</v>
      </c>
      <c r="H67" s="30">
        <f>IF(OR($A67="",$B67=""),"",'OddsRatio_working_2-way'!M66)</f>
        <v>2.2761549390929883</v>
      </c>
      <c r="I67" s="30">
        <f>IF(OR($A67="",$B67=""),"",'OddsRatio_working_2-way'!N66)</f>
        <v>1.783603909969379</v>
      </c>
      <c r="J67" s="30">
        <f>IF('Log_working_2-way'!$D66="","",A67^('Log_working_2-way'!$D66))</f>
        <v>2.2838450054453689</v>
      </c>
      <c r="K67" s="32">
        <f>IF('Log_working_2-way'!$D66="","",B67^('Log_working_2-way'!$D66))</f>
        <v>1.7789102233960266</v>
      </c>
      <c r="L67" s="37">
        <f t="shared" si="9"/>
        <v>0.44270833333333331</v>
      </c>
      <c r="M67" s="37">
        <f t="shared" si="10"/>
        <v>0.55729166666666663</v>
      </c>
      <c r="N67" s="38">
        <v>163</v>
      </c>
      <c r="O67" s="38">
        <f t="shared" si="11"/>
        <v>86.831775700934571</v>
      </c>
      <c r="P67" s="38">
        <f t="shared" si="12"/>
        <v>67.117647058823508</v>
      </c>
      <c r="Q67" s="38">
        <f t="shared" si="13"/>
        <v>95.882352941176478</v>
      </c>
      <c r="R67" s="38">
        <f t="shared" si="14"/>
        <v>76.168224299065415</v>
      </c>
      <c r="S67" s="39">
        <f t="shared" si="15"/>
        <v>-9.0505772402419069</v>
      </c>
      <c r="T67" s="39">
        <f t="shared" si="16"/>
        <v>-9.0505772402419069</v>
      </c>
      <c r="U67" t="s">
        <v>281</v>
      </c>
      <c r="V67" t="s">
        <v>282</v>
      </c>
      <c r="W67" t="s">
        <v>89</v>
      </c>
      <c r="X67" t="s">
        <v>297</v>
      </c>
      <c r="Y67" s="41"/>
    </row>
    <row r="68" spans="1:25" ht="15" x14ac:dyDescent="0.25">
      <c r="A68">
        <v>2.42</v>
      </c>
      <c r="B68">
        <v>1.55</v>
      </c>
      <c r="C68" s="29">
        <f t="shared" si="17"/>
        <v>5.8384430818448463E-2</v>
      </c>
      <c r="D68" s="30">
        <f>IF(OR($A68="",$B68=""),"",A68*'MPTO_working_2-way'!$G67)</f>
        <v>2.5612903225806454</v>
      </c>
      <c r="E68" s="32">
        <f>IF(OR($A68="",$B68=""),"",B68*'MPTO_working_2-way'!$G67)</f>
        <v>1.6404958677685952</v>
      </c>
      <c r="F68" s="30">
        <f>IF(OR($A68="",$B68=""),"",'MPTO_working_2-way'!D67)</f>
        <v>2.6039569593891012</v>
      </c>
      <c r="G68" s="32">
        <f>IF(OR($A68="",$B68=""),"",'MPTO_working_2-way'!E67)</f>
        <v>1.6234581259467649</v>
      </c>
      <c r="H68" s="30">
        <f>IF(OR($A68="",$B68=""),"",'OddsRatio_working_2-way'!M67)</f>
        <v>2.606803716020778</v>
      </c>
      <c r="I68" s="30">
        <f>IF(OR($A68="",$B68=""),"",'OddsRatio_working_2-way'!N67)</f>
        <v>1.6223535519798791</v>
      </c>
      <c r="J68" s="30">
        <f>IF('Log_working_2-way'!$D67="","",A68^('Log_working_2-way'!$D67))</f>
        <v>2.6273531616594852</v>
      </c>
      <c r="K68" s="32">
        <f>IF('Log_working_2-way'!$D67="","",B68^('Log_working_2-way'!$D67))</f>
        <v>1.6144947658274775</v>
      </c>
      <c r="L68" s="37">
        <f t="shared" si="9"/>
        <v>0.39042821158690172</v>
      </c>
      <c r="M68" s="37">
        <f t="shared" si="10"/>
        <v>0.60957178841309811</v>
      </c>
      <c r="N68" s="38">
        <v>164</v>
      </c>
      <c r="O68" s="38">
        <f t="shared" si="11"/>
        <v>96.231404958677686</v>
      </c>
      <c r="P68" s="38">
        <f t="shared" si="12"/>
        <v>58.193548387096783</v>
      </c>
      <c r="Q68" s="38">
        <f t="shared" si="13"/>
        <v>105.80645161290322</v>
      </c>
      <c r="R68" s="38">
        <f t="shared" si="14"/>
        <v>67.768595041322314</v>
      </c>
      <c r="S68" s="39">
        <f t="shared" si="15"/>
        <v>-9.575046654225531</v>
      </c>
      <c r="T68" s="39">
        <f t="shared" si="16"/>
        <v>-9.575046654225531</v>
      </c>
      <c r="U68" t="s">
        <v>283</v>
      </c>
      <c r="V68" t="s">
        <v>107</v>
      </c>
      <c r="W68" t="s">
        <v>89</v>
      </c>
      <c r="X68" t="s">
        <v>297</v>
      </c>
      <c r="Y68" s="41"/>
    </row>
    <row r="69" spans="1:25" ht="15" x14ac:dyDescent="0.25">
      <c r="A69">
        <v>2.27</v>
      </c>
      <c r="B69">
        <v>1.63</v>
      </c>
      <c r="C69" s="29">
        <f t="shared" si="17"/>
        <v>5.4025566876570785E-2</v>
      </c>
      <c r="D69" s="30">
        <f>IF(OR($A69="",$B69=""),"",A69*'MPTO_working_2-way'!$G68)</f>
        <v>2.3926380368098159</v>
      </c>
      <c r="E69" s="32">
        <f>IF(OR($A69="",$B69=""),"",B69*'MPTO_working_2-way'!$G68)</f>
        <v>1.7180616740088102</v>
      </c>
      <c r="F69" s="30">
        <f>IF(OR($A69="",$B69=""),"",'MPTO_working_2-way'!D68)</f>
        <v>2.418286984085487</v>
      </c>
      <c r="G69" s="32">
        <f>IF(OR($A69="",$B69=""),"",'MPTO_working_2-way'!E68)</f>
        <v>1.7050759199096792</v>
      </c>
      <c r="H69" s="30">
        <f>IF(OR($A69="",$B69=""),"",'OddsRatio_working_2-way'!M68)</f>
        <v>2.4198144300833877</v>
      </c>
      <c r="I69" s="30">
        <f>IF(OR($A69="",$B69=""),"",'OddsRatio_working_2-way'!N68)</f>
        <v>1.7043173944508145</v>
      </c>
      <c r="J69" s="30">
        <f>IF('Log_working_2-way'!$D68="","",A69^('Log_working_2-way'!$D68))</f>
        <v>2.4319584275419412</v>
      </c>
      <c r="K69" s="32">
        <f>IF('Log_working_2-way'!$D68="","",B69^('Log_working_2-way'!$D68))</f>
        <v>1.6983442960099051</v>
      </c>
      <c r="L69" s="37">
        <f t="shared" ref="L69:L70" si="18">(1/D69)</f>
        <v>0.41794871794871796</v>
      </c>
      <c r="M69" s="37">
        <f t="shared" ref="M69:M70" si="19">(1/E69)</f>
        <v>0.5820512820512822</v>
      </c>
      <c r="N69" s="38">
        <v>165</v>
      </c>
      <c r="O69" s="38">
        <f t="shared" ref="O69:O70" si="20">(1/A69)*((N69*A69)-N69)</f>
        <v>92.312775330396477</v>
      </c>
      <c r="P69" s="38">
        <f t="shared" ref="P69:P70" si="21">(1/B69)*((N69*B69)-N69)</f>
        <v>63.773006134969322</v>
      </c>
      <c r="Q69" s="38">
        <f t="shared" ref="Q69:Q70" si="22">(1/B69)*N69</f>
        <v>101.22699386503068</v>
      </c>
      <c r="R69" s="38">
        <f t="shared" ref="R69:R70" si="23">(1/A69)*N69</f>
        <v>72.687224669603523</v>
      </c>
      <c r="S69" s="39">
        <f t="shared" ref="S69:S70" si="24">O69-Q69</f>
        <v>-8.9142185346342018</v>
      </c>
      <c r="T69" s="39">
        <f t="shared" ref="T69:T70" si="25">P69-R69</f>
        <v>-8.9142185346342018</v>
      </c>
      <c r="U69" t="s">
        <v>284</v>
      </c>
      <c r="V69" t="s">
        <v>83</v>
      </c>
      <c r="W69" t="s">
        <v>89</v>
      </c>
      <c r="X69" t="s">
        <v>297</v>
      </c>
      <c r="Y69" s="41"/>
    </row>
    <row r="70" spans="1:25" ht="15" x14ac:dyDescent="0.25">
      <c r="A70">
        <v>1.78</v>
      </c>
      <c r="B70">
        <v>2.02</v>
      </c>
      <c r="C70" s="29">
        <f t="shared" si="17"/>
        <v>5.6847257759483849E-2</v>
      </c>
      <c r="D70" s="30">
        <f>IF(OR($A70="",$B70=""),"",A70*'MPTO_working_2-way'!$G69)</f>
        <v>1.8811881188118813</v>
      </c>
      <c r="E70" s="32">
        <f>IF(OR($A70="",$B70=""),"",B70*'MPTO_working_2-way'!$G69)</f>
        <v>2.1348314606741572</v>
      </c>
      <c r="F70" s="30">
        <f>IF(OR($A70="",$B70=""),"",'MPTO_working_2-way'!D69)</f>
        <v>1.8748566065283139</v>
      </c>
      <c r="G70" s="32">
        <f>IF(OR($A70="",$B70=""),"",'MPTO_working_2-way'!E69)</f>
        <v>2.1430444629872452</v>
      </c>
      <c r="H70" s="30">
        <f>IF(OR($A70="",$B70=""),"",'OddsRatio_working_2-way'!M69)</f>
        <v>1.8744746321952062</v>
      </c>
      <c r="I70" s="30">
        <f>IF(OR($A70="",$B70=""),"",'OddsRatio_working_2-way'!N69)</f>
        <v>2.1435437497937313</v>
      </c>
      <c r="J70" s="30">
        <f>IF('Log_working_2-way'!$D69="","",A70^('Log_working_2-way'!$D69))</f>
        <v>1.8715471181062422</v>
      </c>
      <c r="K70" s="32">
        <f>IF('Log_working_2-way'!$D69="","",B70^('Log_working_2-way'!$D69))</f>
        <v>2.1473848966079383</v>
      </c>
      <c r="L70" s="37">
        <f t="shared" si="18"/>
        <v>0.53157894736842104</v>
      </c>
      <c r="M70" s="37">
        <f t="shared" si="19"/>
        <v>0.46842105263157896</v>
      </c>
      <c r="N70" s="38">
        <v>166</v>
      </c>
      <c r="O70" s="38">
        <f t="shared" si="20"/>
        <v>72.74157303370788</v>
      </c>
      <c r="P70" s="38">
        <f t="shared" si="21"/>
        <v>83.821782178217816</v>
      </c>
      <c r="Q70" s="38">
        <f t="shared" si="22"/>
        <v>82.178217821782184</v>
      </c>
      <c r="R70" s="38">
        <f t="shared" si="23"/>
        <v>93.258426966292149</v>
      </c>
      <c r="S70" s="39">
        <f t="shared" si="24"/>
        <v>-9.4366447880743038</v>
      </c>
      <c r="T70" s="39">
        <f t="shared" si="25"/>
        <v>-9.4366447880743323</v>
      </c>
      <c r="U70" t="s">
        <v>127</v>
      </c>
      <c r="V70" t="s">
        <v>285</v>
      </c>
      <c r="W70" t="s">
        <v>68</v>
      </c>
      <c r="X70" t="s">
        <v>297</v>
      </c>
      <c r="Y70" s="41"/>
    </row>
    <row r="71" spans="1:25" ht="15" x14ac:dyDescent="0.25">
      <c r="A71">
        <v>1.77</v>
      </c>
      <c r="B71">
        <v>2.1</v>
      </c>
      <c r="C71" s="29">
        <f t="shared" si="17"/>
        <v>4.1162227602905554E-2</v>
      </c>
      <c r="D71" s="30">
        <f>IF(OR($A71="",$B71=""),"",A71*'MPTO_working_2-way'!$G70)</f>
        <v>1.8428571428571427</v>
      </c>
      <c r="E71" s="32">
        <f>IF(OR($A71="",$B71=""),"",B71*'MPTO_working_2-way'!$G70)</f>
        <v>2.1864406779661016</v>
      </c>
      <c r="F71" s="30">
        <f>IF(OR($A71="",$B71=""),"",'MPTO_working_2-way'!D70)</f>
        <v>1.8369162342475907</v>
      </c>
      <c r="G71" s="32">
        <f>IF(OR($A71="",$B71=""),"",'MPTO_working_2-way'!E70)</f>
        <v>2.1948627103631533</v>
      </c>
      <c r="H71" s="30">
        <f>IF(OR($A71="",$B71=""),"",'OddsRatio_working_2-way'!M70)</f>
        <v>1.8366600265340756</v>
      </c>
      <c r="I71" s="30">
        <f>IF(OR($A71="",$B71=""),"",'OddsRatio_working_2-way'!N70)</f>
        <v>2.1952286093343938</v>
      </c>
      <c r="J71" s="30">
        <f>IF('Log_working_2-way'!$D70="","",A71^('Log_working_2-way'!$D70))</f>
        <v>1.8339479104339262</v>
      </c>
      <c r="K71" s="32">
        <f>IF('Log_working_2-way'!$D70="","",B71^('Log_working_2-way'!$D70))</f>
        <v>2.1991156611681375</v>
      </c>
      <c r="L71" s="37">
        <f t="shared" ref="L71:L109" si="26">(1/D71)</f>
        <v>0.54263565891472876</v>
      </c>
      <c r="M71" s="37">
        <f t="shared" ref="M71:M109" si="27">(1/E71)</f>
        <v>0.45736434108527135</v>
      </c>
      <c r="N71" s="38">
        <v>167</v>
      </c>
      <c r="O71" s="38">
        <f t="shared" ref="O71:O109" si="28">(1/A71)*((N71*A71)-N71)</f>
        <v>72.649717514124276</v>
      </c>
      <c r="P71" s="38">
        <f t="shared" ref="P71:P109" si="29">(1/B71)*((N71*B71)-N71)</f>
        <v>87.476190476190467</v>
      </c>
      <c r="Q71" s="38">
        <f t="shared" ref="Q71:Q109" si="30">(1/B71)*N71</f>
        <v>79.523809523809518</v>
      </c>
      <c r="R71" s="38">
        <f t="shared" ref="R71:R109" si="31">(1/A71)*N71</f>
        <v>94.350282485875709</v>
      </c>
      <c r="S71" s="39">
        <f t="shared" ref="S71:S109" si="32">O71-Q71</f>
        <v>-6.874092009685242</v>
      </c>
      <c r="T71" s="39">
        <f t="shared" ref="T71:T109" si="33">P71-R71</f>
        <v>-6.874092009685242</v>
      </c>
      <c r="U71" t="s">
        <v>286</v>
      </c>
      <c r="V71" t="s">
        <v>287</v>
      </c>
      <c r="W71" t="s">
        <v>68</v>
      </c>
      <c r="X71" t="s">
        <v>297</v>
      </c>
      <c r="Y71" s="41"/>
    </row>
    <row r="72" spans="1:25" ht="15" x14ac:dyDescent="0.25">
      <c r="A72">
        <v>1.72</v>
      </c>
      <c r="B72">
        <v>2.02</v>
      </c>
      <c r="C72" s="29">
        <f t="shared" si="17"/>
        <v>7.6444853787704492E-2</v>
      </c>
      <c r="D72" s="30">
        <f>IF(OR($A72="",$B72=""),"",A72*'MPTO_working_2-way'!$G71)</f>
        <v>1.8514851485148518</v>
      </c>
      <c r="E72" s="32">
        <f>IF(OR($A72="",$B72=""),"",B72*'MPTO_working_2-way'!$G71)</f>
        <v>2.1744186046511631</v>
      </c>
      <c r="F72" s="30">
        <f>IF(OR($A72="",$B72=""),"",'MPTO_working_2-way'!D71)</f>
        <v>1.8410343365832982</v>
      </c>
      <c r="G72" s="32">
        <f>IF(OR($A72="",$B72=""),"",'MPTO_working_2-way'!E71)</f>
        <v>2.1890120967741939</v>
      </c>
      <c r="H72" s="30">
        <f>IF(OR($A72="",$B72=""),"",'OddsRatio_working_2-way'!M71)</f>
        <v>1.8401680504168059</v>
      </c>
      <c r="I72" s="30">
        <f>IF(OR($A72="",$B72=""),"",'OddsRatio_working_2-way'!N71)</f>
        <v>2.190238071423809</v>
      </c>
      <c r="J72" s="30">
        <f>IF('Log_working_2-way'!$D71="","",A72^('Log_working_2-way'!$D71))</f>
        <v>1.8352677730641855</v>
      </c>
      <c r="K72" s="32">
        <f>IF('Log_working_2-way'!$D71="","",B72^('Log_working_2-way'!$D71))</f>
        <v>2.1972208580534285</v>
      </c>
      <c r="L72" s="37">
        <f t="shared" si="26"/>
        <v>0.54010695187165769</v>
      </c>
      <c r="M72" s="37">
        <f t="shared" si="27"/>
        <v>0.4598930481283422</v>
      </c>
      <c r="N72" s="38">
        <v>168</v>
      </c>
      <c r="O72" s="38">
        <f t="shared" si="28"/>
        <v>70.325581395348834</v>
      </c>
      <c r="P72" s="38">
        <f t="shared" si="29"/>
        <v>84.831683168316843</v>
      </c>
      <c r="Q72" s="38">
        <f t="shared" si="30"/>
        <v>83.168316831683171</v>
      </c>
      <c r="R72" s="38">
        <f t="shared" si="31"/>
        <v>97.674418604651166</v>
      </c>
      <c r="S72" s="39">
        <f t="shared" si="32"/>
        <v>-12.842735436334337</v>
      </c>
      <c r="T72" s="39">
        <f t="shared" si="33"/>
        <v>-12.842735436334323</v>
      </c>
      <c r="U72" t="s">
        <v>128</v>
      </c>
      <c r="V72" t="s">
        <v>288</v>
      </c>
      <c r="W72" t="s">
        <v>68</v>
      </c>
      <c r="X72" t="s">
        <v>297</v>
      </c>
      <c r="Y72" s="41"/>
    </row>
    <row r="73" spans="1:25" ht="15" x14ac:dyDescent="0.25">
      <c r="A73">
        <v>1.76</v>
      </c>
      <c r="B73">
        <v>1.98</v>
      </c>
      <c r="C73" s="29">
        <f t="shared" si="17"/>
        <v>7.3232323232323315E-2</v>
      </c>
      <c r="D73" s="30">
        <f>IF(OR($A73="",$B73=""),"",A73*'MPTO_working_2-way'!$G72)</f>
        <v>1.8888888888888891</v>
      </c>
      <c r="E73" s="32">
        <f>IF(OR($A73="",$B73=""),"",B73*'MPTO_working_2-way'!$G72)</f>
        <v>2.125</v>
      </c>
      <c r="F73" s="30">
        <f>IF(OR($A73="",$B73=""),"",'MPTO_working_2-way'!D72)</f>
        <v>1.8812351543942996</v>
      </c>
      <c r="G73" s="32">
        <f>IF(OR($A73="",$B73=""),"",'MPTO_working_2-way'!E72)</f>
        <v>2.134770889487871</v>
      </c>
      <c r="H73" s="30">
        <f>IF(OR($A73="",$B73=""),"",'OddsRatio_working_2-way'!M72)</f>
        <v>1.8806305718527112</v>
      </c>
      <c r="I73" s="30">
        <f>IF(OR($A73="",$B73=""),"",'OddsRatio_working_2-way'!N72)</f>
        <v>2.1355499479153384</v>
      </c>
      <c r="J73" s="30">
        <f>IF('Log_working_2-way'!$D72="","",A73^('Log_working_2-way'!$D72))</f>
        <v>1.8770444831439179</v>
      </c>
      <c r="K73" s="32">
        <f>IF('Log_working_2-way'!$D72="","",B73^('Log_working_2-way'!$D72))</f>
        <v>2.1401930223612524</v>
      </c>
      <c r="L73" s="37">
        <f t="shared" si="26"/>
        <v>0.52941176470588236</v>
      </c>
      <c r="M73" s="37">
        <f t="shared" si="27"/>
        <v>0.47058823529411764</v>
      </c>
      <c r="N73" s="38">
        <v>169</v>
      </c>
      <c r="O73" s="38">
        <f t="shared" si="28"/>
        <v>72.977272727272734</v>
      </c>
      <c r="P73" s="38">
        <f t="shared" si="29"/>
        <v>83.646464646464651</v>
      </c>
      <c r="Q73" s="38">
        <f t="shared" si="30"/>
        <v>85.353535353535364</v>
      </c>
      <c r="R73" s="38">
        <f t="shared" si="31"/>
        <v>96.02272727272728</v>
      </c>
      <c r="S73" s="39">
        <f t="shared" si="32"/>
        <v>-12.37626262626263</v>
      </c>
      <c r="T73" s="39">
        <f t="shared" si="33"/>
        <v>-12.37626262626263</v>
      </c>
      <c r="U73" t="s">
        <v>289</v>
      </c>
      <c r="V73" t="s">
        <v>126</v>
      </c>
      <c r="W73" t="s">
        <v>68</v>
      </c>
      <c r="X73" t="s">
        <v>297</v>
      </c>
      <c r="Y73" s="41"/>
    </row>
    <row r="74" spans="1:25" ht="15" x14ac:dyDescent="0.25">
      <c r="A74">
        <v>1.82</v>
      </c>
      <c r="B74">
        <v>2.0099999999999998</v>
      </c>
      <c r="C74" s="29">
        <f t="shared" si="17"/>
        <v>4.6962987261494726E-2</v>
      </c>
      <c r="D74" s="30">
        <f>IF(OR($A74="",$B74=""),"",A74*'MPTO_working_2-way'!$G73)</f>
        <v>1.9054726368159205</v>
      </c>
      <c r="E74" s="32">
        <f>IF(OR($A74="",$B74=""),"",B74*'MPTO_working_2-way'!$G73)</f>
        <v>2.104395604395604</v>
      </c>
      <c r="F74" s="30">
        <f>IF(OR($A74="",$B74=""),"",'MPTO_working_2-way'!D73)</f>
        <v>1.9012525336520971</v>
      </c>
      <c r="G74" s="32">
        <f>IF(OR($A74="",$B74=""),"",'MPTO_working_2-way'!E73)</f>
        <v>2.1095669223228186</v>
      </c>
      <c r="H74" s="30">
        <f>IF(OR($A74="",$B74=""),"",'OddsRatio_working_2-way'!M73)</f>
        <v>1.9010444984121553</v>
      </c>
      <c r="I74" s="30">
        <f>IF(OR($A74="",$B74=""),"",'OddsRatio_working_2-way'!N73)</f>
        <v>2.109823101702776</v>
      </c>
      <c r="J74" s="30">
        <f>IF('Log_working_2-way'!$D73="","",A74^('Log_working_2-way'!$D73))</f>
        <v>1.8991069004823022</v>
      </c>
      <c r="K74" s="32">
        <f>IF('Log_working_2-way'!$D73="","",B74^('Log_working_2-way'!$D73))</f>
        <v>2.112214798332626</v>
      </c>
      <c r="L74" s="37">
        <f t="shared" si="26"/>
        <v>0.52480417754569186</v>
      </c>
      <c r="M74" s="37">
        <f t="shared" si="27"/>
        <v>0.47519582245430819</v>
      </c>
      <c r="N74" s="38">
        <v>170</v>
      </c>
      <c r="O74" s="38">
        <f t="shared" si="28"/>
        <v>76.593406593406598</v>
      </c>
      <c r="P74" s="38">
        <f t="shared" si="29"/>
        <v>85.422885572139307</v>
      </c>
      <c r="Q74" s="38">
        <f t="shared" si="30"/>
        <v>84.577114427860707</v>
      </c>
      <c r="R74" s="38">
        <f t="shared" si="31"/>
        <v>93.406593406593402</v>
      </c>
      <c r="S74" s="39">
        <f t="shared" si="32"/>
        <v>-7.9837078344541084</v>
      </c>
      <c r="T74" s="39">
        <f t="shared" si="33"/>
        <v>-7.9837078344540942</v>
      </c>
      <c r="U74" t="s">
        <v>84</v>
      </c>
      <c r="V74" t="s">
        <v>258</v>
      </c>
      <c r="W74" t="s">
        <v>68</v>
      </c>
      <c r="X74" t="s">
        <v>297</v>
      </c>
      <c r="Y74" s="41"/>
    </row>
    <row r="75" spans="1:25" ht="15" x14ac:dyDescent="0.25">
      <c r="A75">
        <v>1.91</v>
      </c>
      <c r="B75">
        <v>1.91</v>
      </c>
      <c r="C75" s="29">
        <f t="shared" si="17"/>
        <v>4.7120418848167533E-2</v>
      </c>
      <c r="D75" s="30">
        <f>IF(OR($A75="",$B75=""),"",A75*'MPTO_working_2-way'!$G74)</f>
        <v>2</v>
      </c>
      <c r="E75" s="32">
        <f>IF(OR($A75="",$B75=""),"",B75*'MPTO_working_2-way'!$G74)</f>
        <v>2</v>
      </c>
      <c r="F75" s="30">
        <f>IF(OR($A75="",$B75=""),"",'MPTO_working_2-way'!D74)</f>
        <v>2</v>
      </c>
      <c r="G75" s="32">
        <f>IF(OR($A75="",$B75=""),"",'MPTO_working_2-way'!E74)</f>
        <v>2</v>
      </c>
      <c r="H75" s="30">
        <f>IF(OR($A75="",$B75=""),"",'OddsRatio_working_2-way'!M74)</f>
        <v>1.9999999999999996</v>
      </c>
      <c r="I75" s="30">
        <f>IF(OR($A75="",$B75=""),"",'OddsRatio_working_2-way'!N74)</f>
        <v>1.9999999999999996</v>
      </c>
      <c r="J75" s="30">
        <f>IF('Log_working_2-way'!$D74="","",A75^('Log_working_2-way'!$D74))</f>
        <v>1.9999999999997029</v>
      </c>
      <c r="K75" s="32">
        <f>IF('Log_working_2-way'!$D74="","",B75^('Log_working_2-way'!$D74))</f>
        <v>1.9999999999997029</v>
      </c>
      <c r="L75" s="37">
        <f t="shared" si="26"/>
        <v>0.5</v>
      </c>
      <c r="M75" s="37">
        <f t="shared" si="27"/>
        <v>0.5</v>
      </c>
      <c r="N75" s="38">
        <v>171</v>
      </c>
      <c r="O75" s="38">
        <f t="shared" si="28"/>
        <v>81.471204188481678</v>
      </c>
      <c r="P75" s="38">
        <f t="shared" si="29"/>
        <v>81.471204188481678</v>
      </c>
      <c r="Q75" s="38">
        <f t="shared" si="30"/>
        <v>89.528795811518322</v>
      </c>
      <c r="R75" s="38">
        <f t="shared" si="31"/>
        <v>89.528795811518322</v>
      </c>
      <c r="S75" s="39">
        <f t="shared" si="32"/>
        <v>-8.0575916230366431</v>
      </c>
      <c r="T75" s="39">
        <f t="shared" si="33"/>
        <v>-8.0575916230366431</v>
      </c>
      <c r="U75" t="s">
        <v>290</v>
      </c>
      <c r="V75" t="s">
        <v>129</v>
      </c>
      <c r="W75" t="s">
        <v>153</v>
      </c>
      <c r="X75" t="s">
        <v>297</v>
      </c>
      <c r="Y75" s="41"/>
    </row>
    <row r="76" spans="1:25" ht="15" x14ac:dyDescent="0.25">
      <c r="A76">
        <v>1.88</v>
      </c>
      <c r="B76">
        <v>1.94</v>
      </c>
      <c r="C76" s="29">
        <f t="shared" si="17"/>
        <v>4.7378811142794408E-2</v>
      </c>
      <c r="D76" s="30">
        <f>IF(OR($A76="",$B76=""),"",A76*'MPTO_working_2-way'!$G75)</f>
        <v>1.9690721649484533</v>
      </c>
      <c r="E76" s="32">
        <f>IF(OR($A76="",$B76=""),"",B76*'MPTO_working_2-way'!$G75)</f>
        <v>2.0319148936170213</v>
      </c>
      <c r="F76" s="30">
        <f>IF(OR($A76="",$B76=""),"",'MPTO_working_2-way'!D75)</f>
        <v>1.9676305567544234</v>
      </c>
      <c r="G76" s="32">
        <f>IF(OR($A76="",$B76=""),"",'MPTO_working_2-way'!E75)</f>
        <v>2.033452274754683</v>
      </c>
      <c r="H76" s="30">
        <f>IF(OR($A76="",$B76=""),"",'OddsRatio_working_2-way'!M75)</f>
        <v>1.9675588936937933</v>
      </c>
      <c r="I76" s="30">
        <f>IF(OR($A76="",$B76=""),"",'OddsRatio_working_2-way'!N75)</f>
        <v>2.0335288182638238</v>
      </c>
      <c r="J76" s="30">
        <f>IF('Log_working_2-way'!$D75="","",A76^('Log_working_2-way'!$D75))</f>
        <v>1.9668954787958726</v>
      </c>
      <c r="K76" s="32">
        <f>IF('Log_working_2-way'!$D75="","",B76^('Log_working_2-way'!$D75))</f>
        <v>2.0342379522187155</v>
      </c>
      <c r="L76" s="37">
        <f t="shared" si="26"/>
        <v>0.50785340314136129</v>
      </c>
      <c r="M76" s="37">
        <f t="shared" si="27"/>
        <v>0.49214659685863876</v>
      </c>
      <c r="N76" s="38">
        <v>172</v>
      </c>
      <c r="O76" s="38">
        <f t="shared" si="28"/>
        <v>80.510638297872319</v>
      </c>
      <c r="P76" s="38">
        <f t="shared" si="29"/>
        <v>83.340206185567027</v>
      </c>
      <c r="Q76" s="38">
        <f t="shared" si="30"/>
        <v>88.659793814433002</v>
      </c>
      <c r="R76" s="38">
        <f t="shared" si="31"/>
        <v>91.489361702127653</v>
      </c>
      <c r="S76" s="39">
        <f t="shared" si="32"/>
        <v>-8.1491555165606826</v>
      </c>
      <c r="T76" s="39">
        <f t="shared" si="33"/>
        <v>-8.1491555165606258</v>
      </c>
      <c r="U76" t="s">
        <v>291</v>
      </c>
      <c r="V76" t="s">
        <v>292</v>
      </c>
      <c r="W76" t="s">
        <v>153</v>
      </c>
      <c r="X76" t="s">
        <v>297</v>
      </c>
      <c r="Y76" s="41"/>
    </row>
    <row r="77" spans="1:25" ht="15" x14ac:dyDescent="0.25">
      <c r="A77">
        <v>1.75</v>
      </c>
      <c r="B77">
        <v>1.99</v>
      </c>
      <c r="C77" s="29">
        <f t="shared" si="17"/>
        <v>7.3941134242641704E-2</v>
      </c>
      <c r="D77" s="30">
        <f>IF(OR($A77="",$B77=""),"",A77*'MPTO_working_2-way'!$G76)</f>
        <v>1.879396984924623</v>
      </c>
      <c r="E77" s="32">
        <f>IF(OR($A77="",$B77=""),"",B77*'MPTO_working_2-way'!$G76)</f>
        <v>2.137142857142857</v>
      </c>
      <c r="F77" s="30">
        <f>IF(OR($A77="",$B77=""),"",'MPTO_working_2-way'!D76)</f>
        <v>1.8710543989254533</v>
      </c>
      <c r="G77" s="32">
        <f>IF(OR($A77="",$B77=""),"",'MPTO_working_2-way'!E76)</f>
        <v>2.1480339244410174</v>
      </c>
      <c r="H77" s="30">
        <f>IF(OR($A77="",$B77=""),"",'OddsRatio_working_2-way'!M76)</f>
        <v>1.8703882797784892</v>
      </c>
      <c r="I77" s="30">
        <f>IF(OR($A77="",$B77=""),"",'OddsRatio_working_2-way'!N76)</f>
        <v>2.1489125293076055</v>
      </c>
      <c r="J77" s="30">
        <f>IF('Log_working_2-way'!$D76="","",A77^('Log_working_2-way'!$D76))</f>
        <v>1.8664790135510836</v>
      </c>
      <c r="K77" s="32">
        <f>IF('Log_working_2-way'!$D76="","",B77^('Log_working_2-way'!$D76))</f>
        <v>2.154096041958522</v>
      </c>
      <c r="L77" s="37">
        <f t="shared" si="26"/>
        <v>0.53208556149732622</v>
      </c>
      <c r="M77" s="37">
        <f t="shared" si="27"/>
        <v>0.46791443850267384</v>
      </c>
      <c r="N77" s="38">
        <v>173</v>
      </c>
      <c r="O77" s="38">
        <f t="shared" si="28"/>
        <v>74.142857142857139</v>
      </c>
      <c r="P77" s="38">
        <f t="shared" si="29"/>
        <v>86.06532663316581</v>
      </c>
      <c r="Q77" s="38">
        <f t="shared" si="30"/>
        <v>86.934673366834161</v>
      </c>
      <c r="R77" s="38">
        <f t="shared" si="31"/>
        <v>98.857142857142847</v>
      </c>
      <c r="S77" s="39">
        <f t="shared" si="32"/>
        <v>-12.791816223977023</v>
      </c>
      <c r="T77" s="39">
        <f t="shared" si="33"/>
        <v>-12.791816223977037</v>
      </c>
      <c r="U77" t="s">
        <v>293</v>
      </c>
      <c r="V77" t="s">
        <v>294</v>
      </c>
      <c r="W77" t="s">
        <v>153</v>
      </c>
      <c r="X77" t="s">
        <v>297</v>
      </c>
      <c r="Y77" s="41"/>
    </row>
    <row r="78" spans="1:25" ht="15" x14ac:dyDescent="0.25">
      <c r="A78">
        <v>1.69</v>
      </c>
      <c r="B78">
        <v>2.16</v>
      </c>
      <c r="C78" s="29">
        <f t="shared" si="17"/>
        <v>5.4678939294323881E-2</v>
      </c>
      <c r="D78" s="30">
        <f>IF(OR($A78="",$B78=""),"",A78*'MPTO_working_2-way'!$G77)</f>
        <v>1.7824074074074072</v>
      </c>
      <c r="E78" s="32">
        <f>IF(OR($A78="",$B78=""),"",B78*'MPTO_working_2-way'!$G77)</f>
        <v>2.2781065088757395</v>
      </c>
      <c r="F78" s="30">
        <f>IF(OR($A78="",$B78=""),"",'MPTO_working_2-way'!D77)</f>
        <v>1.771866809047665</v>
      </c>
      <c r="G78" s="32">
        <f>IF(OR($A78="",$B78=""),"",'MPTO_working_2-way'!E77)</f>
        <v>2.2955603068796377</v>
      </c>
      <c r="H78" s="30">
        <f>IF(OR($A78="",$B78=""),"",'OddsRatio_working_2-way'!M77)</f>
        <v>1.7712506636670706</v>
      </c>
      <c r="I78" s="30">
        <f>IF(OR($A78="",$B78=""),"",'OddsRatio_working_2-way'!N77)</f>
        <v>2.2965953186286989</v>
      </c>
      <c r="J78" s="30">
        <f>IF('Log_working_2-way'!$D77="","",A78^('Log_working_2-way'!$D77))</f>
        <v>1.7663968153317493</v>
      </c>
      <c r="K78" s="32">
        <f>IF('Log_working_2-way'!$D77="","",B78^('Log_working_2-way'!$D77))</f>
        <v>2.3048070920867265</v>
      </c>
      <c r="L78" s="37">
        <f t="shared" si="26"/>
        <v>0.56103896103896111</v>
      </c>
      <c r="M78" s="37">
        <f t="shared" si="27"/>
        <v>0.438961038961039</v>
      </c>
      <c r="N78" s="38">
        <v>174</v>
      </c>
      <c r="O78" s="38">
        <f t="shared" si="28"/>
        <v>71.041420118343197</v>
      </c>
      <c r="P78" s="38">
        <f t="shared" si="29"/>
        <v>93.444444444444443</v>
      </c>
      <c r="Q78" s="38">
        <f t="shared" si="30"/>
        <v>80.555555555555543</v>
      </c>
      <c r="R78" s="38">
        <f t="shared" si="31"/>
        <v>102.9585798816568</v>
      </c>
      <c r="S78" s="39">
        <f t="shared" si="32"/>
        <v>-9.5141354372123459</v>
      </c>
      <c r="T78" s="39">
        <f t="shared" si="33"/>
        <v>-9.5141354372123601</v>
      </c>
      <c r="U78" t="s">
        <v>260</v>
      </c>
      <c r="V78" t="s">
        <v>130</v>
      </c>
      <c r="W78" t="s">
        <v>153</v>
      </c>
      <c r="X78" t="s">
        <v>297</v>
      </c>
      <c r="Y78" s="41"/>
    </row>
    <row r="79" spans="1:25" ht="15" x14ac:dyDescent="0.25">
      <c r="A79">
        <v>1.83</v>
      </c>
      <c r="B79">
        <v>2</v>
      </c>
      <c r="C79" s="29">
        <f t="shared" si="17"/>
        <v>4.644808743169393E-2</v>
      </c>
      <c r="D79" s="30">
        <f>IF(OR($A79="",$B79=""),"",A79*'MPTO_working_2-way'!$G78)</f>
        <v>1.915</v>
      </c>
      <c r="E79" s="32">
        <f>IF(OR($A79="",$B79=""),"",B79*'MPTO_working_2-way'!$G78)</f>
        <v>2.0928961748633879</v>
      </c>
      <c r="F79" s="30">
        <f>IF(OR($A79="",$B79=""),"",'MPTO_working_2-way'!D78)</f>
        <v>1.9112271540469974</v>
      </c>
      <c r="G79" s="32">
        <f>IF(OR($A79="",$B79=""),"",'MPTO_working_2-way'!E78)</f>
        <v>2.0974212034383952</v>
      </c>
      <c r="H79" s="30">
        <f>IF(OR($A79="",$B79=""),"",'OddsRatio_working_2-way'!M78)</f>
        <v>1.9110433579144297</v>
      </c>
      <c r="I79" s="30">
        <f>IF(OR($A79="",$B79=""),"",'OddsRatio_working_2-way'!N78)</f>
        <v>2.0976425998969033</v>
      </c>
      <c r="J79" s="30">
        <f>IF('Log_working_2-way'!$D78="","",A79^('Log_working_2-way'!$D78))</f>
        <v>1.9093113656463092</v>
      </c>
      <c r="K79" s="32">
        <f>IF('Log_working_2-way'!$D78="","",B79^('Log_working_2-way'!$D78))</f>
        <v>2.0997333122397319</v>
      </c>
      <c r="L79" s="37">
        <f t="shared" si="26"/>
        <v>0.5221932114882506</v>
      </c>
      <c r="M79" s="37">
        <f t="shared" si="27"/>
        <v>0.47780678851174935</v>
      </c>
      <c r="N79" s="38">
        <v>175</v>
      </c>
      <c r="O79" s="38">
        <f t="shared" si="28"/>
        <v>79.37158469945355</v>
      </c>
      <c r="P79" s="38">
        <f t="shared" si="29"/>
        <v>87.5</v>
      </c>
      <c r="Q79" s="38">
        <f t="shared" si="30"/>
        <v>87.5</v>
      </c>
      <c r="R79" s="38">
        <f t="shared" si="31"/>
        <v>95.628415300546436</v>
      </c>
      <c r="S79" s="39">
        <f t="shared" si="32"/>
        <v>-8.1284153005464503</v>
      </c>
      <c r="T79" s="39">
        <f t="shared" si="33"/>
        <v>-8.1284153005464361</v>
      </c>
      <c r="U79" t="s">
        <v>295</v>
      </c>
      <c r="V79" t="s">
        <v>259</v>
      </c>
      <c r="W79" t="s">
        <v>153</v>
      </c>
      <c r="X79" t="s">
        <v>297</v>
      </c>
      <c r="Y79" s="41"/>
    </row>
    <row r="80" spans="1:25" ht="15" x14ac:dyDescent="0.25">
      <c r="A80">
        <v>2.25</v>
      </c>
      <c r="B80">
        <v>1.67</v>
      </c>
      <c r="C80" s="29">
        <f t="shared" si="17"/>
        <v>4.3246839654025315E-2</v>
      </c>
      <c r="D80" s="30">
        <f>IF(OR($A80="",$B80=""),"",A80*'MPTO_working_2-way'!$G79)</f>
        <v>2.3473053892215567</v>
      </c>
      <c r="E80" s="32">
        <f>IF(OR($A80="",$B80=""),"",B80*'MPTO_working_2-way'!$G79)</f>
        <v>1.7422222222222221</v>
      </c>
      <c r="F80" s="30">
        <f>IF(OR($A80="",$B80=""),"",'MPTO_working_2-way'!D79)</f>
        <v>2.3650668764752165</v>
      </c>
      <c r="G80" s="32">
        <f>IF(OR($A80="",$B80=""),"",'MPTO_working_2-way'!E79)</f>
        <v>1.732564841498559</v>
      </c>
      <c r="H80" s="30">
        <f>IF(OR($A80="",$B80=""),"",'OddsRatio_working_2-way'!M79)</f>
        <v>2.3658959117703833</v>
      </c>
      <c r="I80" s="30">
        <f>IF(OR($A80="",$B80=""),"",'OddsRatio_working_2-way'!N79)</f>
        <v>1.7321202087089249</v>
      </c>
      <c r="J80" s="30">
        <f>IF('Log_working_2-way'!$D79="","",A80^('Log_working_2-way'!$D79))</f>
        <v>2.3741767577611035</v>
      </c>
      <c r="K80" s="32">
        <f>IF('Log_working_2-way'!$D79="","",B80^('Log_working_2-way'!$D79))</f>
        <v>1.7277084220437684</v>
      </c>
      <c r="L80" s="37">
        <f t="shared" si="26"/>
        <v>0.42602040816326531</v>
      </c>
      <c r="M80" s="37">
        <f t="shared" si="27"/>
        <v>0.57397959183673475</v>
      </c>
      <c r="N80" s="38">
        <v>176</v>
      </c>
      <c r="O80" s="38">
        <f t="shared" si="28"/>
        <v>97.777777777777771</v>
      </c>
      <c r="P80" s="38">
        <f t="shared" si="29"/>
        <v>70.610778443113759</v>
      </c>
      <c r="Q80" s="38">
        <f t="shared" si="30"/>
        <v>105.38922155688624</v>
      </c>
      <c r="R80" s="38">
        <f t="shared" si="31"/>
        <v>78.222222222222214</v>
      </c>
      <c r="S80" s="39">
        <f t="shared" si="32"/>
        <v>-7.6114437791084697</v>
      </c>
      <c r="T80" s="39">
        <f t="shared" si="33"/>
        <v>-7.6114437791084555</v>
      </c>
      <c r="U80" t="s">
        <v>150</v>
      </c>
      <c r="V80" t="s">
        <v>138</v>
      </c>
      <c r="W80" t="s">
        <v>154</v>
      </c>
      <c r="X80" t="s">
        <v>297</v>
      </c>
      <c r="Y80" s="41"/>
    </row>
    <row r="81" spans="1:25" ht="15" x14ac:dyDescent="0.25">
      <c r="A81">
        <v>2.2599999999999998</v>
      </c>
      <c r="B81">
        <v>1.67</v>
      </c>
      <c r="C81" s="29">
        <f t="shared" si="17"/>
        <v>4.1280271315775607E-2</v>
      </c>
      <c r="D81" s="30">
        <f>IF(OR($A81="",$B81=""),"",A81*'MPTO_working_2-way'!$G80)</f>
        <v>2.3532934131736525</v>
      </c>
      <c r="E81" s="32">
        <f>IF(OR($A81="",$B81=""),"",B81*'MPTO_working_2-way'!$G80)</f>
        <v>1.7389380530973453</v>
      </c>
      <c r="F81" s="30">
        <f>IF(OR($A81="",$B81=""),"",'MPTO_working_2-way'!D80)</f>
        <v>2.3705797374536774</v>
      </c>
      <c r="G81" s="32">
        <f>IF(OR($A81="",$B81=""),"",'MPTO_working_2-way'!E80)</f>
        <v>1.7296182576417214</v>
      </c>
      <c r="H81" s="30">
        <f>IF(OR($A81="",$B81=""),"",'OddsRatio_working_2-way'!M80)</f>
        <v>2.3713486117415123</v>
      </c>
      <c r="I81" s="30">
        <f>IF(OR($A81="",$B81=""),"",'OddsRatio_working_2-way'!N80)</f>
        <v>1.729209182433979</v>
      </c>
      <c r="J81" s="30">
        <f>IF('Log_working_2-way'!$D80="","",A81^('Log_working_2-way'!$D80))</f>
        <v>2.3793921576668016</v>
      </c>
      <c r="K81" s="32">
        <f>IF('Log_working_2-way'!$D80="","",B81^('Log_working_2-way'!$D80))</f>
        <v>1.7249569996766947</v>
      </c>
      <c r="L81" s="37">
        <f t="shared" si="26"/>
        <v>0.42493638676844786</v>
      </c>
      <c r="M81" s="37">
        <f t="shared" si="27"/>
        <v>0.57506361323155208</v>
      </c>
      <c r="N81" s="38">
        <v>177</v>
      </c>
      <c r="O81" s="38">
        <f t="shared" si="28"/>
        <v>98.681415929203538</v>
      </c>
      <c r="P81" s="38">
        <f t="shared" si="29"/>
        <v>71.011976047904184</v>
      </c>
      <c r="Q81" s="38">
        <f t="shared" si="30"/>
        <v>105.98802395209582</v>
      </c>
      <c r="R81" s="38">
        <f t="shared" si="31"/>
        <v>78.318584070796462</v>
      </c>
      <c r="S81" s="39">
        <f t="shared" si="32"/>
        <v>-7.3066080228922772</v>
      </c>
      <c r="T81" s="39">
        <f t="shared" si="33"/>
        <v>-7.3066080228922772</v>
      </c>
      <c r="U81" t="s">
        <v>151</v>
      </c>
      <c r="V81" t="s">
        <v>137</v>
      </c>
      <c r="W81" t="s">
        <v>154</v>
      </c>
      <c r="X81" t="s">
        <v>297</v>
      </c>
      <c r="Y81" s="41"/>
    </row>
    <row r="82" spans="1:25" ht="15" x14ac:dyDescent="0.25">
      <c r="A82">
        <v>2.44</v>
      </c>
      <c r="B82">
        <v>1.58</v>
      </c>
      <c r="C82" s="29">
        <f t="shared" si="17"/>
        <v>4.2747457978833836E-2</v>
      </c>
      <c r="D82" s="30">
        <f>IF(OR($A82="",$B82=""),"",A82*'MPTO_working_2-way'!$G81)</f>
        <v>2.5443037974683547</v>
      </c>
      <c r="E82" s="32">
        <f>IF(OR($A82="",$B82=""),"",B82*'MPTO_working_2-way'!$G81)</f>
        <v>1.6475409836065575</v>
      </c>
      <c r="F82" s="30">
        <f>IF(OR($A82="",$B82=""),"",'MPTO_working_2-way'!D81)</f>
        <v>2.5742521367521367</v>
      </c>
      <c r="G82" s="32">
        <f>IF(OR($A82="",$B82=""),"",'MPTO_working_2-way'!E81)</f>
        <v>1.6352222599253479</v>
      </c>
      <c r="H82" s="30">
        <f>IF(OR($A82="",$B82=""),"",'OddsRatio_working_2-way'!M81)</f>
        <v>2.5756771943166705</v>
      </c>
      <c r="I82" s="30">
        <f>IF(OR($A82="",$B82=""),"",'OddsRatio_working_2-way'!N81)</f>
        <v>1.6346477588219925</v>
      </c>
      <c r="J82" s="30">
        <f>IF('Log_working_2-way'!$D81="","",A82^('Log_working_2-way'!$D81))</f>
        <v>2.589784277589088</v>
      </c>
      <c r="K82" s="32">
        <f>IF('Log_working_2-way'!$D81="","",B82^('Log_working_2-way'!$D81))</f>
        <v>1.6290161590451022</v>
      </c>
      <c r="L82" s="37">
        <f t="shared" si="26"/>
        <v>0.39303482587064675</v>
      </c>
      <c r="M82" s="37">
        <f t="shared" si="27"/>
        <v>0.60696517412935314</v>
      </c>
      <c r="N82" s="38">
        <v>178</v>
      </c>
      <c r="O82" s="38">
        <f t="shared" si="28"/>
        <v>105.04918032786885</v>
      </c>
      <c r="P82" s="38">
        <f t="shared" si="29"/>
        <v>65.341772151898738</v>
      </c>
      <c r="Q82" s="38">
        <f t="shared" si="30"/>
        <v>112.65822784810125</v>
      </c>
      <c r="R82" s="38">
        <f t="shared" si="31"/>
        <v>72.950819672131146</v>
      </c>
      <c r="S82" s="39">
        <f t="shared" si="32"/>
        <v>-7.6090475202323944</v>
      </c>
      <c r="T82" s="39">
        <f t="shared" si="33"/>
        <v>-7.6090475202324086</v>
      </c>
      <c r="U82" t="s">
        <v>136</v>
      </c>
      <c r="V82" t="s">
        <v>149</v>
      </c>
      <c r="W82" t="s">
        <v>154</v>
      </c>
      <c r="X82" t="s">
        <v>297</v>
      </c>
      <c r="Y82" s="41"/>
    </row>
    <row r="83" spans="1:25" ht="15" x14ac:dyDescent="0.25">
      <c r="A83">
        <v>2.5299999999999998</v>
      </c>
      <c r="B83">
        <v>1.54</v>
      </c>
      <c r="C83" s="29">
        <f t="shared" si="17"/>
        <v>4.4607566346696714E-2</v>
      </c>
      <c r="D83" s="30">
        <f>IF(OR($A83="",$B83=""),"",A83*'MPTO_working_2-way'!$G82)</f>
        <v>2.6428571428571423</v>
      </c>
      <c r="E83" s="32">
        <f>IF(OR($A83="",$B83=""),"",B83*'MPTO_working_2-way'!$G82)</f>
        <v>1.6086956521739131</v>
      </c>
      <c r="F83" s="30">
        <f>IF(OR($A83="",$B83=""),"",'MPTO_working_2-way'!D82)</f>
        <v>2.6813020439061312</v>
      </c>
      <c r="G83" s="32">
        <f>IF(OR($A83="",$B83=""),"",'MPTO_working_2-way'!E82)</f>
        <v>1.594777127420081</v>
      </c>
      <c r="H83" s="30">
        <f>IF(OR($A83="",$B83=""),"",'OddsRatio_working_2-way'!M82)</f>
        <v>2.6832508230603458</v>
      </c>
      <c r="I83" s="30">
        <f>IF(OR($A83="",$B83=""),"",'OddsRatio_working_2-way'!N82)</f>
        <v>1.5940885257860045</v>
      </c>
      <c r="J83" s="30">
        <f>IF('Log_working_2-way'!$D82="","",A83^('Log_working_2-way'!$D82))</f>
        <v>2.7015124337025407</v>
      </c>
      <c r="K83" s="32">
        <f>IF('Log_working_2-way'!$D82="","",B83^('Log_working_2-way'!$D82))</f>
        <v>1.5877124258345114</v>
      </c>
      <c r="L83" s="37">
        <f t="shared" si="26"/>
        <v>0.37837837837837845</v>
      </c>
      <c r="M83" s="37">
        <f t="shared" si="27"/>
        <v>0.6216216216216216</v>
      </c>
      <c r="N83" s="38">
        <v>179</v>
      </c>
      <c r="O83" s="38">
        <f t="shared" si="28"/>
        <v>108.2490118577075</v>
      </c>
      <c r="P83" s="38">
        <f t="shared" si="29"/>
        <v>62.766233766233782</v>
      </c>
      <c r="Q83" s="38">
        <f t="shared" si="30"/>
        <v>116.23376623376623</v>
      </c>
      <c r="R83" s="38">
        <f t="shared" si="31"/>
        <v>70.750988142292499</v>
      </c>
      <c r="S83" s="39">
        <f t="shared" si="32"/>
        <v>-7.9847543760587314</v>
      </c>
      <c r="T83" s="39">
        <f t="shared" si="33"/>
        <v>-7.9847543760587172</v>
      </c>
      <c r="U83" t="s">
        <v>147</v>
      </c>
      <c r="V83" t="s">
        <v>131</v>
      </c>
      <c r="W83" t="s">
        <v>154</v>
      </c>
      <c r="X83" t="s">
        <v>297</v>
      </c>
      <c r="Y83" s="41"/>
    </row>
    <row r="84" spans="1:25" ht="15" x14ac:dyDescent="0.25">
      <c r="A84">
        <v>1.79</v>
      </c>
      <c r="B84">
        <v>2.0499999999999998</v>
      </c>
      <c r="C84" s="29">
        <f t="shared" si="17"/>
        <v>4.6464095925875526E-2</v>
      </c>
      <c r="D84" s="30">
        <f>IF(OR($A84="",$B84=""),"",A84*'MPTO_working_2-way'!$G83)</f>
        <v>1.8731707317073172</v>
      </c>
      <c r="E84" s="32">
        <f>IF(OR($A84="",$B84=""),"",B84*'MPTO_working_2-way'!$G83)</f>
        <v>2.1452513966480447</v>
      </c>
      <c r="F84" s="30">
        <f>IF(OR($A84="",$B84=""),"",'MPTO_working_2-way'!D83)</f>
        <v>1.8676676421936633</v>
      </c>
      <c r="G84" s="32">
        <f>IF(OR($A84="",$B84=""),"",'MPTO_working_2-way'!E83)</f>
        <v>2.1525150315295498</v>
      </c>
      <c r="H84" s="30">
        <f>IF(OR($A84="",$B84=""),"",'OddsRatio_working_2-way'!M83)</f>
        <v>1.8673989580239028</v>
      </c>
      <c r="I84" s="30">
        <f>IF(OR($A84="",$B84=""),"",'OddsRatio_working_2-way'!N83)</f>
        <v>2.1528720328165796</v>
      </c>
      <c r="J84" s="30">
        <f>IF('Log_working_2-way'!$D83="","",A84^('Log_working_2-way'!$D83))</f>
        <v>1.8648753168978718</v>
      </c>
      <c r="K84" s="32">
        <f>IF('Log_working_2-way'!$D83="","",B84^('Log_working_2-way'!$D83))</f>
        <v>2.1562360266982945</v>
      </c>
      <c r="L84" s="37">
        <f t="shared" si="26"/>
        <v>0.53385416666666663</v>
      </c>
      <c r="M84" s="37">
        <f t="shared" si="27"/>
        <v>0.46614583333333331</v>
      </c>
      <c r="N84" s="38">
        <v>180</v>
      </c>
      <c r="O84" s="38">
        <f t="shared" si="28"/>
        <v>79.441340782122893</v>
      </c>
      <c r="P84" s="38">
        <f t="shared" si="29"/>
        <v>92.195121951219491</v>
      </c>
      <c r="Q84" s="38">
        <f t="shared" si="30"/>
        <v>87.804878048780495</v>
      </c>
      <c r="R84" s="38">
        <f t="shared" si="31"/>
        <v>100.55865921787709</v>
      </c>
      <c r="S84" s="39">
        <f t="shared" si="32"/>
        <v>-8.3635372666576018</v>
      </c>
      <c r="T84" s="39">
        <f t="shared" si="33"/>
        <v>-8.3635372666576018</v>
      </c>
      <c r="U84" t="s">
        <v>190</v>
      </c>
      <c r="V84" t="s">
        <v>237</v>
      </c>
      <c r="W84" t="s">
        <v>244</v>
      </c>
      <c r="X84" t="s">
        <v>298</v>
      </c>
      <c r="Y84" s="41"/>
    </row>
    <row r="85" spans="1:25" ht="15" x14ac:dyDescent="0.25">
      <c r="A85">
        <v>1.77</v>
      </c>
      <c r="B85">
        <v>2.08</v>
      </c>
      <c r="C85" s="29">
        <f t="shared" si="17"/>
        <v>4.5740982181660117E-2</v>
      </c>
      <c r="D85" s="30">
        <f>IF(OR($A85="",$B85=""),"",A85*'MPTO_working_2-way'!$G84)</f>
        <v>1.8509615384615383</v>
      </c>
      <c r="E85" s="32">
        <f>IF(OR($A85="",$B85=""),"",B85*'MPTO_working_2-way'!$G84)</f>
        <v>2.1751412429378529</v>
      </c>
      <c r="F85" s="30">
        <f>IF(OR($A85="",$B85=""),"",'MPTO_working_2-way'!D84)</f>
        <v>1.8446738150115241</v>
      </c>
      <c r="G85" s="32">
        <f>IF(OR($A85="",$B85=""),"",'MPTO_working_2-way'!E84)</f>
        <v>2.1838889547989084</v>
      </c>
      <c r="H85" s="30">
        <f>IF(OR($A85="",$B85=""),"",'OddsRatio_working_2-way'!M84)</f>
        <v>1.8443713418650365</v>
      </c>
      <c r="I85" s="30">
        <f>IF(OR($A85="",$B85=""),"",'OddsRatio_working_2-way'!N84)</f>
        <v>2.1843130509275839</v>
      </c>
      <c r="J85" s="30">
        <f>IF('Log_working_2-way'!$D84="","",A85^('Log_working_2-way'!$D84))</f>
        <v>1.8414907985847828</v>
      </c>
      <c r="K85" s="32">
        <f>IF('Log_working_2-way'!$D84="","",B85^('Log_working_2-way'!$D84))</f>
        <v>2.1883671237775504</v>
      </c>
      <c r="L85" s="37">
        <f t="shared" si="26"/>
        <v>0.54025974025974033</v>
      </c>
      <c r="M85" s="37">
        <f t="shared" si="27"/>
        <v>0.45974025974025978</v>
      </c>
      <c r="N85" s="38">
        <v>181</v>
      </c>
      <c r="O85" s="38">
        <f t="shared" si="28"/>
        <v>78.740112994350284</v>
      </c>
      <c r="P85" s="38">
        <f t="shared" si="29"/>
        <v>93.980769230769226</v>
      </c>
      <c r="Q85" s="38">
        <f t="shared" si="30"/>
        <v>87.019230769230759</v>
      </c>
      <c r="R85" s="38">
        <f t="shared" si="31"/>
        <v>102.25988700564972</v>
      </c>
      <c r="S85" s="39">
        <f t="shared" si="32"/>
        <v>-8.2791177748804756</v>
      </c>
      <c r="T85" s="39">
        <f t="shared" si="33"/>
        <v>-8.2791177748804898</v>
      </c>
      <c r="U85" t="s">
        <v>186</v>
      </c>
      <c r="V85" t="s">
        <v>233</v>
      </c>
      <c r="W85" t="s">
        <v>244</v>
      </c>
      <c r="X85" t="s">
        <v>298</v>
      </c>
      <c r="Y85" s="41"/>
    </row>
    <row r="86" spans="1:25" ht="15" x14ac:dyDescent="0.25">
      <c r="A86">
        <v>1.67</v>
      </c>
      <c r="B86">
        <v>2.2400000000000002</v>
      </c>
      <c r="C86" s="29">
        <f t="shared" si="17"/>
        <v>4.5230966638152292E-2</v>
      </c>
      <c r="D86" s="30">
        <f>IF(OR($A86="",$B86=""),"",A86*'MPTO_working_2-way'!$G85)</f>
        <v>1.7455357142857142</v>
      </c>
      <c r="E86" s="32">
        <f>IF(OR($A86="",$B86=""),"",B86*'MPTO_working_2-way'!$G85)</f>
        <v>2.3413173652694614</v>
      </c>
      <c r="F86" s="30">
        <f>IF(OR($A86="",$B86=""),"",'MPTO_working_2-way'!D85)</f>
        <v>1.7355479261389997</v>
      </c>
      <c r="G86" s="32">
        <f>IF(OR($A86="",$B86=""),"",'MPTO_working_2-way'!E85)</f>
        <v>2.3595307177999247</v>
      </c>
      <c r="H86" s="30">
        <f>IF(OR($A86="",$B86=""),"",'OddsRatio_working_2-way'!M85)</f>
        <v>1.7350663783939253</v>
      </c>
      <c r="I86" s="30">
        <f>IF(OR($A86="",$B86=""),"",'OddsRatio_working_2-way'!N85)</f>
        <v>2.3604213570275632</v>
      </c>
      <c r="J86" s="30">
        <f>IF('Log_working_2-way'!$D85="","",A86^('Log_working_2-way'!$D85))</f>
        <v>1.730497750630863</v>
      </c>
      <c r="K86" s="32">
        <f>IF('Log_working_2-way'!$D85="","",B86^('Log_working_2-way'!$D85))</f>
        <v>2.3689296087986125</v>
      </c>
      <c r="L86" s="37">
        <f t="shared" si="26"/>
        <v>0.57289002557544755</v>
      </c>
      <c r="M86" s="37">
        <f t="shared" si="27"/>
        <v>0.42710997442455234</v>
      </c>
      <c r="N86" s="38">
        <v>182</v>
      </c>
      <c r="O86" s="38">
        <f t="shared" si="28"/>
        <v>73.017964071856298</v>
      </c>
      <c r="P86" s="38">
        <f t="shared" si="29"/>
        <v>100.75000000000001</v>
      </c>
      <c r="Q86" s="38">
        <f t="shared" si="30"/>
        <v>81.25</v>
      </c>
      <c r="R86" s="38">
        <f t="shared" si="31"/>
        <v>108.98203592814372</v>
      </c>
      <c r="S86" s="39">
        <f t="shared" si="32"/>
        <v>-8.2320359281437021</v>
      </c>
      <c r="T86" s="39">
        <f t="shared" si="33"/>
        <v>-8.2320359281437021</v>
      </c>
      <c r="U86" t="s">
        <v>238</v>
      </c>
      <c r="V86" t="s">
        <v>188</v>
      </c>
      <c r="W86" t="s">
        <v>244</v>
      </c>
      <c r="X86" t="s">
        <v>298</v>
      </c>
      <c r="Y86" s="41"/>
    </row>
    <row r="87" spans="1:25" ht="15" x14ac:dyDescent="0.25">
      <c r="A87">
        <v>1.68</v>
      </c>
      <c r="B87">
        <v>2.21</v>
      </c>
      <c r="C87" s="29">
        <f t="shared" si="17"/>
        <v>4.772678302090072E-2</v>
      </c>
      <c r="D87" s="30">
        <f>IF(OR($A87="",$B87=""),"",A87*'MPTO_working_2-way'!$G86)</f>
        <v>1.7601809954751131</v>
      </c>
      <c r="E87" s="32">
        <f>IF(OR($A87="",$B87=""),"",B87*'MPTO_working_2-way'!$G86)</f>
        <v>2.3154761904761907</v>
      </c>
      <c r="F87" s="30">
        <f>IF(OR($A87="",$B87=""),"",'MPTO_working_2-way'!D86)</f>
        <v>1.7501649853870085</v>
      </c>
      <c r="G87" s="32">
        <f>IF(OR($A87="",$B87=""),"",'MPTO_working_2-way'!E86)</f>
        <v>2.3330400904863642</v>
      </c>
      <c r="H87" s="30">
        <f>IF(OR($A87="",$B87=""),"",'OddsRatio_working_2-way'!M86)</f>
        <v>1.7496555682941202</v>
      </c>
      <c r="I87" s="30">
        <f>IF(OR($A87="",$B87=""),"",'OddsRatio_working_2-way'!N86)</f>
        <v>2.3339459376998315</v>
      </c>
      <c r="J87" s="30">
        <f>IF('Log_working_2-way'!$D86="","",A87^('Log_working_2-way'!$D86))</f>
        <v>1.7450661905782558</v>
      </c>
      <c r="K87" s="32">
        <f>IF('Log_working_2-way'!$D86="","",B87^('Log_working_2-way'!$D86))</f>
        <v>2.3421626328567902</v>
      </c>
      <c r="L87" s="37">
        <f t="shared" si="26"/>
        <v>0.56812339331619544</v>
      </c>
      <c r="M87" s="37">
        <f t="shared" si="27"/>
        <v>0.43187660668380456</v>
      </c>
      <c r="N87" s="38">
        <v>183</v>
      </c>
      <c r="O87" s="38">
        <f t="shared" si="28"/>
        <v>74.071428571428569</v>
      </c>
      <c r="P87" s="38">
        <f t="shared" si="29"/>
        <v>100.19457013574662</v>
      </c>
      <c r="Q87" s="38">
        <f t="shared" si="30"/>
        <v>82.805429864253398</v>
      </c>
      <c r="R87" s="38">
        <f t="shared" si="31"/>
        <v>108.92857142857143</v>
      </c>
      <c r="S87" s="39">
        <f t="shared" si="32"/>
        <v>-8.7340012928248285</v>
      </c>
      <c r="T87" s="39">
        <f t="shared" si="33"/>
        <v>-8.7340012928248143</v>
      </c>
      <c r="U87" t="s">
        <v>187</v>
      </c>
      <c r="V87" t="s">
        <v>191</v>
      </c>
      <c r="W87" t="s">
        <v>244</v>
      </c>
      <c r="X87" t="s">
        <v>298</v>
      </c>
      <c r="Y87" s="41"/>
    </row>
    <row r="88" spans="1:25" ht="15" x14ac:dyDescent="0.25">
      <c r="A88">
        <v>2.5499999999999998</v>
      </c>
      <c r="B88">
        <v>1.56</v>
      </c>
      <c r="C88" s="29">
        <f t="shared" si="17"/>
        <v>3.3182503770738947E-2</v>
      </c>
      <c r="D88" s="30">
        <f>IF(OR($A88="",$B88=""),"",A88*'MPTO_working_2-way'!$G87)</f>
        <v>2.6346153846153841</v>
      </c>
      <c r="E88" s="32">
        <f>IF(OR($A88="",$B88=""),"",B88*'MPTO_working_2-way'!$G87)</f>
        <v>1.6117647058823528</v>
      </c>
      <c r="F88" s="30">
        <f>IF(OR($A88="",$B88=""),"",'MPTO_working_2-way'!D87)</f>
        <v>2.6626506024096379</v>
      </c>
      <c r="G88" s="32">
        <f>IF(OR($A88="",$B88=""),"",'MPTO_working_2-way'!E87)</f>
        <v>1.6014492753623186</v>
      </c>
      <c r="H88" s="30">
        <f>IF(OR($A88="",$B88=""),"",'OddsRatio_working_2-way'!M87)</f>
        <v>2.6636878141217299</v>
      </c>
      <c r="I88" s="30">
        <f>IF(OR($A88="",$B88=""),"",'OddsRatio_working_2-way'!N87)</f>
        <v>1.6010743070375286</v>
      </c>
      <c r="J88" s="30">
        <f>IF('Log_working_2-way'!$D87="","",A88^('Log_working_2-way'!$D87))</f>
        <v>2.6767893468305748</v>
      </c>
      <c r="K88" s="32">
        <f>IF('Log_working_2-way'!$D87="","",B88^('Log_working_2-way'!$D87))</f>
        <v>1.5963778347531083</v>
      </c>
      <c r="L88" s="37">
        <f t="shared" si="26"/>
        <v>0.37956204379562053</v>
      </c>
      <c r="M88" s="37">
        <f t="shared" si="27"/>
        <v>0.62043795620437958</v>
      </c>
      <c r="N88" s="38">
        <v>184</v>
      </c>
      <c r="O88" s="38">
        <f t="shared" si="28"/>
        <v>111.84313725490198</v>
      </c>
      <c r="P88" s="38">
        <f t="shared" si="29"/>
        <v>66.051282051282058</v>
      </c>
      <c r="Q88" s="38">
        <f t="shared" si="30"/>
        <v>117.94871794871794</v>
      </c>
      <c r="R88" s="38">
        <f t="shared" si="31"/>
        <v>72.156862745098053</v>
      </c>
      <c r="S88" s="39">
        <f t="shared" si="32"/>
        <v>-6.1055806938159662</v>
      </c>
      <c r="T88" s="39">
        <f t="shared" si="33"/>
        <v>-6.1055806938159947</v>
      </c>
      <c r="U88" t="s">
        <v>197</v>
      </c>
      <c r="V88" t="s">
        <v>208</v>
      </c>
      <c r="W88" t="s">
        <v>184</v>
      </c>
      <c r="X88" t="s">
        <v>298</v>
      </c>
      <c r="Y88" s="41"/>
    </row>
    <row r="89" spans="1:25" ht="15" x14ac:dyDescent="0.25">
      <c r="A89">
        <v>2.2200000000000002</v>
      </c>
      <c r="B89">
        <v>1.71</v>
      </c>
      <c r="C89" s="29">
        <f t="shared" si="17"/>
        <v>3.5245772087877381E-2</v>
      </c>
      <c r="D89" s="30">
        <f>IF(OR($A89="",$B89=""),"",A89*'MPTO_working_2-way'!$G88)</f>
        <v>2.2982456140350882</v>
      </c>
      <c r="E89" s="32">
        <f>IF(OR($A89="",$B89=""),"",B89*'MPTO_working_2-way'!$G88)</f>
        <v>1.7702702702702702</v>
      </c>
      <c r="F89" s="30">
        <f>IF(OR($A89="",$B89=""),"",'MPTO_working_2-way'!D88)</f>
        <v>2.3103888990323171</v>
      </c>
      <c r="G89" s="32">
        <f>IF(OR($A89="",$B89=""),"",'MPTO_working_2-way'!E88)</f>
        <v>1.7631322279503969</v>
      </c>
      <c r="H89" s="30">
        <f>IF(OR($A89="",$B89=""),"",'OddsRatio_working_2-way'!M88)</f>
        <v>2.310843186332725</v>
      </c>
      <c r="I89" s="30">
        <f>IF(OR($A89="",$B89=""),"",'OddsRatio_working_2-way'!N88)</f>
        <v>1.7628677559805201</v>
      </c>
      <c r="J89" s="30">
        <f>IF('Log_working_2-way'!$D88="","",A89^('Log_working_2-way'!$D88))</f>
        <v>2.3164405926032319</v>
      </c>
      <c r="K89" s="32">
        <f>IF('Log_working_2-way'!$D88="","",B89^('Log_working_2-way'!$D88))</f>
        <v>1.7596240997267032</v>
      </c>
      <c r="L89" s="37">
        <f t="shared" si="26"/>
        <v>0.43511450381679379</v>
      </c>
      <c r="M89" s="37">
        <f t="shared" si="27"/>
        <v>0.56488549618320616</v>
      </c>
      <c r="N89" s="38">
        <v>185</v>
      </c>
      <c r="O89" s="38">
        <f t="shared" si="28"/>
        <v>101.66666666666667</v>
      </c>
      <c r="P89" s="38">
        <f t="shared" si="29"/>
        <v>76.812865497076004</v>
      </c>
      <c r="Q89" s="38">
        <f t="shared" si="30"/>
        <v>108.18713450292397</v>
      </c>
      <c r="R89" s="38">
        <f t="shared" si="31"/>
        <v>83.333333333333329</v>
      </c>
      <c r="S89" s="39">
        <f t="shared" si="32"/>
        <v>-6.5204678362572963</v>
      </c>
      <c r="T89" s="39">
        <f t="shared" si="33"/>
        <v>-6.5204678362573247</v>
      </c>
      <c r="U89" t="s">
        <v>193</v>
      </c>
      <c r="V89" t="s">
        <v>204</v>
      </c>
      <c r="W89" t="s">
        <v>184</v>
      </c>
      <c r="X89" t="s">
        <v>298</v>
      </c>
      <c r="Y89" s="41"/>
    </row>
    <row r="90" spans="1:25" ht="15" x14ac:dyDescent="0.25">
      <c r="A90">
        <v>2.31</v>
      </c>
      <c r="B90">
        <v>1.61</v>
      </c>
      <c r="C90" s="29">
        <f t="shared" si="17"/>
        <v>5.4018445322792985E-2</v>
      </c>
      <c r="D90" s="30">
        <f>IF(OR($A90="",$B90=""),"",A90*'MPTO_working_2-way'!$G89)</f>
        <v>2.4347826086956519</v>
      </c>
      <c r="E90" s="32">
        <f>IF(OR($A90="",$B90=""),"",B90*'MPTO_working_2-way'!$G89)</f>
        <v>1.6969696969696968</v>
      </c>
      <c r="F90" s="30">
        <f>IF(OR($A90="",$B90=""),"",'MPTO_working_2-way'!D89)</f>
        <v>2.4637143519591929</v>
      </c>
      <c r="G90" s="32">
        <f>IF(OR($A90="",$B90=""),"",'MPTO_working_2-way'!E89)</f>
        <v>1.6831934104229367</v>
      </c>
      <c r="H90" s="30">
        <f>IF(OR($A90="",$B90=""),"",'OddsRatio_working_2-way'!M89)</f>
        <v>2.4654490723346738</v>
      </c>
      <c r="I90" s="30">
        <f>IF(OR($A90="",$B90=""),"",'OddsRatio_working_2-way'!N89)</f>
        <v>1.6823846825375197</v>
      </c>
      <c r="J90" s="30">
        <f>IF('Log_working_2-way'!$D89="","",A90^('Log_working_2-way'!$D89))</f>
        <v>2.4791843192012233</v>
      </c>
      <c r="K90" s="32">
        <f>IF('Log_working_2-way'!$D89="","",B90^('Log_working_2-way'!$D89))</f>
        <v>1.6760482699931432</v>
      </c>
      <c r="L90" s="37">
        <f t="shared" si="26"/>
        <v>0.41071428571428575</v>
      </c>
      <c r="M90" s="37">
        <f t="shared" si="27"/>
        <v>0.5892857142857143</v>
      </c>
      <c r="N90" s="38">
        <v>186</v>
      </c>
      <c r="O90" s="38">
        <f t="shared" si="28"/>
        <v>105.48051948051949</v>
      </c>
      <c r="P90" s="38">
        <f t="shared" si="29"/>
        <v>70.472049689441008</v>
      </c>
      <c r="Q90" s="38">
        <f t="shared" si="30"/>
        <v>115.52795031055899</v>
      </c>
      <c r="R90" s="38">
        <f t="shared" si="31"/>
        <v>80.519480519480524</v>
      </c>
      <c r="S90" s="39">
        <f t="shared" si="32"/>
        <v>-10.047430830039502</v>
      </c>
      <c r="T90" s="39">
        <f t="shared" si="33"/>
        <v>-10.047430830039517</v>
      </c>
      <c r="U90" t="s">
        <v>157</v>
      </c>
      <c r="V90" t="s">
        <v>159</v>
      </c>
      <c r="W90" t="s">
        <v>167</v>
      </c>
      <c r="X90" t="s">
        <v>298</v>
      </c>
      <c r="Y90" s="41"/>
    </row>
    <row r="91" spans="1:25" ht="15" x14ac:dyDescent="0.25">
      <c r="A91">
        <v>2.4900000000000002</v>
      </c>
      <c r="B91">
        <v>1.53</v>
      </c>
      <c r="C91" s="29">
        <f t="shared" si="17"/>
        <v>5.5201196944641318E-2</v>
      </c>
      <c r="D91" s="30">
        <f>IF(OR($A91="",$B91=""),"",A91*'MPTO_working_2-way'!$G90)</f>
        <v>2.6274509803921573</v>
      </c>
      <c r="E91" s="32">
        <f>IF(OR($A91="",$B91=""),"",B91*'MPTO_working_2-way'!$G90)</f>
        <v>1.6144578313253013</v>
      </c>
      <c r="F91" s="30">
        <f>IF(OR($A91="",$B91=""),"",'MPTO_working_2-way'!D90)</f>
        <v>2.6737551321191706</v>
      </c>
      <c r="G91" s="32">
        <f>IF(OR($A91="",$B91=""),"",'MPTO_working_2-way'!E90)</f>
        <v>1.5974589596829991</v>
      </c>
      <c r="H91" s="30">
        <f>IF(OR($A91="",$B91=""),"",'OddsRatio_working_2-way'!M90)</f>
        <v>2.6766993632482183</v>
      </c>
      <c r="I91" s="30">
        <f>IF(OR($A91="",$B91=""),"",'OddsRatio_working_2-way'!N90)</f>
        <v>1.5964098406184934</v>
      </c>
      <c r="J91" s="30">
        <f>IF('Log_working_2-way'!$D90="","",A91^('Log_working_2-way'!$D90))</f>
        <v>2.6990053120450619</v>
      </c>
      <c r="K91" s="32">
        <f>IF('Log_working_2-way'!$D90="","",B91^('Log_working_2-way'!$D90))</f>
        <v>1.5885796783005146</v>
      </c>
      <c r="L91" s="37">
        <f t="shared" si="26"/>
        <v>0.38059701492537307</v>
      </c>
      <c r="M91" s="37">
        <f t="shared" si="27"/>
        <v>0.61940298507462688</v>
      </c>
      <c r="N91" s="38">
        <v>187</v>
      </c>
      <c r="O91" s="38">
        <f t="shared" si="28"/>
        <v>111.89959839357431</v>
      </c>
      <c r="P91" s="38">
        <f t="shared" si="29"/>
        <v>64.777777777777786</v>
      </c>
      <c r="Q91" s="38">
        <f t="shared" si="30"/>
        <v>122.22222222222223</v>
      </c>
      <c r="R91" s="38">
        <f t="shared" si="31"/>
        <v>75.100401606425692</v>
      </c>
      <c r="S91" s="39">
        <f t="shared" si="32"/>
        <v>-10.32262382864792</v>
      </c>
      <c r="T91" s="39">
        <f t="shared" si="33"/>
        <v>-10.322623828647906</v>
      </c>
      <c r="U91" t="s">
        <v>182</v>
      </c>
      <c r="V91" t="s">
        <v>228</v>
      </c>
      <c r="W91" t="s">
        <v>167</v>
      </c>
      <c r="X91" t="s">
        <v>298</v>
      </c>
      <c r="Y91" s="41"/>
    </row>
    <row r="92" spans="1:25" ht="15" x14ac:dyDescent="0.25">
      <c r="A92">
        <v>1.67</v>
      </c>
      <c r="B92">
        <v>2.1800000000000002</v>
      </c>
      <c r="C92" s="29">
        <f t="shared" si="17"/>
        <v>5.7517991539856039E-2</v>
      </c>
      <c r="D92" s="30">
        <f>IF(OR($A92="",$B92=""),"",A92*'MPTO_working_2-way'!$G91)</f>
        <v>1.7660550458715596</v>
      </c>
      <c r="E92" s="32">
        <f>IF(OR($A92="",$B92=""),"",B92*'MPTO_working_2-way'!$G91)</f>
        <v>2.3053892215568865</v>
      </c>
      <c r="F92" s="30">
        <f>IF(OR($A92="",$B92=""),"",'MPTO_working_2-way'!D91)</f>
        <v>1.754252397243772</v>
      </c>
      <c r="G92" s="32">
        <f>IF(OR($A92="",$B92=""),"",'MPTO_working_2-way'!E91)</f>
        <v>2.3258161374816329</v>
      </c>
      <c r="H92" s="30">
        <f>IF(OR($A92="",$B92=""),"",'OddsRatio_working_2-way'!M91)</f>
        <v>1.7535228000329461</v>
      </c>
      <c r="I92" s="30">
        <f>IF(OR($A92="",$B92=""),"",'OddsRatio_working_2-way'!N91)</f>
        <v>2.327099856774443</v>
      </c>
      <c r="J92" s="30">
        <f>IF('Log_working_2-way'!$D91="","",A92^('Log_working_2-way'!$D91))</f>
        <v>1.748078709595247</v>
      </c>
      <c r="K92" s="32">
        <f>IF('Log_working_2-way'!$D91="","",B92^('Log_working_2-way'!$D91))</f>
        <v>2.3367577330696232</v>
      </c>
      <c r="L92" s="37">
        <f t="shared" si="26"/>
        <v>0.5662337662337662</v>
      </c>
      <c r="M92" s="37">
        <f t="shared" si="27"/>
        <v>0.43376623376623369</v>
      </c>
      <c r="N92" s="38">
        <v>188</v>
      </c>
      <c r="O92" s="38">
        <f t="shared" si="28"/>
        <v>75.425149700598794</v>
      </c>
      <c r="P92" s="38">
        <f t="shared" si="29"/>
        <v>101.76146788990826</v>
      </c>
      <c r="Q92" s="38">
        <f t="shared" si="30"/>
        <v>86.238532110091739</v>
      </c>
      <c r="R92" s="38">
        <f t="shared" si="31"/>
        <v>112.57485029940121</v>
      </c>
      <c r="S92" s="39">
        <f t="shared" si="32"/>
        <v>-10.813382409492945</v>
      </c>
      <c r="T92" s="39">
        <f t="shared" si="33"/>
        <v>-10.813382409492945</v>
      </c>
      <c r="U92" t="s">
        <v>162</v>
      </c>
      <c r="V92" t="s">
        <v>160</v>
      </c>
      <c r="W92" t="s">
        <v>167</v>
      </c>
      <c r="X92" t="s">
        <v>298</v>
      </c>
      <c r="Y92" s="41"/>
    </row>
    <row r="93" spans="1:25" ht="15" x14ac:dyDescent="0.25">
      <c r="A93">
        <v>2.2799999999999998</v>
      </c>
      <c r="B93">
        <v>1.62</v>
      </c>
      <c r="C93" s="29">
        <f t="shared" si="17"/>
        <v>5.5880441845354234E-2</v>
      </c>
      <c r="D93" s="30">
        <f>IF(OR($A93="",$B93=""),"",A93*'MPTO_working_2-way'!$G92)</f>
        <v>2.4074074074074074</v>
      </c>
      <c r="E93" s="32">
        <f>IF(OR($A93="",$B93=""),"",B93*'MPTO_working_2-way'!$G92)</f>
        <v>1.7105263157894739</v>
      </c>
      <c r="F93" s="30">
        <f>IF(OR($A93="",$B93=""),"",'MPTO_working_2-way'!D92)</f>
        <v>2.4351265822784809</v>
      </c>
      <c r="G93" s="32">
        <f>IF(OR($A93="",$B93=""),"",'MPTO_working_2-way'!E92)</f>
        <v>1.696802646085998</v>
      </c>
      <c r="H93" s="30">
        <f>IF(OR($A93="",$B93=""),"",'OddsRatio_working_2-way'!M92)</f>
        <v>2.4368424162141995</v>
      </c>
      <c r="I93" s="30">
        <f>IF(OR($A93="",$B93=""),"",'OddsRatio_working_2-way'!N92)</f>
        <v>1.6959705453537532</v>
      </c>
      <c r="J93" s="30">
        <f>IF('Log_working_2-way'!$D92="","",A93^('Log_working_2-way'!$D92))</f>
        <v>2.4500090714338851</v>
      </c>
      <c r="K93" s="32">
        <f>IF('Log_working_2-way'!$D92="","",B93^('Log_working_2-way'!$D92))</f>
        <v>1.6896508578442209</v>
      </c>
      <c r="L93" s="37">
        <f t="shared" si="26"/>
        <v>0.41538461538461535</v>
      </c>
      <c r="M93" s="37">
        <f t="shared" si="27"/>
        <v>0.58461538461538454</v>
      </c>
      <c r="N93" s="38">
        <v>189</v>
      </c>
      <c r="O93" s="38">
        <f t="shared" si="28"/>
        <v>106.10526315789473</v>
      </c>
      <c r="P93" s="38">
        <f t="shared" si="29"/>
        <v>72.333333333333329</v>
      </c>
      <c r="Q93" s="38">
        <f t="shared" si="30"/>
        <v>116.66666666666666</v>
      </c>
      <c r="R93" s="38">
        <f t="shared" si="31"/>
        <v>82.894736842105274</v>
      </c>
      <c r="S93" s="39">
        <f t="shared" si="32"/>
        <v>-10.561403508771932</v>
      </c>
      <c r="T93" s="39">
        <f t="shared" si="33"/>
        <v>-10.561403508771946</v>
      </c>
      <c r="U93" t="s">
        <v>163</v>
      </c>
      <c r="V93" t="s">
        <v>164</v>
      </c>
      <c r="W93" t="s">
        <v>167</v>
      </c>
      <c r="X93" t="s">
        <v>298</v>
      </c>
      <c r="Y93" s="41"/>
    </row>
    <row r="94" spans="1:25" ht="15" x14ac:dyDescent="0.25">
      <c r="A94">
        <v>2.21</v>
      </c>
      <c r="B94">
        <v>1.72</v>
      </c>
      <c r="C94" s="29">
        <f t="shared" si="17"/>
        <v>3.3884036620014824E-2</v>
      </c>
      <c r="D94" s="30">
        <f>IF(OR($A94="",$B94=""),"",A94*'MPTO_working_2-way'!$G93)</f>
        <v>2.2848837209302326</v>
      </c>
      <c r="E94" s="32">
        <f>IF(OR($A94="",$B94=""),"",B94*'MPTO_working_2-way'!$G93)</f>
        <v>1.7782805429864255</v>
      </c>
      <c r="F94" s="30">
        <f>IF(OR($A94="",$B94=""),"",'MPTO_working_2-way'!D93)</f>
        <v>2.2959652089876781</v>
      </c>
      <c r="G94" s="32">
        <f>IF(OR($A94="",$B94=""),"",'MPTO_working_2-way'!E93)</f>
        <v>1.7716256524981358</v>
      </c>
      <c r="H94" s="30">
        <f>IF(OR($A94="",$B94=""),"",'OddsRatio_working_2-way'!M93)</f>
        <v>2.2963624321753371</v>
      </c>
      <c r="I94" s="30">
        <f>IF(OR($A94="",$B94=""),"",'OddsRatio_working_2-way'!N93)</f>
        <v>1.7713892158398703</v>
      </c>
      <c r="J94" s="30">
        <f>IF('Log_working_2-way'!$D93="","",A94^('Log_working_2-way'!$D93))</f>
        <v>2.3014598613122459</v>
      </c>
      <c r="K94" s="32">
        <f>IF('Log_working_2-way'!$D93="","",B94^('Log_working_2-way'!$D93))</f>
        <v>1.7683679149287428</v>
      </c>
      <c r="L94" s="37">
        <f t="shared" si="26"/>
        <v>0.43765903307888038</v>
      </c>
      <c r="M94" s="37">
        <f t="shared" si="27"/>
        <v>0.56234096692111957</v>
      </c>
      <c r="N94" s="38">
        <v>190</v>
      </c>
      <c r="O94" s="38">
        <f t="shared" si="28"/>
        <v>104.02714932126696</v>
      </c>
      <c r="P94" s="38">
        <f t="shared" si="29"/>
        <v>79.534883720930239</v>
      </c>
      <c r="Q94" s="38">
        <f t="shared" si="30"/>
        <v>110.46511627906978</v>
      </c>
      <c r="R94" s="38">
        <f t="shared" si="31"/>
        <v>85.972850678733039</v>
      </c>
      <c r="S94" s="39">
        <f t="shared" si="32"/>
        <v>-6.4379669578028142</v>
      </c>
      <c r="T94" s="39">
        <f t="shared" si="33"/>
        <v>-6.4379669578028</v>
      </c>
      <c r="U94" t="s">
        <v>229</v>
      </c>
      <c r="V94" t="s">
        <v>230</v>
      </c>
      <c r="W94" t="s">
        <v>185</v>
      </c>
      <c r="X94" t="s">
        <v>298</v>
      </c>
      <c r="Y94" s="41"/>
    </row>
    <row r="95" spans="1:25" ht="15" x14ac:dyDescent="0.25">
      <c r="A95">
        <v>2.15</v>
      </c>
      <c r="B95">
        <v>1.76</v>
      </c>
      <c r="C95" s="29">
        <f t="shared" si="17"/>
        <v>3.3298097251585723E-2</v>
      </c>
      <c r="D95" s="30">
        <f>IF(OR($A95="",$B95=""),"",A95*'MPTO_working_2-way'!$G94)</f>
        <v>2.2215909090909092</v>
      </c>
      <c r="E95" s="32">
        <f>IF(OR($A95="",$B95=""),"",B95*'MPTO_working_2-way'!$G94)</f>
        <v>1.8186046511627909</v>
      </c>
      <c r="F95" s="30">
        <f>IF(OR($A95="",$B95=""),"",'MPTO_working_2-way'!D94)</f>
        <v>2.2298173246906305</v>
      </c>
      <c r="G95" s="32">
        <f>IF(OR($A95="",$B95=""),"",'MPTO_working_2-way'!E94)</f>
        <v>1.8131288931480596</v>
      </c>
      <c r="H95" s="30">
        <f>IF(OR($A95="",$B95=""),"",'OddsRatio_working_2-way'!M94)</f>
        <v>2.2301048307916052</v>
      </c>
      <c r="I95" s="30">
        <f>IF(OR($A95="",$B95=""),"",'OddsRatio_working_2-way'!N94)</f>
        <v>1.8129388446970602</v>
      </c>
      <c r="J95" s="30">
        <f>IF('Log_working_2-way'!$D94="","",A95^('Log_working_2-way'!$D94))</f>
        <v>2.2338767288490446</v>
      </c>
      <c r="K95" s="32">
        <f>IF('Log_working_2-way'!$D94="","",B95^('Log_working_2-way'!$D94))</f>
        <v>1.8104537322239227</v>
      </c>
      <c r="L95" s="37">
        <f t="shared" si="26"/>
        <v>0.45012787723785164</v>
      </c>
      <c r="M95" s="37">
        <f t="shared" si="27"/>
        <v>0.54987212276214825</v>
      </c>
      <c r="N95" s="38">
        <v>191</v>
      </c>
      <c r="O95" s="38">
        <f t="shared" si="28"/>
        <v>102.16279069767441</v>
      </c>
      <c r="P95" s="38">
        <f t="shared" si="29"/>
        <v>82.477272727272748</v>
      </c>
      <c r="Q95" s="38">
        <f t="shared" si="30"/>
        <v>108.52272727272728</v>
      </c>
      <c r="R95" s="38">
        <f t="shared" si="31"/>
        <v>88.837209302325576</v>
      </c>
      <c r="S95" s="39">
        <f t="shared" si="32"/>
        <v>-6.3599365750528705</v>
      </c>
      <c r="T95" s="39">
        <f t="shared" si="33"/>
        <v>-6.3599365750528278</v>
      </c>
      <c r="U95" t="s">
        <v>231</v>
      </c>
      <c r="V95" t="s">
        <v>232</v>
      </c>
      <c r="W95" t="s">
        <v>185</v>
      </c>
      <c r="X95" t="s">
        <v>298</v>
      </c>
      <c r="Y95" s="41"/>
    </row>
    <row r="96" spans="1:25" ht="15" x14ac:dyDescent="0.25">
      <c r="A96">
        <v>2.2799999999999998</v>
      </c>
      <c r="B96">
        <v>1.68</v>
      </c>
      <c r="C96" s="29">
        <f t="shared" si="17"/>
        <v>3.383458646616555E-2</v>
      </c>
      <c r="D96" s="30">
        <f>IF(OR($A96="",$B96=""),"",A96*'MPTO_working_2-way'!$G95)</f>
        <v>2.3571428571428572</v>
      </c>
      <c r="E96" s="32">
        <f>IF(OR($A96="",$B96=""),"",B96*'MPTO_working_2-way'!$G95)</f>
        <v>1.736842105263158</v>
      </c>
      <c r="F96" s="30">
        <f>IF(OR($A96="",$B96=""),"",'MPTO_working_2-way'!D95)</f>
        <v>2.3714710252600297</v>
      </c>
      <c r="G96" s="32">
        <f>IF(OR($A96="",$B96=""),"",'MPTO_working_2-way'!E95)</f>
        <v>1.7291440953412784</v>
      </c>
      <c r="H96" s="30">
        <f>IF(OR($A96="",$B96=""),"",'OddsRatio_working_2-way'!M95)</f>
        <v>2.3719886811400706</v>
      </c>
      <c r="I96" s="30">
        <f>IF(OR($A96="",$B96=""),"",'OddsRatio_working_2-way'!N95)</f>
        <v>1.728868986855663</v>
      </c>
      <c r="J96" s="30">
        <f>IF('Log_working_2-way'!$D95="","",A96^('Log_working_2-way'!$D95))</f>
        <v>2.3786002597874161</v>
      </c>
      <c r="K96" s="32">
        <f>IF('Log_working_2-way'!$D95="","",B96^('Log_working_2-way'!$D95))</f>
        <v>1.7253734306956654</v>
      </c>
      <c r="L96" s="37">
        <f t="shared" si="26"/>
        <v>0.42424242424242425</v>
      </c>
      <c r="M96" s="37">
        <f t="shared" si="27"/>
        <v>0.57575757575757569</v>
      </c>
      <c r="N96" s="38">
        <v>192</v>
      </c>
      <c r="O96" s="38">
        <f t="shared" si="28"/>
        <v>107.78947368421053</v>
      </c>
      <c r="P96" s="38">
        <f t="shared" si="29"/>
        <v>77.714285714285708</v>
      </c>
      <c r="Q96" s="38">
        <f t="shared" si="30"/>
        <v>114.28571428571428</v>
      </c>
      <c r="R96" s="38">
        <f t="shared" si="31"/>
        <v>84.21052631578948</v>
      </c>
      <c r="S96" s="39">
        <f t="shared" si="32"/>
        <v>-6.4962406015037431</v>
      </c>
      <c r="T96" s="39">
        <f t="shared" si="33"/>
        <v>-6.4962406015037715</v>
      </c>
      <c r="U96" t="s">
        <v>183</v>
      </c>
      <c r="V96" t="s">
        <v>243</v>
      </c>
      <c r="W96" t="s">
        <v>185</v>
      </c>
      <c r="X96" t="s">
        <v>298</v>
      </c>
      <c r="Y96" s="41"/>
    </row>
    <row r="97" spans="1:25" ht="15" x14ac:dyDescent="0.25">
      <c r="A97">
        <v>2.08</v>
      </c>
      <c r="B97">
        <v>1.81</v>
      </c>
      <c r="C97" s="29">
        <f t="shared" si="17"/>
        <v>3.3255418614534626E-2</v>
      </c>
      <c r="D97" s="30">
        <f>IF(OR($A97="",$B97=""),"",A97*'MPTO_working_2-way'!$G96)</f>
        <v>2.1491712707182322</v>
      </c>
      <c r="E97" s="32">
        <f>IF(OR($A97="",$B97=""),"",B97*'MPTO_working_2-way'!$G96)</f>
        <v>1.8701923076923077</v>
      </c>
      <c r="F97" s="30">
        <f>IF(OR($A97="",$B97=""),"",'MPTO_working_2-way'!D96)</f>
        <v>2.1545152798443401</v>
      </c>
      <c r="G97" s="32">
        <f>IF(OR($A97="",$B97=""),"",'MPTO_working_2-way'!E96)</f>
        <v>1.8661643699811639</v>
      </c>
      <c r="H97" s="30">
        <f>IF(OR($A97="",$B97=""),"",'OddsRatio_working_2-way'!M96)</f>
        <v>2.1547005383792519</v>
      </c>
      <c r="I97" s="30">
        <f>IF(OR($A97="",$B97=""),"",'OddsRatio_working_2-way'!N96)</f>
        <v>1.8660254037844384</v>
      </c>
      <c r="J97" s="30">
        <f>IF('Log_working_2-way'!$D96="","",A97^('Log_working_2-way'!$D96))</f>
        <v>2.1571440120474694</v>
      </c>
      <c r="K97" s="32">
        <f>IF('Log_working_2-way'!$D96="","",B97^('Log_working_2-way'!$D96))</f>
        <v>1.8641966683390954</v>
      </c>
      <c r="L97" s="37">
        <f t="shared" si="26"/>
        <v>0.46529562982005135</v>
      </c>
      <c r="M97" s="37">
        <f t="shared" si="27"/>
        <v>0.53470437017994854</v>
      </c>
      <c r="N97" s="38">
        <v>193</v>
      </c>
      <c r="O97" s="38">
        <f t="shared" si="28"/>
        <v>100.21153846153845</v>
      </c>
      <c r="P97" s="38">
        <f t="shared" si="29"/>
        <v>86.370165745856355</v>
      </c>
      <c r="Q97" s="38">
        <f t="shared" si="30"/>
        <v>106.62983425414366</v>
      </c>
      <c r="R97" s="38">
        <f t="shared" si="31"/>
        <v>92.788461538461533</v>
      </c>
      <c r="S97" s="39">
        <f t="shared" si="32"/>
        <v>-6.4182957926052069</v>
      </c>
      <c r="T97" s="39">
        <f t="shared" si="33"/>
        <v>-6.4182957926051785</v>
      </c>
      <c r="U97" t="s">
        <v>106</v>
      </c>
      <c r="V97" t="s">
        <v>93</v>
      </c>
      <c r="W97" t="s">
        <v>112</v>
      </c>
      <c r="X97" t="s">
        <v>298</v>
      </c>
      <c r="Y97" s="41"/>
    </row>
    <row r="98" spans="1:25" ht="15" x14ac:dyDescent="0.25">
      <c r="A98">
        <v>2.14</v>
      </c>
      <c r="B98">
        <v>1.76</v>
      </c>
      <c r="C98" s="29">
        <f t="shared" si="17"/>
        <v>3.5471537807986397E-2</v>
      </c>
      <c r="D98" s="30">
        <f>IF(OR($A98="",$B98=""),"",A98*'MPTO_working_2-way'!$G97)</f>
        <v>2.2159090909090908</v>
      </c>
      <c r="E98" s="32">
        <f>IF(OR($A98="",$B98=""),"",B98*'MPTO_working_2-way'!$G97)</f>
        <v>1.8224299065420562</v>
      </c>
      <c r="F98" s="30">
        <f>IF(OR($A98="",$B98=""),"",'MPTO_working_2-way'!D97)</f>
        <v>2.2244271202456889</v>
      </c>
      <c r="G98" s="32">
        <f>IF(OR($A98="",$B98=""),"",'MPTO_working_2-way'!E97)</f>
        <v>1.8167084699980707</v>
      </c>
      <c r="H98" s="30">
        <f>IF(OR($A98="",$B98=""),"",'OddsRatio_working_2-way'!M97)</f>
        <v>2.2247448713915889</v>
      </c>
      <c r="I98" s="30">
        <f>IF(OR($A98="",$B98=""),"",'OddsRatio_working_2-way'!N97)</f>
        <v>1.8164965809277254</v>
      </c>
      <c r="J98" s="30">
        <f>IF('Log_working_2-way'!$D97="","",A98^('Log_working_2-way'!$D97))</f>
        <v>2.2286583340561452</v>
      </c>
      <c r="K98" s="32">
        <f>IF('Log_working_2-way'!$D97="","",B98^('Log_working_2-way'!$D97))</f>
        <v>1.8138959157983681</v>
      </c>
      <c r="L98" s="37">
        <f t="shared" si="26"/>
        <v>0.45128205128205129</v>
      </c>
      <c r="M98" s="37">
        <f t="shared" si="27"/>
        <v>0.54871794871794866</v>
      </c>
      <c r="N98" s="38">
        <v>194</v>
      </c>
      <c r="O98" s="38">
        <f t="shared" si="28"/>
        <v>103.34579439252337</v>
      </c>
      <c r="P98" s="38">
        <f t="shared" si="29"/>
        <v>83.77272727272728</v>
      </c>
      <c r="Q98" s="38">
        <f t="shared" si="30"/>
        <v>110.22727272727273</v>
      </c>
      <c r="R98" s="38">
        <f t="shared" si="31"/>
        <v>90.654205607476641</v>
      </c>
      <c r="S98" s="39">
        <f t="shared" si="32"/>
        <v>-6.8814783347493602</v>
      </c>
      <c r="T98" s="39">
        <f t="shared" si="33"/>
        <v>-6.8814783347493602</v>
      </c>
      <c r="U98" t="s">
        <v>95</v>
      </c>
      <c r="V98" t="s">
        <v>105</v>
      </c>
      <c r="W98" t="s">
        <v>112</v>
      </c>
      <c r="X98" t="s">
        <v>298</v>
      </c>
      <c r="Y98" s="41"/>
    </row>
    <row r="99" spans="1:25" ht="15" x14ac:dyDescent="0.25">
      <c r="A99">
        <v>1.87</v>
      </c>
      <c r="B99">
        <v>2.02</v>
      </c>
      <c r="C99" s="29">
        <f t="shared" si="17"/>
        <v>2.9808863239265015E-2</v>
      </c>
      <c r="D99" s="30">
        <f>IF(OR($A99="",$B99=""),"",A99*'MPTO_working_2-way'!$G98)</f>
        <v>1.9257425742574257</v>
      </c>
      <c r="E99" s="32">
        <f>IF(OR($A99="",$B99=""),"",B99*'MPTO_working_2-way'!$G98)</f>
        <v>2.0802139037433154</v>
      </c>
      <c r="F99" s="30">
        <f>IF(OR($A99="",$B99=""),"",'MPTO_working_2-way'!D98)</f>
        <v>1.9236135865967305</v>
      </c>
      <c r="G99" s="32">
        <f>IF(OR($A99="",$B99=""),"",'MPTO_working_2-way'!E98)</f>
        <v>2.082703865027292</v>
      </c>
      <c r="H99" s="30">
        <f>IF(OR($A99="",$B99=""),"",'OddsRatio_working_2-way'!M98)</f>
        <v>1.9235481451827992</v>
      </c>
      <c r="I99" s="30">
        <f>IF(OR($A99="",$B99=""),"",'OddsRatio_working_2-way'!N98)</f>
        <v>2.0827805840074194</v>
      </c>
      <c r="J99" s="30">
        <f>IF('Log_working_2-way'!$D98="","",A99^('Log_working_2-way'!$D98))</f>
        <v>1.9225833907877643</v>
      </c>
      <c r="K99" s="32">
        <f>IF('Log_working_2-way'!$D98="","",B99^('Log_working_2-way'!$D98))</f>
        <v>2.0839128581602959</v>
      </c>
      <c r="L99" s="37">
        <f t="shared" si="26"/>
        <v>0.51928020565552702</v>
      </c>
      <c r="M99" s="37">
        <f t="shared" si="27"/>
        <v>0.48071979434447304</v>
      </c>
      <c r="N99" s="38">
        <v>195</v>
      </c>
      <c r="O99" s="38">
        <f t="shared" si="28"/>
        <v>90.721925133689837</v>
      </c>
      <c r="P99" s="38">
        <f t="shared" si="29"/>
        <v>98.465346534653449</v>
      </c>
      <c r="Q99" s="38">
        <f t="shared" si="30"/>
        <v>96.534653465346537</v>
      </c>
      <c r="R99" s="38">
        <f t="shared" si="31"/>
        <v>104.27807486631015</v>
      </c>
      <c r="S99" s="39">
        <f t="shared" si="32"/>
        <v>-5.8127283316567002</v>
      </c>
      <c r="T99" s="39">
        <f t="shared" si="33"/>
        <v>-5.8127283316567002</v>
      </c>
      <c r="U99" t="s">
        <v>110</v>
      </c>
      <c r="V99" t="s">
        <v>96</v>
      </c>
      <c r="W99" t="s">
        <v>112</v>
      </c>
      <c r="X99" t="s">
        <v>298</v>
      </c>
      <c r="Y99" s="41"/>
    </row>
    <row r="100" spans="1:25" ht="15" x14ac:dyDescent="0.25">
      <c r="A100">
        <v>1.58</v>
      </c>
      <c r="B100">
        <v>2.4500000000000002</v>
      </c>
      <c r="C100" s="29">
        <f t="shared" si="17"/>
        <v>4.1074657711185569E-2</v>
      </c>
      <c r="D100" s="30">
        <f>IF(OR($A100="",$B100=""),"",A100*'MPTO_working_2-way'!$G99)</f>
        <v>1.6448979591836732</v>
      </c>
      <c r="E100" s="32">
        <f>IF(OR($A100="",$B100=""),"",B100*'MPTO_working_2-way'!$G99)</f>
        <v>2.5506329113924049</v>
      </c>
      <c r="F100" s="30">
        <f>IF(OR($A100="",$B100=""),"",'MPTO_working_2-way'!D99)</f>
        <v>1.6329888209238554</v>
      </c>
      <c r="G100" s="32">
        <f>IF(OR($A100="",$B100=""),"",'MPTO_working_2-way'!E99)</f>
        <v>2.5798067310896364</v>
      </c>
      <c r="H100" s="30">
        <f>IF(OR($A100="",$B100=""),"",'OddsRatio_working_2-way'!M99)</f>
        <v>1.6324555320336758</v>
      </c>
      <c r="I100" s="30">
        <f>IF(OR($A100="",$B100=""),"",'OddsRatio_working_2-way'!N99)</f>
        <v>2.5811388300841895</v>
      </c>
      <c r="J100" s="30">
        <f>IF('Log_working_2-way'!$D99="","",A100^('Log_working_2-way'!$D99))</f>
        <v>1.6270159669657038</v>
      </c>
      <c r="K100" s="32">
        <f>IF('Log_working_2-way'!$D99="","",B100^('Log_working_2-way'!$D99))</f>
        <v>2.5948557176921749</v>
      </c>
      <c r="L100" s="37">
        <f t="shared" si="26"/>
        <v>0.60794044665012414</v>
      </c>
      <c r="M100" s="37">
        <f t="shared" si="27"/>
        <v>0.39205955334987597</v>
      </c>
      <c r="N100" s="38">
        <v>196</v>
      </c>
      <c r="O100" s="38">
        <f t="shared" si="28"/>
        <v>71.949367088607588</v>
      </c>
      <c r="P100" s="38">
        <f t="shared" si="29"/>
        <v>116</v>
      </c>
      <c r="Q100" s="38">
        <f t="shared" si="30"/>
        <v>79.999999999999986</v>
      </c>
      <c r="R100" s="38">
        <f t="shared" si="31"/>
        <v>124.0506329113924</v>
      </c>
      <c r="S100" s="39">
        <f t="shared" si="32"/>
        <v>-8.0506329113923982</v>
      </c>
      <c r="T100" s="39">
        <f t="shared" si="33"/>
        <v>-8.0506329113923982</v>
      </c>
      <c r="U100" t="s">
        <v>111</v>
      </c>
      <c r="V100" t="s">
        <v>94</v>
      </c>
      <c r="W100" t="s">
        <v>112</v>
      </c>
      <c r="X100" t="s">
        <v>298</v>
      </c>
      <c r="Y100" s="41"/>
    </row>
    <row r="101" spans="1:25" s="35" customFormat="1" ht="15" x14ac:dyDescent="0.25">
      <c r="A101">
        <v>2.2200000000000002</v>
      </c>
      <c r="B101">
        <v>1.68</v>
      </c>
      <c r="C101" s="29">
        <f t="shared" si="17"/>
        <v>4.5688545688545634E-2</v>
      </c>
      <c r="D101" s="30">
        <f>IF(OR($A101="",$B101=""),"",A101*'MPTO_working_2-way'!$G100)</f>
        <v>2.3214285714285716</v>
      </c>
      <c r="E101" s="32">
        <f>IF(OR($A101="",$B101=""),"",B101*'MPTO_working_2-way'!$G100)</f>
        <v>1.7567567567567566</v>
      </c>
      <c r="F101" s="30">
        <f>IF(OR($A101="",$B101=""),"",'MPTO_working_2-way'!D100)</f>
        <v>2.3386004514672689</v>
      </c>
      <c r="G101" s="32">
        <f>IF(OR($A101="",$B101=""),"",'MPTO_working_2-way'!E100)</f>
        <v>1.7470489038785832</v>
      </c>
      <c r="H101" s="30">
        <f>IF(OR($A101="",$B101=""),"",'OddsRatio_working_2-way'!M100)</f>
        <v>2.3394467690277296</v>
      </c>
      <c r="I101" s="30">
        <f>IF(OR($A101="",$B101=""),"",'OddsRatio_working_2-way'!N100)</f>
        <v>1.7465768876547993</v>
      </c>
      <c r="J101" s="30">
        <f>IF('Log_working_2-way'!$D100="","",A101^('Log_working_2-way'!$D100))</f>
        <v>2.3474640771287958</v>
      </c>
      <c r="K101" s="32">
        <f>IF('Log_working_2-way'!$D100="","",B101^('Log_working_2-way'!$D100))</f>
        <v>1.7421348123284788</v>
      </c>
      <c r="L101" s="37">
        <f t="shared" si="26"/>
        <v>0.43076923076923074</v>
      </c>
      <c r="M101" s="37">
        <f t="shared" si="27"/>
        <v>0.56923076923076932</v>
      </c>
      <c r="N101" s="38">
        <v>197</v>
      </c>
      <c r="O101" s="38">
        <f t="shared" si="28"/>
        <v>108.26126126126127</v>
      </c>
      <c r="P101" s="38">
        <f t="shared" si="29"/>
        <v>79.738095238095227</v>
      </c>
      <c r="Q101" s="38">
        <f t="shared" si="30"/>
        <v>117.26190476190476</v>
      </c>
      <c r="R101" s="38">
        <f t="shared" si="31"/>
        <v>88.738738738738732</v>
      </c>
      <c r="S101" s="39">
        <f t="shared" si="32"/>
        <v>-9.0006435006434913</v>
      </c>
      <c r="T101" s="39">
        <f t="shared" si="33"/>
        <v>-9.0006435006435055</v>
      </c>
      <c r="U101" t="s">
        <v>134</v>
      </c>
      <c r="V101" t="s">
        <v>145</v>
      </c>
      <c r="W101" t="s">
        <v>154</v>
      </c>
      <c r="X101" t="s">
        <v>298</v>
      </c>
      <c r="Y101" s="41"/>
    </row>
    <row r="102" spans="1:25" ht="15" x14ac:dyDescent="0.25">
      <c r="A102">
        <v>2.2999999999999998</v>
      </c>
      <c r="B102">
        <v>1.65</v>
      </c>
      <c r="C102" s="29">
        <f t="shared" si="17"/>
        <v>4.0843214756258295E-2</v>
      </c>
      <c r="D102" s="30">
        <f>IF(OR($A102="",$B102=""),"",A102*'MPTO_working_2-way'!$G101)</f>
        <v>2.393939393939394</v>
      </c>
      <c r="E102" s="32">
        <f>IF(OR($A102="",$B102=""),"",B102*'MPTO_working_2-way'!$G101)</f>
        <v>1.7173913043478262</v>
      </c>
      <c r="F102" s="30">
        <f>IF(OR($A102="",$B102=""),"",'MPTO_working_2-way'!D101)</f>
        <v>2.4133545310015898</v>
      </c>
      <c r="G102" s="32">
        <f>IF(OR($A102="",$B102=""),"",'MPTO_working_2-way'!E101)</f>
        <v>1.7075365579302588</v>
      </c>
      <c r="H102" s="30">
        <f>IF(OR($A102="",$B102=""),"",'OddsRatio_working_2-way'!M101)</f>
        <v>2.4142135623730949</v>
      </c>
      <c r="I102" s="30">
        <f>IF(OR($A102="",$B102=""),"",'OddsRatio_working_2-way'!N101)</f>
        <v>1.7071067811865481</v>
      </c>
      <c r="J102" s="30">
        <f>IF('Log_working_2-way'!$D101="","",A102^('Log_working_2-way'!$D101))</f>
        <v>2.4232620837218128</v>
      </c>
      <c r="K102" s="32">
        <f>IF('Log_working_2-way'!$D101="","",B102^('Log_working_2-way'!$D101))</f>
        <v>1.7026112839208782</v>
      </c>
      <c r="L102" s="37">
        <f t="shared" si="26"/>
        <v>0.41772151898734178</v>
      </c>
      <c r="M102" s="37">
        <f t="shared" si="27"/>
        <v>0.58227848101265822</v>
      </c>
      <c r="N102" s="38">
        <v>198</v>
      </c>
      <c r="O102" s="38">
        <f t="shared" si="28"/>
        <v>111.91304347826087</v>
      </c>
      <c r="P102" s="38">
        <f t="shared" si="29"/>
        <v>78</v>
      </c>
      <c r="Q102" s="38">
        <f t="shared" si="30"/>
        <v>120</v>
      </c>
      <c r="R102" s="38">
        <f t="shared" si="31"/>
        <v>86.08695652173914</v>
      </c>
      <c r="S102" s="39">
        <f t="shared" si="32"/>
        <v>-8.0869565217391255</v>
      </c>
      <c r="T102" s="39">
        <f t="shared" si="33"/>
        <v>-8.0869565217391397</v>
      </c>
      <c r="U102" t="s">
        <v>132</v>
      </c>
      <c r="V102" t="s">
        <v>141</v>
      </c>
      <c r="W102" t="s">
        <v>154</v>
      </c>
      <c r="X102" t="s">
        <v>298</v>
      </c>
      <c r="Y102" s="41"/>
    </row>
    <row r="103" spans="1:25" ht="15" x14ac:dyDescent="0.25">
      <c r="A103">
        <v>2.11</v>
      </c>
      <c r="B103">
        <v>1.76</v>
      </c>
      <c r="C103" s="29">
        <f t="shared" si="17"/>
        <v>4.2115467470917878E-2</v>
      </c>
      <c r="D103" s="30">
        <f>IF(OR($A103="",$B103=""),"",A103*'MPTO_working_2-way'!$G102)</f>
        <v>2.1988636363636367</v>
      </c>
      <c r="E103" s="32">
        <f>IF(OR($A103="",$B103=""),"",B103*'MPTO_working_2-way'!$G102)</f>
        <v>1.8341232227488156</v>
      </c>
      <c r="F103" s="30">
        <f>IF(OR($A103="",$B103=""),"",'MPTO_working_2-way'!D102)</f>
        <v>2.208110357949816</v>
      </c>
      <c r="G103" s="32">
        <f>IF(OR($A103="",$B103=""),"",'MPTO_working_2-way'!E102)</f>
        <v>1.8277389506841228</v>
      </c>
      <c r="H103" s="30">
        <f>IF(OR($A103="",$B103=""),"",'OddsRatio_working_2-way'!M102)</f>
        <v>2.208522368758425</v>
      </c>
      <c r="I103" s="30">
        <f>IF(OR($A103="",$B103=""),"",'OddsRatio_working_2-way'!N102)</f>
        <v>1.82745675698775</v>
      </c>
      <c r="J103" s="30">
        <f>IF('Log_working_2-way'!$D102="","",A103^('Log_working_2-way'!$D102))</f>
        <v>2.2127965940954506</v>
      </c>
      <c r="K103" s="32">
        <f>IF('Log_working_2-way'!$D102="","",B103^('Log_working_2-way'!$D102))</f>
        <v>1.8245405741311078</v>
      </c>
      <c r="L103" s="37">
        <f t="shared" si="26"/>
        <v>0.4547803617571059</v>
      </c>
      <c r="M103" s="37">
        <f t="shared" si="27"/>
        <v>0.54521963824289399</v>
      </c>
      <c r="N103" s="38">
        <v>199</v>
      </c>
      <c r="O103" s="38">
        <f t="shared" si="28"/>
        <v>104.68720379146919</v>
      </c>
      <c r="P103" s="38">
        <f t="shared" si="29"/>
        <v>85.931818181818201</v>
      </c>
      <c r="Q103" s="38">
        <f t="shared" si="30"/>
        <v>113.06818181818183</v>
      </c>
      <c r="R103" s="38">
        <f t="shared" si="31"/>
        <v>94.312796208530813</v>
      </c>
      <c r="S103" s="39">
        <f t="shared" si="32"/>
        <v>-8.3809780267126399</v>
      </c>
      <c r="T103" s="39">
        <f t="shared" si="33"/>
        <v>-8.3809780267126115</v>
      </c>
      <c r="U103" t="s">
        <v>144</v>
      </c>
      <c r="V103" t="s">
        <v>152</v>
      </c>
      <c r="W103" t="s">
        <v>154</v>
      </c>
      <c r="X103" t="s">
        <v>298</v>
      </c>
      <c r="Y103" s="41"/>
    </row>
    <row r="104" spans="1:25" ht="15" x14ac:dyDescent="0.25">
      <c r="A104">
        <v>2.2799999999999998</v>
      </c>
      <c r="B104">
        <v>1.65</v>
      </c>
      <c r="C104" s="29">
        <f t="shared" si="17"/>
        <v>4.4657097288676173E-2</v>
      </c>
      <c r="D104" s="30">
        <f>IF(OR($A104="",$B104=""),"",A104*'MPTO_working_2-way'!$G103)</f>
        <v>2.3818181818181814</v>
      </c>
      <c r="E104" s="32">
        <f>IF(OR($A104="",$B104=""),"",B104*'MPTO_working_2-way'!$G103)</f>
        <v>1.7236842105263155</v>
      </c>
      <c r="F104" s="30">
        <f>IF(OR($A104="",$B104=""),"",'MPTO_working_2-way'!D103)</f>
        <v>2.402298850574712</v>
      </c>
      <c r="G104" s="32">
        <f>IF(OR($A104="",$B104=""),"",'MPTO_working_2-way'!E103)</f>
        <v>1.7131147540983604</v>
      </c>
      <c r="H104" s="30">
        <f>IF(OR($A104="",$B104=""),"",'OddsRatio_working_2-way'!M103)</f>
        <v>2.4032928308912465</v>
      </c>
      <c r="I104" s="30">
        <f>IF(OR($A104="",$B104=""),"",'OddsRatio_working_2-way'!N103)</f>
        <v>1.7126096406869604</v>
      </c>
      <c r="J104" s="30">
        <f>IF('Log_working_2-way'!$D103="","",A104^('Log_working_2-way'!$D103))</f>
        <v>2.4128750224751347</v>
      </c>
      <c r="K104" s="32">
        <f>IF('Log_working_2-way'!$D103="","",B104^('Log_working_2-way'!$D103))</f>
        <v>1.7077766851929645</v>
      </c>
      <c r="L104" s="37">
        <f t="shared" si="26"/>
        <v>0.4198473282442749</v>
      </c>
      <c r="M104" s="37">
        <f t="shared" si="27"/>
        <v>0.58015267175572527</v>
      </c>
      <c r="N104" s="38">
        <v>200</v>
      </c>
      <c r="O104" s="38">
        <f t="shared" si="28"/>
        <v>112.28070175438594</v>
      </c>
      <c r="P104" s="38">
        <f t="shared" si="29"/>
        <v>78.787878787878796</v>
      </c>
      <c r="Q104" s="38">
        <f t="shared" si="30"/>
        <v>121.21212121212122</v>
      </c>
      <c r="R104" s="38">
        <f t="shared" si="31"/>
        <v>87.719298245614041</v>
      </c>
      <c r="S104" s="39">
        <f t="shared" si="32"/>
        <v>-8.9314194577352737</v>
      </c>
      <c r="T104" s="39">
        <f t="shared" si="33"/>
        <v>-8.9314194577352453</v>
      </c>
      <c r="U104" t="s">
        <v>139</v>
      </c>
      <c r="V104" t="s">
        <v>146</v>
      </c>
      <c r="W104" t="s">
        <v>154</v>
      </c>
      <c r="X104" t="s">
        <v>298</v>
      </c>
      <c r="Y104" s="41"/>
    </row>
    <row r="105" spans="1:25" ht="15" x14ac:dyDescent="0.25">
      <c r="A105">
        <v>2.75</v>
      </c>
      <c r="B105">
        <v>1.47</v>
      </c>
      <c r="C105" s="29">
        <f t="shared" si="17"/>
        <v>4.390847247990104E-2</v>
      </c>
      <c r="D105" s="30">
        <f>IF(OR($A105="",$B105=""),"",A105*'MPTO_working_2-way'!$G104)</f>
        <v>2.870748299319728</v>
      </c>
      <c r="E105" s="32">
        <f>IF(OR($A105="",$B105=""),"",B105*'MPTO_working_2-way'!$G104)</f>
        <v>1.5345454545454544</v>
      </c>
      <c r="F105" s="30">
        <f>IF(OR($A105="",$B105=""),"",'MPTO_working_2-way'!D104)</f>
        <v>2.9266968325791858</v>
      </c>
      <c r="G105" s="32">
        <f>IF(OR($A105="",$B105=""),"",'MPTO_working_2-way'!E104)</f>
        <v>1.5190230155002347</v>
      </c>
      <c r="H105" s="30">
        <f>IF(OR($A105="",$B105=""),"",'OddsRatio_working_2-way'!M104)</f>
        <v>2.9296124624698994</v>
      </c>
      <c r="I105" s="30">
        <f>IF(OR($A105="",$B105=""),"",'OddsRatio_working_2-way'!N104)</f>
        <v>1.5182387756347728</v>
      </c>
      <c r="J105" s="30">
        <f>IF('Log_working_2-way'!$D104="","",A105^('Log_working_2-way'!$D104))</f>
        <v>2.9565379812868176</v>
      </c>
      <c r="K105" s="32">
        <f>IF('Log_working_2-way'!$D104="","",B105^('Log_working_2-way'!$D104))</f>
        <v>1.5111068681327435</v>
      </c>
      <c r="L105" s="37">
        <f t="shared" si="26"/>
        <v>0.34834123222748814</v>
      </c>
      <c r="M105" s="37">
        <f t="shared" si="27"/>
        <v>0.65165876777251186</v>
      </c>
      <c r="N105" s="38">
        <v>201</v>
      </c>
      <c r="O105" s="38">
        <f t="shared" si="28"/>
        <v>127.90909090909091</v>
      </c>
      <c r="P105" s="38">
        <f t="shared" si="29"/>
        <v>64.265306122448962</v>
      </c>
      <c r="Q105" s="38">
        <f t="shared" si="30"/>
        <v>136.73469387755102</v>
      </c>
      <c r="R105" s="38">
        <f t="shared" si="31"/>
        <v>73.090909090909093</v>
      </c>
      <c r="S105" s="39">
        <f t="shared" si="32"/>
        <v>-8.8256029684601174</v>
      </c>
      <c r="T105" s="39">
        <f t="shared" si="33"/>
        <v>-8.8256029684601316</v>
      </c>
      <c r="U105" t="s">
        <v>148</v>
      </c>
      <c r="V105" t="s">
        <v>143</v>
      </c>
      <c r="W105" t="s">
        <v>154</v>
      </c>
      <c r="X105" t="s">
        <v>298</v>
      </c>
      <c r="Y105" s="41"/>
    </row>
    <row r="106" spans="1:25" ht="15" x14ac:dyDescent="0.25">
      <c r="A106">
        <v>2.04</v>
      </c>
      <c r="B106">
        <v>1.81</v>
      </c>
      <c r="C106" s="29">
        <f t="shared" si="17"/>
        <v>4.2682266276676373E-2</v>
      </c>
      <c r="D106" s="30">
        <f>IF(OR($A106="",$B106=""),"",A106*'MPTO_working_2-way'!$G105)</f>
        <v>2.1270718232044197</v>
      </c>
      <c r="E106" s="32">
        <f>IF(OR($A106="",$B106=""),"",B106*'MPTO_working_2-way'!$G105)</f>
        <v>1.8872549019607843</v>
      </c>
      <c r="F106" s="30">
        <f>IF(OR($A106="",$B106=""),"",'MPTO_working_2-way'!D105)</f>
        <v>2.1328558225508316</v>
      </c>
      <c r="G106" s="32">
        <f>IF(OR($A106="",$B106=""),"",'MPTO_working_2-way'!E105)</f>
        <v>1.8827248623291861</v>
      </c>
      <c r="H106" s="30">
        <f>IF(OR($A106="",$B106=""),"",'OddsRatio_working_2-way'!M105)</f>
        <v>2.1331154474650633</v>
      </c>
      <c r="I106" s="30">
        <f>IF(OR($A106="",$B106=""),"",'OddsRatio_working_2-way'!N105)</f>
        <v>1.8825226081218283</v>
      </c>
      <c r="J106" s="30">
        <f>IF('Log_working_2-way'!$D105="","",A106^('Log_working_2-way'!$D105))</f>
        <v>2.1357821160163764</v>
      </c>
      <c r="K106" s="32">
        <f>IF('Log_working_2-way'!$D105="","",B106^('Log_working_2-way'!$D105))</f>
        <v>1.8804505599252526</v>
      </c>
      <c r="L106" s="37">
        <f t="shared" si="26"/>
        <v>0.47012987012987018</v>
      </c>
      <c r="M106" s="37">
        <f t="shared" si="27"/>
        <v>0.52987012987012994</v>
      </c>
      <c r="N106" s="38">
        <v>202</v>
      </c>
      <c r="O106" s="38">
        <f t="shared" si="28"/>
        <v>102.98039215686273</v>
      </c>
      <c r="P106" s="38">
        <f t="shared" si="29"/>
        <v>90.39779005524862</v>
      </c>
      <c r="Q106" s="38">
        <f t="shared" si="30"/>
        <v>111.60220994475139</v>
      </c>
      <c r="R106" s="38">
        <f t="shared" si="31"/>
        <v>99.019607843137251</v>
      </c>
      <c r="S106" s="39">
        <f t="shared" si="32"/>
        <v>-8.6218177878886593</v>
      </c>
      <c r="T106" s="39">
        <f t="shared" si="33"/>
        <v>-8.6218177878886308</v>
      </c>
      <c r="U106" t="s">
        <v>216</v>
      </c>
      <c r="V106" t="s">
        <v>181</v>
      </c>
      <c r="W106" t="s">
        <v>86</v>
      </c>
      <c r="X106" t="s">
        <v>299</v>
      </c>
      <c r="Y106" s="41"/>
    </row>
    <row r="107" spans="1:25" ht="15" x14ac:dyDescent="0.25">
      <c r="A107">
        <v>2.4</v>
      </c>
      <c r="B107">
        <v>1.6</v>
      </c>
      <c r="C107" s="29">
        <f t="shared" si="17"/>
        <v>4.1666666666666741E-2</v>
      </c>
      <c r="D107" s="30">
        <f>IF(OR($A107="",$B107=""),"",A107*'MPTO_working_2-way'!$G106)</f>
        <v>2.5</v>
      </c>
      <c r="E107" s="32">
        <f>IF(OR($A107="",$B107=""),"",B107*'MPTO_working_2-way'!$G106)</f>
        <v>1.666666666666667</v>
      </c>
      <c r="F107" s="30">
        <f>IF(OR($A107="",$B107=""),"",'MPTO_working_2-way'!D106)</f>
        <v>2.5263157894736841</v>
      </c>
      <c r="G107" s="32">
        <f>IF(OR($A107="",$B107=""),"",'MPTO_working_2-way'!E106)</f>
        <v>1.6551724137931036</v>
      </c>
      <c r="H107" s="30">
        <f>IF(OR($A107="",$B107=""),"",'OddsRatio_working_2-way'!M106)</f>
        <v>2.5275252316519468</v>
      </c>
      <c r="I107" s="30">
        <f>IF(OR($A107="",$B107=""),"",'OddsRatio_working_2-way'!N106)</f>
        <v>1.6546536707079771</v>
      </c>
      <c r="J107" s="30">
        <f>IF('Log_working_2-way'!$D106="","",A107^('Log_working_2-way'!$D106))</f>
        <v>2.5398728286377308</v>
      </c>
      <c r="K107" s="32">
        <f>IF('Log_working_2-way'!$D106="","",B107^('Log_working_2-way'!$D106))</f>
        <v>1.6494042763805412</v>
      </c>
      <c r="L107" s="37">
        <f t="shared" si="26"/>
        <v>0.4</v>
      </c>
      <c r="M107" s="37">
        <f t="shared" si="27"/>
        <v>0.59999999999999987</v>
      </c>
      <c r="N107" s="38">
        <v>203</v>
      </c>
      <c r="O107" s="38">
        <f t="shared" si="28"/>
        <v>118.41666666666667</v>
      </c>
      <c r="P107" s="38">
        <f t="shared" si="29"/>
        <v>76.125</v>
      </c>
      <c r="Q107" s="38">
        <f t="shared" si="30"/>
        <v>126.875</v>
      </c>
      <c r="R107" s="38">
        <f t="shared" si="31"/>
        <v>84.583333333333343</v>
      </c>
      <c r="S107" s="39">
        <f t="shared" si="32"/>
        <v>-8.4583333333333286</v>
      </c>
      <c r="T107" s="39">
        <f t="shared" si="33"/>
        <v>-8.4583333333333428</v>
      </c>
      <c r="U107" t="s">
        <v>97</v>
      </c>
      <c r="V107" t="s">
        <v>108</v>
      </c>
      <c r="W107" t="s">
        <v>112</v>
      </c>
      <c r="X107" t="s">
        <v>299</v>
      </c>
      <c r="Y107" s="41"/>
    </row>
    <row r="108" spans="1:25" ht="15" x14ac:dyDescent="0.25">
      <c r="A108">
        <v>2.16</v>
      </c>
      <c r="B108">
        <v>1.74</v>
      </c>
      <c r="C108" s="29">
        <f t="shared" si="17"/>
        <v>3.7675606641123682E-2</v>
      </c>
      <c r="D108" s="30">
        <f>IF(OR($A108="",$B108=""),"",A108*'MPTO_working_2-way'!$G107)</f>
        <v>2.2413793103448274</v>
      </c>
      <c r="E108" s="32">
        <f>IF(OR($A108="",$B108=""),"",B108*'MPTO_working_2-way'!$G107)</f>
        <v>1.8055555555555551</v>
      </c>
      <c r="F108" s="30">
        <f>IF(OR($A108="",$B108=""),"",'MPTO_working_2-way'!D107)</f>
        <v>2.2516175413371671</v>
      </c>
      <c r="G108" s="32">
        <f>IF(OR($A108="",$B108=""),"",'MPTO_working_2-way'!E107)</f>
        <v>1.7989661114302122</v>
      </c>
      <c r="H108" s="30">
        <f>IF(OR($A108="",$B108=""),"",'OddsRatio_working_2-way'!M107)</f>
        <v>2.2520253861514017</v>
      </c>
      <c r="I108" s="30">
        <f>IF(OR($A108="",$B108=""),"",'OddsRatio_working_2-way'!N107)</f>
        <v>1.7987058497862392</v>
      </c>
      <c r="J108" s="30">
        <f>IF('Log_working_2-way'!$D107="","",A108^('Log_working_2-way'!$D107))</f>
        <v>2.2567451068476951</v>
      </c>
      <c r="K108" s="32">
        <f>IF('Log_working_2-way'!$D107="","",B108^('Log_working_2-way'!$D107))</f>
        <v>1.7957063007853538</v>
      </c>
      <c r="L108" s="37">
        <f t="shared" si="26"/>
        <v>0.44615384615384618</v>
      </c>
      <c r="M108" s="37">
        <f t="shared" si="27"/>
        <v>0.55384615384615399</v>
      </c>
      <c r="N108" s="38">
        <v>204</v>
      </c>
      <c r="O108" s="38">
        <f t="shared" si="28"/>
        <v>109.55555555555556</v>
      </c>
      <c r="P108" s="38">
        <f t="shared" si="29"/>
        <v>86.75862068965516</v>
      </c>
      <c r="Q108" s="38">
        <f t="shared" si="30"/>
        <v>117.24137931034483</v>
      </c>
      <c r="R108" s="38">
        <f t="shared" si="31"/>
        <v>94.444444444444429</v>
      </c>
      <c r="S108" s="39">
        <f t="shared" si="32"/>
        <v>-7.6858237547892685</v>
      </c>
      <c r="T108" s="39">
        <f t="shared" si="33"/>
        <v>-7.6858237547892685</v>
      </c>
      <c r="U108" t="s">
        <v>104</v>
      </c>
      <c r="V108" t="s">
        <v>109</v>
      </c>
      <c r="W108" t="s">
        <v>112</v>
      </c>
      <c r="X108" t="s">
        <v>299</v>
      </c>
      <c r="Y108" s="41"/>
    </row>
    <row r="109" spans="1:25" ht="15" x14ac:dyDescent="0.25">
      <c r="A109">
        <v>2.33</v>
      </c>
      <c r="B109">
        <v>1.63</v>
      </c>
      <c r="C109" s="29">
        <f t="shared" si="17"/>
        <v>4.2681481871560623E-2</v>
      </c>
      <c r="D109" s="30">
        <f>IF(OR($A109="",$B109=""),"",A109*'MPTO_working_2-way'!$G108)</f>
        <v>2.4294478527607364</v>
      </c>
      <c r="E109" s="32">
        <f>IF(OR($A109="",$B109=""),"",B109*'MPTO_working_2-way'!$G108)</f>
        <v>1.6995708154506437</v>
      </c>
      <c r="F109" s="30">
        <f>IF(OR($A109="",$B109=""),"",'MPTO_working_2-way'!D108)</f>
        <v>2.4519190419316312</v>
      </c>
      <c r="G109" s="32">
        <f>IF(OR($A109="",$B109=""),"",'MPTO_working_2-way'!E108)</f>
        <v>1.6887436359189842</v>
      </c>
      <c r="H109" s="30">
        <f>IF(OR($A109="",$B109=""),"",'OddsRatio_working_2-way'!M108)</f>
        <v>2.4529663145135583</v>
      </c>
      <c r="I109" s="30">
        <f>IF(OR($A109="",$B109=""),"",'OddsRatio_working_2-way'!N108)</f>
        <v>1.688247201611685</v>
      </c>
      <c r="J109" s="30">
        <f>IF('Log_working_2-way'!$D108="","",A109^('Log_working_2-way'!$D108))</f>
        <v>2.4634823063272657</v>
      </c>
      <c r="K109" s="32">
        <f>IF('Log_working_2-way'!$D108="","",B109^('Log_working_2-way'!$D108))</f>
        <v>1.6833017356452447</v>
      </c>
      <c r="L109" s="37">
        <f t="shared" si="26"/>
        <v>0.4116161616161616</v>
      </c>
      <c r="M109" s="37">
        <f t="shared" si="27"/>
        <v>0.58838383838383845</v>
      </c>
      <c r="N109" s="38">
        <v>205</v>
      </c>
      <c r="O109" s="38">
        <f t="shared" si="28"/>
        <v>117.01716738197426</v>
      </c>
      <c r="P109" s="38">
        <f t="shared" si="29"/>
        <v>79.23312883435581</v>
      </c>
      <c r="Q109" s="38">
        <f t="shared" si="30"/>
        <v>125.76687116564418</v>
      </c>
      <c r="R109" s="38">
        <f t="shared" si="31"/>
        <v>87.982832618025753</v>
      </c>
      <c r="S109" s="39">
        <f t="shared" si="32"/>
        <v>-8.749703783669915</v>
      </c>
      <c r="T109" s="39">
        <f t="shared" si="33"/>
        <v>-8.7497037836699434</v>
      </c>
      <c r="U109" t="s">
        <v>142</v>
      </c>
      <c r="V109" t="s">
        <v>140</v>
      </c>
      <c r="W109" t="s">
        <v>154</v>
      </c>
      <c r="X109" t="s">
        <v>299</v>
      </c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58" customFormat="1" ht="15" x14ac:dyDescent="0.25">
      <c r="A182" s="50"/>
      <c r="B182" s="50"/>
      <c r="C182" s="51"/>
      <c r="D182" s="52"/>
      <c r="E182" s="54"/>
      <c r="F182" s="52"/>
      <c r="G182" s="54"/>
      <c r="H182" s="52"/>
      <c r="I182" s="52"/>
      <c r="J182" s="52"/>
      <c r="K182" s="54"/>
      <c r="L182" s="60"/>
      <c r="M182" s="60"/>
      <c r="N182" s="61"/>
      <c r="O182" s="61"/>
      <c r="P182" s="61"/>
      <c r="Q182" s="61"/>
      <c r="R182" s="61"/>
      <c r="S182" s="62"/>
      <c r="T182" s="62"/>
      <c r="U182" s="50"/>
      <c r="V182" s="50"/>
      <c r="W182" s="50"/>
      <c r="X182" s="57"/>
      <c r="Y182" s="63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84" activePane="bottomLeft" state="frozen"/>
      <selection pane="bottomLeft" activeCell="D3" sqref="D3:D10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35</v>
      </c>
      <c r="O1" s="66"/>
      <c r="P1" s="66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2.67</v>
      </c>
      <c r="B3">
        <v>3.24</v>
      </c>
      <c r="C3">
        <v>2.86</v>
      </c>
      <c r="D3" s="20">
        <f>IF(OR($A3="",$B3="",$C3=""),"",(1/A3)+(1/B3)+(1/C3)-1)</f>
        <v>3.2824160164984129E-2</v>
      </c>
      <c r="E3" s="17">
        <f>IF(OR($A3="",$B3="",$C3=""),"",A3*'MPTO_working_3-way'!$I2)</f>
        <v>2.7576405076405077</v>
      </c>
      <c r="F3" s="21">
        <f>IF(OR($A3="",$B3="",$C3=""),"",B3*'MPTO_working_3-way'!$I2)</f>
        <v>3.3463502789345489</v>
      </c>
      <c r="G3" s="22">
        <f>IF(OR($A3="",$B3="",$C3=""),"",C3*'MPTO_working_3-way'!$I2)</f>
        <v>2.9538770980718545</v>
      </c>
      <c r="H3" s="17">
        <f>IF(OR($A3="",$B3="",$C3=""),"",'MPTO_working_3-way'!E2)</f>
        <v>2.750347277186779</v>
      </c>
      <c r="I3" s="21">
        <f>IF(OR($A3="",$B3="",$C3=""),"",'MPTO_working_3-way'!F2)</f>
        <v>3.3590796872335553</v>
      </c>
      <c r="J3" s="22">
        <f>IF(OR($A3="",$B3="",$C3=""),"",'MPTO_working_3-way'!G2)</f>
        <v>2.9523871802900588</v>
      </c>
      <c r="K3" s="17">
        <f>IF(OR($A3="",$B3="",$C3=""),"",'OddsRatio_working_3-way'!H2)</f>
        <v>2.753875176113874</v>
      </c>
      <c r="L3" s="21">
        <f>IF(OR($A3="",$B3="",$C3=""),"",'OddsRatio_working_3-way'!I2)</f>
        <v>3.3525032302365743</v>
      </c>
      <c r="M3" s="22">
        <f>IF(OR($A3="",$B3="",$C3=""),"",'OddsRatio_working_3-way'!J2)</f>
        <v>2.9534178608214403</v>
      </c>
      <c r="N3" s="23">
        <f>(1/E3)* 100</f>
        <v>36.262884782455565</v>
      </c>
      <c r="O3" s="24">
        <f>(1/F3)* 100</f>
        <v>29.883303200356899</v>
      </c>
      <c r="P3" s="24">
        <f>(1/G3)* 100</f>
        <v>33.853812017187543</v>
      </c>
      <c r="Q3" t="s">
        <v>192</v>
      </c>
      <c r="R3" t="s">
        <v>234</v>
      </c>
      <c r="S3" t="s">
        <v>296</v>
      </c>
      <c r="T3" s="35">
        <v>100</v>
      </c>
      <c r="U3" s="35">
        <f>(1/A4)*((T3*A4)-T3)</f>
        <v>62.406015037593981</v>
      </c>
      <c r="V3" s="35">
        <f>(1/B4)*((T3*B4)-T3)</f>
        <v>69.78851963746223</v>
      </c>
      <c r="W3" s="35">
        <f>(1/C4)*((T3*C4)-T3)</f>
        <v>65.03496503496504</v>
      </c>
      <c r="X3" s="35">
        <f>((1/B4)+(1/C4))*T3</f>
        <v>65.17651532757273</v>
      </c>
      <c r="Y3" s="35">
        <f>((1/A4)+(1/C4))*T3</f>
        <v>72.559019927440985</v>
      </c>
      <c r="Z3" s="35">
        <f>((1/A4)+(1/B4))*T3</f>
        <v>67.805465324943782</v>
      </c>
      <c r="AA3" s="35">
        <f t="shared" ref="AA3" si="0">U3-X3</f>
        <v>-2.7705002899787488</v>
      </c>
      <c r="AB3" s="35">
        <f t="shared" ref="AB3" si="1">V3-Y3</f>
        <v>-2.7705002899787559</v>
      </c>
      <c r="AC3" s="35">
        <f t="shared" ref="AC3" si="2">W3-Z3</f>
        <v>-2.7705002899787416</v>
      </c>
      <c r="AD3" s="27"/>
      <c r="AE3" s="27"/>
      <c r="AF3">
        <v>2.0699999999999998</v>
      </c>
      <c r="AG3">
        <v>1.8</v>
      </c>
      <c r="AH3" s="41"/>
      <c r="AI3" s="27"/>
      <c r="AJ3" t="s">
        <v>244</v>
      </c>
    </row>
    <row r="4" spans="1:36" ht="15" x14ac:dyDescent="0.25">
      <c r="A4">
        <v>2.66</v>
      </c>
      <c r="B4">
        <v>3.31</v>
      </c>
      <c r="C4">
        <v>2.86</v>
      </c>
      <c r="D4" s="20">
        <f t="shared" ref="D4:D67" si="3">IF(OR($A4="",$B4="",$C4=""),"",(1/A4)+(1/B4)+(1/C4)-1)</f>
        <v>2.7705002899787612E-2</v>
      </c>
      <c r="E4" s="17">
        <f>IF(OR($A4="",$B4="",$C4=""),"",A4*'MPTO_working_3-way'!$I3)</f>
        <v>2.7336953077134352</v>
      </c>
      <c r="F4" s="21">
        <f>IF(OR($A4="",$B4="",$C4=""),"",B4*'MPTO_working_3-way'!$I3)</f>
        <v>3.401703559598297</v>
      </c>
      <c r="G4" s="22">
        <f>IF(OR($A4="",$B4="",$C4=""),"",C4*'MPTO_working_3-way'!$I3)</f>
        <v>2.9392363082933923</v>
      </c>
      <c r="H4" s="17">
        <f>IF(OR($A4="",$B4="",$C4=""),"",'MPTO_working_3-way'!E3)</f>
        <v>2.7269887585644965</v>
      </c>
      <c r="I4" s="21">
        <f>IF(OR($A4="",$B4="",$C4=""),"",'MPTO_working_3-way'!F3)</f>
        <v>3.4143699596965558</v>
      </c>
      <c r="J4" s="22">
        <f>IF(OR($A4="",$B4="",$C4=""),"",'MPTO_working_3-way'!G3)</f>
        <v>2.9375878727753872</v>
      </c>
      <c r="K4" s="17">
        <f>IF(OR($A4="",$B4="",$C4=""),"",'OddsRatio_working_3-way'!H3)</f>
        <v>2.7302496099583449</v>
      </c>
      <c r="L4" s="21">
        <f>IF(OR($A4="",$B4="",$C4=""),"",'OddsRatio_working_3-way'!I3)</f>
        <v>3.4077569873516724</v>
      </c>
      <c r="M4" s="22">
        <f>IF(OR($A4="",$B4="",$C4=""),"",'OddsRatio_working_3-way'!J3)</f>
        <v>2.9387134183870605</v>
      </c>
      <c r="N4" s="23">
        <f t="shared" ref="N4" si="4">(1/E4)* 100</f>
        <v>36.580521507952447</v>
      </c>
      <c r="O4" s="24">
        <f t="shared" ref="O4" si="5">(1/F4)* 100</f>
        <v>29.397035411224625</v>
      </c>
      <c r="P4" s="24">
        <f t="shared" ref="P4" si="6">(1/G4)* 100</f>
        <v>34.02244308082291</v>
      </c>
      <c r="Q4" t="s">
        <v>200</v>
      </c>
      <c r="R4" t="s">
        <v>241</v>
      </c>
      <c r="S4" t="s">
        <v>296</v>
      </c>
      <c r="T4" s="35">
        <v>100</v>
      </c>
      <c r="U4" s="35">
        <f t="shared" ref="U4" si="7">(1/A5)*((T4*A5)-T4)</f>
        <v>59.016393442622956</v>
      </c>
      <c r="V4" s="35">
        <f t="shared" ref="V4" si="8">(1/B5)*((T4*B5)-T4)</f>
        <v>66.666666666666657</v>
      </c>
      <c r="W4" s="35">
        <f t="shared" ref="W4" si="9">(1/C5)*((T4*C5)-T4)</f>
        <v>71.014492753623188</v>
      </c>
      <c r="X4" s="35">
        <f t="shared" ref="X4" si="10">((1/B5)+(1/C5))*T4</f>
        <v>62.318840579710141</v>
      </c>
      <c r="Y4" s="35">
        <f t="shared" ref="Y4" si="11">((1/A5)+(1/C5))*T4</f>
        <v>69.969113803753856</v>
      </c>
      <c r="Z4" s="35">
        <f t="shared" ref="Z4" si="12">((1/A5)+(1/B5))*T4</f>
        <v>74.316939890710373</v>
      </c>
      <c r="AA4" s="35">
        <f t="shared" ref="AA4" si="13">U4-X4</f>
        <v>-3.3024471370871851</v>
      </c>
      <c r="AB4" s="35">
        <f t="shared" ref="AB4" si="14">V4-Y4</f>
        <v>-3.3024471370871993</v>
      </c>
      <c r="AC4" s="35">
        <f t="shared" ref="AC4" si="15">W4-Z4</f>
        <v>-3.3024471370871851</v>
      </c>
      <c r="AD4" s="4"/>
      <c r="AE4" s="4"/>
      <c r="AF4">
        <v>2.2799999999999998</v>
      </c>
      <c r="AG4">
        <v>1.68</v>
      </c>
      <c r="AH4" s="4"/>
      <c r="AI4" s="4"/>
      <c r="AJ4" t="s">
        <v>184</v>
      </c>
    </row>
    <row r="5" spans="1:36" s="12" customFormat="1" ht="15" x14ac:dyDescent="0.25">
      <c r="A5">
        <v>2.44</v>
      </c>
      <c r="B5">
        <v>3</v>
      </c>
      <c r="C5">
        <v>3.45</v>
      </c>
      <c r="D5" s="20">
        <f t="shared" si="3"/>
        <v>3.3024471370871833E-2</v>
      </c>
      <c r="E5" s="17">
        <f>IF(OR($A5="",$B5="",$C5=""),"",A5*'MPTO_working_3-way'!$I4)</f>
        <v>2.5205797101449274</v>
      </c>
      <c r="F5" s="21">
        <f>IF(OR($A5="",$B5="",$C5=""),"",B5*'MPTO_working_3-way'!$I4)</f>
        <v>3.0990734141126155</v>
      </c>
      <c r="G5" s="22">
        <f>IF(OR($A5="",$B5="",$C5=""),"",C5*'MPTO_working_3-way'!$I4)</f>
        <v>3.5639344262295078</v>
      </c>
      <c r="H5" s="17">
        <f>IF(OR($A5="",$B5="",$C5=""),"",'MPTO_working_3-way'!E4)</f>
        <v>2.5073471008737092</v>
      </c>
      <c r="I5" s="21">
        <f>IF(OR($A5="",$B5="",$C5=""),"",'MPTO_working_3-way'!F4)</f>
        <v>3.102457002457002</v>
      </c>
      <c r="J5" s="22">
        <f>IF(OR($A5="",$B5="",$C5=""),"",'MPTO_working_3-way'!G4)</f>
        <v>3.5861971030957114</v>
      </c>
      <c r="K5" s="17">
        <f>IF(OR($A5="",$B5="",$C5=""),"",'OddsRatio_working_3-way'!H4)</f>
        <v>2.5133435137154754</v>
      </c>
      <c r="L5" s="21">
        <f>IF(OR($A5="",$B5="",$C5=""),"",'OddsRatio_working_3-way'!I4)</f>
        <v>3.1018659912714934</v>
      </c>
      <c r="M5" s="22">
        <f>IF(OR($A5="",$B5="",$C5=""),"",'OddsRatio_working_3-way'!J4)</f>
        <v>3.5747858393075793</v>
      </c>
      <c r="N5" s="23">
        <f t="shared" ref="N5:N68" si="16">(1/E5)* 100</f>
        <v>39.673413063477462</v>
      </c>
      <c r="O5" s="24">
        <f t="shared" ref="O5:O68" si="17">(1/F5)* 100</f>
        <v>32.267709291628336</v>
      </c>
      <c r="P5" s="24">
        <f t="shared" ref="P5:P68" si="18">(1/G5)* 100</f>
        <v>28.05887764489421</v>
      </c>
      <c r="Q5" t="s">
        <v>253</v>
      </c>
      <c r="R5" t="s">
        <v>272</v>
      </c>
      <c r="S5" t="s">
        <v>296</v>
      </c>
      <c r="T5" s="35">
        <v>100</v>
      </c>
      <c r="U5" s="35">
        <f t="shared" ref="U5:U68" si="19">(1/A6)*((T5*A6)-T5)</f>
        <v>51.690821256038639</v>
      </c>
      <c r="V5" s="35">
        <f t="shared" ref="V5:V68" si="20">(1/B6)*((T5*B6)-T5)</f>
        <v>68.152866242038215</v>
      </c>
      <c r="W5" s="35">
        <f t="shared" ref="W5:W68" si="21">(1/C6)*((T5*C6)-T5)</f>
        <v>76.798143851508115</v>
      </c>
      <c r="X5" s="35">
        <f t="shared" ref="X5:X68" si="22">((1/B6)+(1/C6))*T5</f>
        <v>55.048989906453663</v>
      </c>
      <c r="Y5" s="35">
        <f t="shared" ref="Y5:Y68" si="23">((1/A6)+(1/C6))*T5</f>
        <v>71.511034892453239</v>
      </c>
      <c r="Z5" s="35">
        <f t="shared" ref="Z5:Z68" si="24">((1/A6)+(1/B6))*T5</f>
        <v>80.156312501923139</v>
      </c>
      <c r="AA5" s="35">
        <f t="shared" ref="AA5:AA68" si="25">U5-X5</f>
        <v>-3.3581686504150241</v>
      </c>
      <c r="AB5" s="35">
        <f t="shared" ref="AB5:AB68" si="26">V5-Y5</f>
        <v>-3.3581686504150241</v>
      </c>
      <c r="AC5" s="35">
        <f t="shared" ref="AC5:AC68" si="27">W5-Z5</f>
        <v>-3.3581686504150241</v>
      </c>
      <c r="AD5" s="27"/>
      <c r="AE5" s="27"/>
      <c r="AF5">
        <v>2.5299999999999998</v>
      </c>
      <c r="AG5">
        <v>1.56</v>
      </c>
      <c r="AH5" s="36"/>
      <c r="AI5" s="27"/>
      <c r="AJ5" t="s">
        <v>166</v>
      </c>
    </row>
    <row r="6" spans="1:36" s="12" customFormat="1" ht="15" x14ac:dyDescent="0.25">
      <c r="A6">
        <v>2.0699999999999998</v>
      </c>
      <c r="B6">
        <v>3.14</v>
      </c>
      <c r="C6">
        <v>4.3099999999999996</v>
      </c>
      <c r="D6" s="20">
        <f t="shared" si="3"/>
        <v>3.3581686504150277E-2</v>
      </c>
      <c r="E6" s="17">
        <f>IF(OR($A6="",$B6="",$C6=""),"",A6*'MPTO_working_3-way'!$I5)</f>
        <v>2.139514091063591</v>
      </c>
      <c r="F6" s="21">
        <f>IF(OR($A6="",$B6="",$C6=""),"",B6*'MPTO_working_3-way'!$I5)</f>
        <v>3.2454464956230318</v>
      </c>
      <c r="G6" s="22">
        <f>IF(OR($A6="",$B6="",$C6=""),"",C6*'MPTO_working_3-way'!$I5)</f>
        <v>4.4547370688328876</v>
      </c>
      <c r="H6" s="17">
        <f>IF(OR($A6="",$B6="",$C6=""),"",'MPTO_working_3-way'!E5)</f>
        <v>2.1191024945940988</v>
      </c>
      <c r="I6" s="21">
        <f>IF(OR($A6="",$B6="",$C6=""),"",'MPTO_working_3-way'!F5)</f>
        <v>3.2543879343586664</v>
      </c>
      <c r="J6" s="22">
        <f>IF(OR($A6="",$B6="",$C6=""),"",'MPTO_working_3-way'!G5)</f>
        <v>4.528479622265384</v>
      </c>
      <c r="K6" s="17">
        <f>IF(OR($A6="",$B6="",$C6=""),"",'OddsRatio_working_3-way'!H5)</f>
        <v>2.1276377338515413</v>
      </c>
      <c r="L6" s="21">
        <f>IF(OR($A6="",$B6="",$C6=""),"",'OddsRatio_working_3-way'!I5)</f>
        <v>3.2552754677030831</v>
      </c>
      <c r="M6" s="22">
        <f>IF(OR($A6="",$B6="",$C6=""),"",'OddsRatio_working_3-way'!J5)</f>
        <v>4.4882999056528998</v>
      </c>
      <c r="N6" s="23">
        <f t="shared" si="16"/>
        <v>46.739584664426395</v>
      </c>
      <c r="O6" s="24">
        <f t="shared" si="17"/>
        <v>30.812401355211033</v>
      </c>
      <c r="P6" s="24">
        <f t="shared" si="18"/>
        <v>22.44801398036256</v>
      </c>
      <c r="Q6" t="s">
        <v>226</v>
      </c>
      <c r="R6" t="s">
        <v>251</v>
      </c>
      <c r="S6" t="s">
        <v>296</v>
      </c>
      <c r="T6" s="35">
        <v>100</v>
      </c>
      <c r="U6" s="35">
        <f t="shared" si="19"/>
        <v>78.723404255319153</v>
      </c>
      <c r="V6" s="35">
        <f t="shared" si="20"/>
        <v>69.325153374233125</v>
      </c>
      <c r="W6" s="35">
        <f t="shared" si="21"/>
        <v>48.453608247422686</v>
      </c>
      <c r="X6" s="35">
        <f t="shared" si="22"/>
        <v>82.221238378344196</v>
      </c>
      <c r="Y6" s="35">
        <f t="shared" si="23"/>
        <v>72.822987497258168</v>
      </c>
      <c r="Z6" s="35">
        <f t="shared" si="24"/>
        <v>51.951442370447722</v>
      </c>
      <c r="AA6" s="35">
        <f t="shared" si="25"/>
        <v>-3.4978341230250436</v>
      </c>
      <c r="AB6" s="35">
        <f t="shared" si="26"/>
        <v>-3.4978341230250436</v>
      </c>
      <c r="AC6" s="35">
        <f t="shared" si="27"/>
        <v>-3.4978341230250365</v>
      </c>
      <c r="AD6" s="27"/>
      <c r="AE6" s="27"/>
      <c r="AF6">
        <v>2.39</v>
      </c>
      <c r="AG6">
        <v>1.61</v>
      </c>
      <c r="AH6" s="36"/>
      <c r="AI6" s="27"/>
      <c r="AJ6" t="s">
        <v>166</v>
      </c>
    </row>
    <row r="7" spans="1:36" s="12" customFormat="1" ht="15" x14ac:dyDescent="0.25">
      <c r="A7">
        <v>4.7</v>
      </c>
      <c r="B7">
        <v>3.26</v>
      </c>
      <c r="C7">
        <v>1.94</v>
      </c>
      <c r="D7" s="20">
        <f t="shared" si="3"/>
        <v>3.4978341230250454E-2</v>
      </c>
      <c r="E7" s="17">
        <f>IF(OR($A7="",$B7="",$C7=""),"",A7*'MPTO_working_3-way'!$I6)</f>
        <v>4.8643982037821774</v>
      </c>
      <c r="F7" s="21">
        <f>IF(OR($A7="",$B7="",$C7=""),"",B7*'MPTO_working_3-way'!$I6)</f>
        <v>3.3740293924106162</v>
      </c>
      <c r="G7" s="22">
        <f>IF(OR($A7="",$B7="",$C7=""),"",C7*'MPTO_working_3-way'!$I6)</f>
        <v>2.0078579819866857</v>
      </c>
      <c r="H7" s="17">
        <f>IF(OR($A7="",$B7="",$C7=""),"",'MPTO_working_3-way'!E6)</f>
        <v>4.972489444324248</v>
      </c>
      <c r="I7" s="21">
        <f>IF(OR($A7="",$B7="",$C7=""),"",'MPTO_working_3-way'!F6)</f>
        <v>3.3888079020212598</v>
      </c>
      <c r="J7" s="22">
        <f>IF(OR($A7="",$B7="",$C7=""),"",'MPTO_working_3-way'!G6)</f>
        <v>1.9848970357661486</v>
      </c>
      <c r="K7" s="17">
        <f>IF(OR($A7="",$B7="",$C7=""),"",'OddsRatio_working_3-way'!H6)</f>
        <v>4.9129615326256122</v>
      </c>
      <c r="L7" s="21">
        <f>IF(OR($A7="",$B7="",$C7=""),"",'OddsRatio_working_3-way'!I6)</f>
        <v>3.3900792064145628</v>
      </c>
      <c r="M7" s="22">
        <f>IF(OR($A7="",$B7="",$C7=""),"",'OddsRatio_working_3-way'!J6)</f>
        <v>1.9941037407211011</v>
      </c>
      <c r="N7" s="23">
        <f t="shared" si="16"/>
        <v>20.557527531822494</v>
      </c>
      <c r="O7" s="24">
        <f t="shared" si="17"/>
        <v>29.638153190050843</v>
      </c>
      <c r="P7" s="24">
        <f t="shared" si="18"/>
        <v>49.80431927812667</v>
      </c>
      <c r="Q7" t="s">
        <v>250</v>
      </c>
      <c r="R7" t="s">
        <v>273</v>
      </c>
      <c r="S7" t="s">
        <v>296</v>
      </c>
      <c r="T7" s="35">
        <v>100</v>
      </c>
      <c r="U7" s="35">
        <f t="shared" si="19"/>
        <v>55.55555555555555</v>
      </c>
      <c r="V7" s="35">
        <f t="shared" si="20"/>
        <v>68.454258675078862</v>
      </c>
      <c r="W7" s="35">
        <f t="shared" si="21"/>
        <v>72.67759562841529</v>
      </c>
      <c r="X7" s="35">
        <f t="shared" si="22"/>
        <v>58.868145696505827</v>
      </c>
      <c r="Y7" s="35">
        <f t="shared" si="23"/>
        <v>71.766848816029139</v>
      </c>
      <c r="Z7" s="35">
        <f t="shared" si="24"/>
        <v>75.990185769365581</v>
      </c>
      <c r="AA7" s="35">
        <f t="shared" si="25"/>
        <v>-3.3125901409502774</v>
      </c>
      <c r="AB7" s="35">
        <f t="shared" si="26"/>
        <v>-3.3125901409502774</v>
      </c>
      <c r="AC7" s="35">
        <f t="shared" si="27"/>
        <v>-3.3125901409502916</v>
      </c>
      <c r="AD7" s="27"/>
      <c r="AE7" s="27"/>
      <c r="AF7">
        <v>2.52</v>
      </c>
      <c r="AG7">
        <v>1.56</v>
      </c>
      <c r="AH7" s="36"/>
      <c r="AI7" s="27"/>
      <c r="AJ7" t="s">
        <v>166</v>
      </c>
    </row>
    <row r="8" spans="1:36" ht="15" x14ac:dyDescent="0.25">
      <c r="A8">
        <v>2.25</v>
      </c>
      <c r="B8">
        <v>3.17</v>
      </c>
      <c r="C8">
        <v>3.66</v>
      </c>
      <c r="D8" s="20">
        <f t="shared" si="3"/>
        <v>3.3125901409502667E-2</v>
      </c>
      <c r="E8" s="17">
        <f>IF(OR($A8="",$B8="",$C8=""),"",A8*'MPTO_working_3-way'!$I7)</f>
        <v>2.3245332781713808</v>
      </c>
      <c r="F8" s="21">
        <f>IF(OR($A8="",$B8="",$C8=""),"",B8*'MPTO_working_3-way'!$I7)</f>
        <v>3.2750091074681236</v>
      </c>
      <c r="G8" s="22">
        <f>IF(OR($A8="",$B8="",$C8=""),"",C8*'MPTO_working_3-way'!$I7)</f>
        <v>3.78124079915878</v>
      </c>
      <c r="H8" s="17">
        <f>IF(OR($A8="",$B8="",$C8=""),"",'MPTO_working_3-way'!E7)</f>
        <v>2.3073241440876084</v>
      </c>
      <c r="I8" s="21">
        <f>IF(OR($A8="",$B8="",$C8=""),"",'MPTO_working_3-way'!F7)</f>
        <v>3.2849844275961866</v>
      </c>
      <c r="J8" s="22">
        <f>IF(OR($A8="",$B8="",$C8=""),"",'MPTO_working_3-way'!G7)</f>
        <v>3.814143258939986</v>
      </c>
      <c r="K8" s="17">
        <f>IF(OR($A8="",$B8="",$C8=""),"",'OddsRatio_working_3-way'!H7)</f>
        <v>2.3147052592644446</v>
      </c>
      <c r="L8" s="21">
        <f>IF(OR($A8="",$B8="",$C8=""),"",'OddsRatio_working_3-way'!I7)</f>
        <v>3.2823283300830766</v>
      </c>
      <c r="M8" s="22">
        <f>IF(OR($A8="",$B8="",$C8=""),"",'OddsRatio_working_3-way'!J7)</f>
        <v>3.7976927917147392</v>
      </c>
      <c r="N8" s="23">
        <f t="shared" si="16"/>
        <v>43.019388424787827</v>
      </c>
      <c r="O8" s="24">
        <f t="shared" si="17"/>
        <v>30.534266232104923</v>
      </c>
      <c r="P8" s="24">
        <f t="shared" si="18"/>
        <v>26.446345343107268</v>
      </c>
      <c r="Q8" t="s">
        <v>274</v>
      </c>
      <c r="R8" t="s">
        <v>275</v>
      </c>
      <c r="S8" t="s">
        <v>296</v>
      </c>
      <c r="T8" s="35">
        <v>100</v>
      </c>
      <c r="U8" s="35">
        <f t="shared" si="19"/>
        <v>69.418960244648318</v>
      </c>
      <c r="V8" s="35">
        <f t="shared" si="20"/>
        <v>67.21311475409837</v>
      </c>
      <c r="W8" s="35">
        <f t="shared" si="21"/>
        <v>58.847736625514408</v>
      </c>
      <c r="X8" s="35">
        <f t="shared" si="22"/>
        <v>73.939148620387243</v>
      </c>
      <c r="Y8" s="35">
        <f t="shared" si="23"/>
        <v>71.733303129837282</v>
      </c>
      <c r="Z8" s="35">
        <f t="shared" si="24"/>
        <v>63.367925001253326</v>
      </c>
      <c r="AA8" s="35">
        <f t="shared" si="25"/>
        <v>-4.5201883757389254</v>
      </c>
      <c r="AB8" s="35">
        <f t="shared" si="26"/>
        <v>-4.5201883757389112</v>
      </c>
      <c r="AC8" s="35">
        <f t="shared" si="27"/>
        <v>-4.5201883757389183</v>
      </c>
      <c r="AF8">
        <v>2.08</v>
      </c>
      <c r="AG8">
        <v>1.79</v>
      </c>
      <c r="AJ8" t="s">
        <v>166</v>
      </c>
    </row>
    <row r="9" spans="1:36" ht="15" x14ac:dyDescent="0.25">
      <c r="A9">
        <v>3.27</v>
      </c>
      <c r="B9">
        <v>3.05</v>
      </c>
      <c r="C9">
        <v>2.4300000000000002</v>
      </c>
      <c r="D9" s="20">
        <f t="shared" si="3"/>
        <v>4.5201883757389094E-2</v>
      </c>
      <c r="E9" s="17">
        <f>IF(OR($A9="",$B9="",$C9=""),"",A9*'MPTO_working_3-way'!$I8)</f>
        <v>3.4178101598866624</v>
      </c>
      <c r="F9" s="21">
        <f>IF(OR($A9="",$B9="",$C9=""),"",B9*'MPTO_working_3-way'!$I8)</f>
        <v>3.1878657454600368</v>
      </c>
      <c r="G9" s="22">
        <f>IF(OR($A9="",$B9="",$C9=""),"",C9*'MPTO_working_3-way'!$I8)</f>
        <v>2.5398405775304558</v>
      </c>
      <c r="H9" s="17">
        <f>IF(OR($A9="",$B9="",$C9=""),"",'MPTO_working_3-way'!E8)</f>
        <v>3.4394625007184585</v>
      </c>
      <c r="I9" s="21">
        <f>IF(OR($A9="",$B9="",$C9=""),"",'MPTO_working_3-way'!F8)</f>
        <v>3.1969150243340692</v>
      </c>
      <c r="J9" s="22">
        <f>IF(OR($A9="",$B9="",$C9=""),"",'MPTO_working_3-way'!G8)</f>
        <v>2.5223522077446301</v>
      </c>
      <c r="K9" s="17">
        <f>IF(OR($A9="",$B9="",$C9=""),"",'OddsRatio_working_3-way'!H8)</f>
        <v>3.4289590803625236</v>
      </c>
      <c r="L9" s="21">
        <f>IF(OR($A9="",$B9="",$C9=""),"",'OddsRatio_working_3-way'!I8)</f>
        <v>3.1935533545124102</v>
      </c>
      <c r="M9" s="22">
        <f>IF(OR($A9="",$B9="",$C9=""),"",'OddsRatio_working_3-way'!J8)</f>
        <v>2.5301372180257311</v>
      </c>
      <c r="N9" s="23">
        <f t="shared" si="16"/>
        <v>29.258500420431805</v>
      </c>
      <c r="O9" s="24">
        <f t="shared" si="17"/>
        <v>31.368949631085901</v>
      </c>
      <c r="P9" s="24">
        <f t="shared" si="18"/>
        <v>39.372549948482302</v>
      </c>
      <c r="Q9" t="s">
        <v>276</v>
      </c>
      <c r="R9" t="s">
        <v>277</v>
      </c>
      <c r="S9" t="s">
        <v>296</v>
      </c>
      <c r="T9" s="35">
        <v>100</v>
      </c>
      <c r="U9" s="35">
        <f t="shared" si="19"/>
        <v>38.271604938271601</v>
      </c>
      <c r="V9" s="35">
        <f t="shared" si="20"/>
        <v>75.186104218362274</v>
      </c>
      <c r="W9" s="35">
        <f t="shared" si="21"/>
        <v>83.55263157894737</v>
      </c>
      <c r="X9" s="35">
        <f t="shared" si="22"/>
        <v>41.261264202690349</v>
      </c>
      <c r="Y9" s="35">
        <f t="shared" si="23"/>
        <v>78.175763482781022</v>
      </c>
      <c r="Z9" s="35">
        <f t="shared" si="24"/>
        <v>86.542290843366104</v>
      </c>
      <c r="AA9" s="35">
        <f t="shared" si="25"/>
        <v>-2.9896592644187479</v>
      </c>
      <c r="AB9" s="35">
        <f t="shared" si="26"/>
        <v>-2.9896592644187479</v>
      </c>
      <c r="AC9" s="35">
        <f t="shared" si="27"/>
        <v>-2.9896592644187336</v>
      </c>
      <c r="AF9">
        <v>2.35</v>
      </c>
      <c r="AG9">
        <v>1.61</v>
      </c>
      <c r="AJ9" t="s">
        <v>89</v>
      </c>
    </row>
    <row r="10" spans="1:36" ht="15" x14ac:dyDescent="0.25">
      <c r="A10">
        <v>1.62</v>
      </c>
      <c r="B10">
        <v>4.03</v>
      </c>
      <c r="C10">
        <v>6.08</v>
      </c>
      <c r="D10" s="20">
        <f t="shared" si="3"/>
        <v>2.9896592644187425E-2</v>
      </c>
      <c r="E10" s="17">
        <f>IF(OR($A10="",$B10="",$C10=""),"",A10*'MPTO_working_3-way'!$I9)</f>
        <v>1.6684324800835837</v>
      </c>
      <c r="F10" s="21">
        <f>IF(OR($A10="",$B10="",$C10=""),"",B10*'MPTO_working_3-way'!$I9)</f>
        <v>4.1504832683560755</v>
      </c>
      <c r="G10" s="22">
        <f>IF(OR($A10="",$B10="",$C10=""),"",C10*'MPTO_working_3-way'!$I9)</f>
        <v>6.2617712832766594</v>
      </c>
      <c r="H10" s="17">
        <f>IF(OR($A10="",$B10="",$C10=""),"",'MPTO_working_3-way'!E9)</f>
        <v>1.6465826945194286</v>
      </c>
      <c r="I10" s="21">
        <f>IF(OR($A10="",$B10="",$C10=""),"",'MPTO_working_3-way'!F9)</f>
        <v>4.198621201654829</v>
      </c>
      <c r="J10" s="22">
        <f>IF(OR($A10="",$B10="",$C10=""),"",'MPTO_working_3-way'!G9)</f>
        <v>6.4721503587569122</v>
      </c>
      <c r="K10" s="17">
        <f>IF(OR($A10="",$B10="",$C10=""),"",'OddsRatio_working_3-way'!H9)</f>
        <v>1.6542078757430123</v>
      </c>
      <c r="L10" s="21">
        <f>IF(OR($A10="",$B10="",$C10=""),"",'OddsRatio_working_3-way'!I9)</f>
        <v>4.1971771991956892</v>
      </c>
      <c r="M10" s="22">
        <f>IF(OR($A10="",$B10="",$C10=""),"",'OddsRatio_working_3-way'!J9)</f>
        <v>6.3602838851201655</v>
      </c>
      <c r="N10" s="23">
        <f t="shared" si="16"/>
        <v>59.936497996604743</v>
      </c>
      <c r="O10" s="24">
        <f t="shared" si="17"/>
        <v>24.093579839826223</v>
      </c>
      <c r="P10" s="24">
        <f t="shared" si="18"/>
        <v>15.969922163569027</v>
      </c>
      <c r="Q10" t="s">
        <v>133</v>
      </c>
      <c r="R10" t="s">
        <v>135</v>
      </c>
      <c r="S10" t="s">
        <v>296</v>
      </c>
      <c r="T10" s="35">
        <v>100</v>
      </c>
      <c r="U10" s="35">
        <f t="shared" si="19"/>
        <v>55.947136563876647</v>
      </c>
      <c r="V10" s="35">
        <f t="shared" si="20"/>
        <v>73.821989528795811</v>
      </c>
      <c r="W10" s="35">
        <f t="shared" si="21"/>
        <v>65.753424657534239</v>
      </c>
      <c r="X10" s="35">
        <f t="shared" si="22"/>
        <v>60.424585813669943</v>
      </c>
      <c r="Y10" s="35">
        <f t="shared" si="23"/>
        <v>78.299438778589092</v>
      </c>
      <c r="Z10" s="35">
        <f t="shared" si="24"/>
        <v>70.230873907327535</v>
      </c>
      <c r="AA10" s="35">
        <f t="shared" si="25"/>
        <v>-4.4774492497932954</v>
      </c>
      <c r="AB10" s="35">
        <f t="shared" si="26"/>
        <v>-4.4774492497932812</v>
      </c>
      <c r="AC10" s="35">
        <f t="shared" si="27"/>
        <v>-4.4774492497932954</v>
      </c>
      <c r="AF10">
        <v>2.0299999999999998</v>
      </c>
      <c r="AG10">
        <v>1.86</v>
      </c>
      <c r="AJ10" t="s">
        <v>154</v>
      </c>
    </row>
    <row r="11" spans="1:36" ht="15" x14ac:dyDescent="0.25">
      <c r="A11">
        <v>2.27</v>
      </c>
      <c r="B11">
        <v>3.82</v>
      </c>
      <c r="C11">
        <v>2.92</v>
      </c>
      <c r="D11" s="20">
        <f t="shared" si="3"/>
        <v>4.4774492497932972E-2</v>
      </c>
      <c r="E11" s="17">
        <f>IF(OR($A11="",$B11="",$C11=""),"",A11*'MPTO_working_3-way'!$I10)</f>
        <v>2.3716380979703078</v>
      </c>
      <c r="F11" s="21">
        <f>IF(OR($A11="",$B11="",$C11=""),"",B11*'MPTO_working_3-way'!$I10)</f>
        <v>3.991038561342104</v>
      </c>
      <c r="G11" s="22">
        <f>IF(OR($A11="",$B11="",$C11=""),"",C11*'MPTO_working_3-way'!$I10)</f>
        <v>3.0507415180939641</v>
      </c>
      <c r="H11" s="17">
        <f>IF(OR($A11="",$B11="",$C11=""),"",'MPTO_working_3-way'!E10)</f>
        <v>2.3496030620713824</v>
      </c>
      <c r="I11" s="21">
        <f>IF(OR($A11="",$B11="",$C11=""),"",'MPTO_working_3-way'!F10)</f>
        <v>4.0509565960845348</v>
      </c>
      <c r="J11" s="22">
        <f>IF(OR($A11="",$B11="",$C11=""),"",'MPTO_working_3-way'!G10)</f>
        <v>3.0530536217778366</v>
      </c>
      <c r="K11" s="17">
        <f>IF(OR($A11="",$B11="",$C11=""),"",'OddsRatio_working_3-way'!H10)</f>
        <v>2.3594011398968777</v>
      </c>
      <c r="L11" s="21">
        <f>IF(OR($A11="",$B11="",$C11=""),"",'OddsRatio_working_3-way'!I10)</f>
        <v>4.0185127673300736</v>
      </c>
      <c r="M11" s="22">
        <f>IF(OR($A11="",$B11="",$C11=""),"",'OddsRatio_working_3-way'!J10)</f>
        <v>3.0551576288204765</v>
      </c>
      <c r="N11" s="23">
        <f t="shared" si="16"/>
        <v>42.164949233014035</v>
      </c>
      <c r="O11" s="24">
        <f t="shared" si="17"/>
        <v>25.056134753649701</v>
      </c>
      <c r="P11" s="24">
        <f t="shared" si="18"/>
        <v>32.778916013336257</v>
      </c>
      <c r="Q11" t="s">
        <v>239</v>
      </c>
      <c r="R11" t="s">
        <v>252</v>
      </c>
      <c r="S11" t="s">
        <v>297</v>
      </c>
      <c r="T11" s="35">
        <v>100</v>
      </c>
      <c r="U11" s="35">
        <f t="shared" si="19"/>
        <v>59.839357429718881</v>
      </c>
      <c r="V11" s="35">
        <f t="shared" si="20"/>
        <v>71.181556195965413</v>
      </c>
      <c r="W11" s="35">
        <f t="shared" si="21"/>
        <v>64.539007092198588</v>
      </c>
      <c r="X11" s="35">
        <f t="shared" si="22"/>
        <v>64.279436711835999</v>
      </c>
      <c r="Y11" s="35">
        <f t="shared" si="23"/>
        <v>75.621635478082538</v>
      </c>
      <c r="Z11" s="35">
        <f t="shared" si="24"/>
        <v>68.979086374315699</v>
      </c>
      <c r="AA11" s="35">
        <f t="shared" si="25"/>
        <v>-4.440079282117118</v>
      </c>
      <c r="AB11" s="35">
        <f t="shared" si="26"/>
        <v>-4.4400792821171251</v>
      </c>
      <c r="AC11" s="35">
        <f t="shared" si="27"/>
        <v>-4.4400792821171109</v>
      </c>
      <c r="AF11">
        <v>1.72</v>
      </c>
      <c r="AG11">
        <v>2.14</v>
      </c>
      <c r="AJ11" t="s">
        <v>244</v>
      </c>
    </row>
    <row r="12" spans="1:36" ht="15" x14ac:dyDescent="0.25">
      <c r="A12">
        <v>2.4900000000000002</v>
      </c>
      <c r="B12">
        <v>3.47</v>
      </c>
      <c r="C12">
        <v>2.82</v>
      </c>
      <c r="D12" s="20">
        <f t="shared" si="3"/>
        <v>4.4400792821171153E-2</v>
      </c>
      <c r="E12" s="17">
        <f>IF(OR($A12="",$B12="",$C12=""),"",A12*'MPTO_working_3-way'!$I11)</f>
        <v>2.6005579741247162</v>
      </c>
      <c r="F12" s="21">
        <f>IF(OR($A12="",$B12="",$C12=""),"",B12*'MPTO_working_3-way'!$I11)</f>
        <v>3.6240707510894641</v>
      </c>
      <c r="G12" s="22">
        <f>IF(OR($A12="",$B12="",$C12=""),"",C12*'MPTO_working_3-way'!$I11)</f>
        <v>2.9452102357557024</v>
      </c>
      <c r="H12" s="17">
        <f>IF(OR($A12="",$B12="",$C12=""),"",'MPTO_working_3-way'!E11)</f>
        <v>2.5852742270325191</v>
      </c>
      <c r="I12" s="21">
        <f>IF(OR($A12="",$B12="",$C12=""),"",'MPTO_working_3-way'!F11)</f>
        <v>3.6578562183108039</v>
      </c>
      <c r="J12" s="22">
        <f>IF(OR($A12="",$B12="",$C12=""),"",'MPTO_working_3-way'!G11)</f>
        <v>2.9428238910624822</v>
      </c>
      <c r="K12" s="17">
        <f>IF(OR($A12="",$B12="",$C12=""),"",'OddsRatio_working_3-way'!H11)</f>
        <v>2.5924880136834263</v>
      </c>
      <c r="L12" s="21">
        <f>IF(OR($A12="",$B12="",$C12=""),"",'OddsRatio_working_3-way'!I11)</f>
        <v>3.6398962374483634</v>
      </c>
      <c r="M12" s="22">
        <f>IF(OR($A12="",$B12="",$C12=""),"",'OddsRatio_working_3-way'!J11)</f>
        <v>2.9451867012777417</v>
      </c>
      <c r="N12" s="23">
        <f t="shared" si="16"/>
        <v>38.453286177424111</v>
      </c>
      <c r="O12" s="24">
        <f t="shared" si="17"/>
        <v>27.593280282935456</v>
      </c>
      <c r="P12" s="24">
        <f t="shared" si="18"/>
        <v>33.953433539640443</v>
      </c>
      <c r="Q12" t="s">
        <v>189</v>
      </c>
      <c r="R12" t="s">
        <v>235</v>
      </c>
      <c r="S12" t="s">
        <v>297</v>
      </c>
      <c r="T12" s="35">
        <v>100</v>
      </c>
      <c r="U12" s="35">
        <f t="shared" si="19"/>
        <v>35.897435897435898</v>
      </c>
      <c r="V12" s="35">
        <f t="shared" si="20"/>
        <v>76.133651551312653</v>
      </c>
      <c r="W12" s="35">
        <f t="shared" si="21"/>
        <v>82.90598290598291</v>
      </c>
      <c r="X12" s="35">
        <f t="shared" si="22"/>
        <v>40.960365542704444</v>
      </c>
      <c r="Y12" s="35">
        <f t="shared" si="23"/>
        <v>81.196581196581192</v>
      </c>
      <c r="Z12" s="35">
        <f t="shared" si="24"/>
        <v>87.968912551251449</v>
      </c>
      <c r="AA12" s="35">
        <f t="shared" si="25"/>
        <v>-5.0629296452685466</v>
      </c>
      <c r="AB12" s="35">
        <f t="shared" si="26"/>
        <v>-5.0629296452685395</v>
      </c>
      <c r="AC12" s="35">
        <f t="shared" si="27"/>
        <v>-5.0629296452685395</v>
      </c>
      <c r="AF12">
        <v>1.9</v>
      </c>
      <c r="AG12">
        <v>1.93</v>
      </c>
      <c r="AJ12" t="s">
        <v>244</v>
      </c>
    </row>
    <row r="13" spans="1:36" ht="15" x14ac:dyDescent="0.25">
      <c r="A13">
        <v>1.56</v>
      </c>
      <c r="B13">
        <v>4.1900000000000004</v>
      </c>
      <c r="C13">
        <v>5.85</v>
      </c>
      <c r="D13" s="20">
        <f t="shared" si="3"/>
        <v>5.0629296452685324E-2</v>
      </c>
      <c r="E13" s="17">
        <f>IF(OR($A13="",$B13="",$C13=""),"",A13*'MPTO_working_3-way'!$I12)</f>
        <v>1.6389817024661892</v>
      </c>
      <c r="F13" s="21">
        <f>IF(OR($A13="",$B13="",$C13=""),"",B13*'MPTO_working_3-way'!$I12)</f>
        <v>4.4021367521367516</v>
      </c>
      <c r="G13" s="22">
        <f>IF(OR($A13="",$B13="",$C13=""),"",C13*'MPTO_working_3-way'!$I12)</f>
        <v>6.1461813842482087</v>
      </c>
      <c r="H13" s="17">
        <f>IF(OR($A13="",$B13="",$C13=""),"",'MPTO_working_3-way'!E12)</f>
        <v>1.6021809941934566</v>
      </c>
      <c r="I13" s="21">
        <f>IF(OR($A13="",$B13="",$C13=""),"",'MPTO_working_3-way'!F12)</f>
        <v>4.5088294806548523</v>
      </c>
      <c r="J13" s="22">
        <f>IF(OR($A13="",$B13="",$C13=""),"",'MPTO_working_3-way'!G12)</f>
        <v>6.4908200194191865</v>
      </c>
      <c r="K13" s="17">
        <f>IF(OR($A13="",$B13="",$C13=""),"",'OddsRatio_working_3-way'!H12)</f>
        <v>1.6142324997236452</v>
      </c>
      <c r="L13" s="21">
        <f>IF(OR($A13="",$B13="",$C13=""),"",'OddsRatio_working_3-way'!I12)</f>
        <v>4.4989315609257643</v>
      </c>
      <c r="M13" s="22">
        <f>IF(OR($A13="",$B13="",$C13=""),"",'OddsRatio_working_3-way'!J12)</f>
        <v>6.319692185106569</v>
      </c>
      <c r="N13" s="23">
        <f t="shared" si="16"/>
        <v>61.013493835549951</v>
      </c>
      <c r="O13" s="24">
        <f t="shared" si="17"/>
        <v>22.716241141636736</v>
      </c>
      <c r="P13" s="24">
        <f t="shared" si="18"/>
        <v>16.270265022813323</v>
      </c>
      <c r="Q13" t="s">
        <v>236</v>
      </c>
      <c r="R13" t="s">
        <v>245</v>
      </c>
      <c r="S13" t="s">
        <v>297</v>
      </c>
      <c r="T13" s="35">
        <v>100</v>
      </c>
      <c r="U13" s="35">
        <f t="shared" si="19"/>
        <v>82.51748251748252</v>
      </c>
      <c r="V13" s="35">
        <f t="shared" si="20"/>
        <v>72.752043596730246</v>
      </c>
      <c r="W13" s="35">
        <f t="shared" si="21"/>
        <v>41.520467836257311</v>
      </c>
      <c r="X13" s="35">
        <f t="shared" si="22"/>
        <v>85.727488567012443</v>
      </c>
      <c r="Y13" s="35">
        <f t="shared" si="23"/>
        <v>75.962049646260169</v>
      </c>
      <c r="Z13" s="35">
        <f t="shared" si="24"/>
        <v>44.730473885787241</v>
      </c>
      <c r="AA13" s="35">
        <f t="shared" si="25"/>
        <v>-3.2100060495299232</v>
      </c>
      <c r="AB13" s="35">
        <f t="shared" si="26"/>
        <v>-3.2100060495299232</v>
      </c>
      <c r="AC13" s="35">
        <f t="shared" si="27"/>
        <v>-3.2100060495299303</v>
      </c>
      <c r="AF13">
        <v>1.79</v>
      </c>
      <c r="AG13">
        <v>2.0499999999999998</v>
      </c>
      <c r="AJ13" t="s">
        <v>244</v>
      </c>
    </row>
    <row r="14" spans="1:36" ht="15" x14ac:dyDescent="0.25">
      <c r="A14">
        <v>5.72</v>
      </c>
      <c r="B14">
        <v>3.67</v>
      </c>
      <c r="C14">
        <v>1.71</v>
      </c>
      <c r="D14" s="20">
        <f t="shared" si="3"/>
        <v>3.2100060495299232E-2</v>
      </c>
      <c r="E14" s="17">
        <f>IF(OR($A14="",$B14="",$C14=""),"",A14*'MPTO_working_3-way'!$I13)</f>
        <v>5.9036123460331114</v>
      </c>
      <c r="F14" s="21">
        <f>IF(OR($A14="",$B14="",$C14=""),"",B14*'MPTO_working_3-way'!$I13)</f>
        <v>3.7878072220177481</v>
      </c>
      <c r="G14" s="22">
        <f>IF(OR($A14="",$B14="",$C14=""),"",C14*'MPTO_working_3-way'!$I13)</f>
        <v>1.7648911034469617</v>
      </c>
      <c r="H14" s="17">
        <f>IF(OR($A14="",$B14="",$C14=""),"",'MPTO_working_3-way'!E13)</f>
        <v>6.0929112424669603</v>
      </c>
      <c r="I14" s="21">
        <f>IF(OR($A14="",$B14="",$C14=""),"",'MPTO_working_3-way'!F13)</f>
        <v>3.8200081840839997</v>
      </c>
      <c r="J14" s="22">
        <f>IF(OR($A14="",$B14="",$C14=""),"",'MPTO_working_3-way'!G13)</f>
        <v>1.7418710751253248</v>
      </c>
      <c r="K14" s="17">
        <f>IF(OR($A14="",$B14="",$C14=""),"",'OddsRatio_working_3-way'!H13)</f>
        <v>5.987976318414062</v>
      </c>
      <c r="L14" s="21">
        <f>IF(OR($A14="",$B14="",$C14=""),"",'OddsRatio_working_3-way'!I13)</f>
        <v>3.8215882987638863</v>
      </c>
      <c r="M14" s="22">
        <f>IF(OR($A14="",$B14="",$C14=""),"",'OddsRatio_working_3-way'!J13)</f>
        <v>1.750309997049573</v>
      </c>
      <c r="N14" s="23">
        <f t="shared" si="16"/>
        <v>16.938781569422364</v>
      </c>
      <c r="O14" s="24">
        <f t="shared" si="17"/>
        <v>26.400498794849025</v>
      </c>
      <c r="P14" s="24">
        <f t="shared" si="18"/>
        <v>56.660719635728618</v>
      </c>
      <c r="Q14" t="s">
        <v>246</v>
      </c>
      <c r="R14" t="s">
        <v>196</v>
      </c>
      <c r="S14" t="s">
        <v>297</v>
      </c>
      <c r="T14" s="35">
        <v>100</v>
      </c>
      <c r="U14" s="35">
        <f t="shared" si="19"/>
        <v>23.664122137404579</v>
      </c>
      <c r="V14" s="35">
        <f t="shared" si="20"/>
        <v>81.751824817518241</v>
      </c>
      <c r="W14" s="35">
        <f t="shared" si="21"/>
        <v>91.379310344827587</v>
      </c>
      <c r="X14" s="35">
        <f t="shared" si="22"/>
        <v>26.868864837654165</v>
      </c>
      <c r="Y14" s="35">
        <f t="shared" si="23"/>
        <v>84.956567517767837</v>
      </c>
      <c r="Z14" s="35">
        <f t="shared" si="24"/>
        <v>94.584053045077169</v>
      </c>
      <c r="AA14" s="35">
        <f t="shared" si="25"/>
        <v>-3.2047427002495859</v>
      </c>
      <c r="AB14" s="35">
        <f t="shared" si="26"/>
        <v>-3.2047427002495965</v>
      </c>
      <c r="AC14" s="35">
        <f t="shared" si="27"/>
        <v>-3.2047427002495823</v>
      </c>
      <c r="AF14">
        <v>2.17</v>
      </c>
      <c r="AG14">
        <v>1.75</v>
      </c>
      <c r="AJ14" t="s">
        <v>184</v>
      </c>
    </row>
    <row r="15" spans="1:36" ht="15" x14ac:dyDescent="0.25">
      <c r="A15">
        <v>1.31</v>
      </c>
      <c r="B15">
        <v>5.48</v>
      </c>
      <c r="C15">
        <v>11.6</v>
      </c>
      <c r="D15" s="20">
        <f t="shared" si="3"/>
        <v>3.2047427002495743E-2</v>
      </c>
      <c r="E15" s="17">
        <f>IF(OR($A15="",$B15="",$C15=""),"",A15*'MPTO_working_3-way'!$I14)</f>
        <v>1.3519821293732694</v>
      </c>
      <c r="F15" s="21">
        <f>IF(OR($A15="",$B15="",$C15=""),"",B15*'MPTO_working_3-way'!$I14)</f>
        <v>5.6556198999736775</v>
      </c>
      <c r="G15" s="22">
        <f>IF(OR($A15="",$B15="",$C15=""),"",C15*'MPTO_working_3-way'!$I14)</f>
        <v>11.97175015322895</v>
      </c>
      <c r="H15" s="17">
        <f>IF(OR($A15="",$B15="",$C15=""),"",'MPTO_working_3-way'!E14)</f>
        <v>1.3285923790471661</v>
      </c>
      <c r="I15" s="21">
        <f>IF(OR($A15="",$B15="",$C15=""),"",'MPTO_working_3-way'!F14)</f>
        <v>5.8207462939732437</v>
      </c>
      <c r="J15" s="22">
        <f>IF(OR($A15="",$B15="",$C15=""),"",'MPTO_working_3-way'!G14)</f>
        <v>13.240750320124141</v>
      </c>
      <c r="K15" s="17">
        <f>IF(OR($A15="",$B15="",$C15=""),"",'OddsRatio_working_3-way'!H14)</f>
        <v>1.3354557687388899</v>
      </c>
      <c r="L15" s="21">
        <f>IF(OR($A15="",$B15="",$C15=""),"",'OddsRatio_working_3-way'!I14)</f>
        <v>5.8478769159684765</v>
      </c>
      <c r="M15" s="22">
        <f>IF(OR($A15="",$B15="",$C15=""),"",'OddsRatio_working_3-way'!J14)</f>
        <v>12.470423060103986</v>
      </c>
      <c r="N15" s="23">
        <f t="shared" si="16"/>
        <v>73.965474711086927</v>
      </c>
      <c r="O15" s="24">
        <f t="shared" si="17"/>
        <v>17.681527713781726</v>
      </c>
      <c r="P15" s="24">
        <f t="shared" si="18"/>
        <v>8.3529975751313685</v>
      </c>
      <c r="Q15" t="s">
        <v>169</v>
      </c>
      <c r="R15" t="s">
        <v>247</v>
      </c>
      <c r="S15" t="s">
        <v>297</v>
      </c>
      <c r="T15" s="35">
        <v>100</v>
      </c>
      <c r="U15" s="35">
        <f t="shared" si="19"/>
        <v>65.517241379310349</v>
      </c>
      <c r="V15" s="35">
        <f t="shared" si="20"/>
        <v>69.78851963746223</v>
      </c>
      <c r="W15" s="35">
        <f t="shared" si="21"/>
        <v>61.977186311787079</v>
      </c>
      <c r="X15" s="35">
        <f t="shared" si="22"/>
        <v>68.234294050750705</v>
      </c>
      <c r="Y15" s="35">
        <f t="shared" si="23"/>
        <v>72.505572308902586</v>
      </c>
      <c r="Z15" s="35">
        <f t="shared" si="24"/>
        <v>64.694238983227422</v>
      </c>
      <c r="AA15" s="35">
        <f t="shared" si="25"/>
        <v>-2.7170526714403564</v>
      </c>
      <c r="AB15" s="35">
        <f t="shared" si="26"/>
        <v>-2.7170526714403564</v>
      </c>
      <c r="AC15" s="35">
        <f t="shared" si="27"/>
        <v>-2.7170526714403422</v>
      </c>
      <c r="AF15">
        <v>1.63</v>
      </c>
      <c r="AG15">
        <v>2.37</v>
      </c>
      <c r="AJ15" t="s">
        <v>184</v>
      </c>
    </row>
    <row r="16" spans="1:36" ht="15" x14ac:dyDescent="0.25">
      <c r="A16">
        <v>2.9</v>
      </c>
      <c r="B16">
        <v>3.31</v>
      </c>
      <c r="C16">
        <v>2.63</v>
      </c>
      <c r="D16" s="20">
        <f t="shared" si="3"/>
        <v>2.7170526714403564E-2</v>
      </c>
      <c r="E16" s="17">
        <f>IF(OR($A16="",$B16="",$C16=""),"",A16*'MPTO_working_3-way'!$I15)</f>
        <v>2.9787945274717704</v>
      </c>
      <c r="F16" s="21">
        <f>IF(OR($A16="",$B16="",$C16=""),"",B16*'MPTO_working_3-way'!$I15)</f>
        <v>3.3999344434246757</v>
      </c>
      <c r="G16" s="22">
        <f>IF(OR($A16="",$B16="",$C16=""),"",C16*'MPTO_working_3-way'!$I15)</f>
        <v>2.7014584852588812</v>
      </c>
      <c r="H16" s="17">
        <f>IF(OR($A16="",$B16="",$C16=""),"",'MPTO_working_3-way'!E15)</f>
        <v>2.9782225460745728</v>
      </c>
      <c r="I16" s="21">
        <f>IF(OR($A16="",$B16="",$C16=""),"",'MPTO_working_3-way'!F15)</f>
        <v>3.4122942617437118</v>
      </c>
      <c r="J16" s="22">
        <f>IF(OR($A16="",$B16="",$C16=""),"",'MPTO_working_3-way'!G15)</f>
        <v>2.694173861044777</v>
      </c>
      <c r="K16" s="17">
        <f>IF(OR($A16="",$B16="",$C16=""),"",'OddsRatio_working_3-way'!H15)</f>
        <v>2.9788645618955791</v>
      </c>
      <c r="L16" s="21">
        <f>IF(OR($A16="",$B16="",$C16=""),"",'OddsRatio_working_3-way'!I15)</f>
        <v>3.405882704199362</v>
      </c>
      <c r="M16" s="22">
        <f>IF(OR($A16="",$B16="",$C16=""),"",'OddsRatio_working_3-way'!J15)</f>
        <v>2.6976574925735757</v>
      </c>
      <c r="N16" s="23">
        <f t="shared" si="16"/>
        <v>33.570627002888401</v>
      </c>
      <c r="O16" s="24">
        <f t="shared" si="17"/>
        <v>29.412331815219446</v>
      </c>
      <c r="P16" s="24">
        <f t="shared" si="18"/>
        <v>37.017041181892154</v>
      </c>
      <c r="Q16" t="s">
        <v>240</v>
      </c>
      <c r="R16" t="s">
        <v>201</v>
      </c>
      <c r="S16" t="s">
        <v>297</v>
      </c>
      <c r="T16" s="35">
        <v>100</v>
      </c>
      <c r="U16" s="35">
        <f t="shared" si="19"/>
        <v>59.016393442622956</v>
      </c>
      <c r="V16" s="35">
        <f t="shared" si="20"/>
        <v>70.501474926253692</v>
      </c>
      <c r="W16" s="35">
        <f t="shared" si="21"/>
        <v>67.741935483870961</v>
      </c>
      <c r="X16" s="35">
        <f t="shared" si="22"/>
        <v>61.756589589875347</v>
      </c>
      <c r="Y16" s="35">
        <f t="shared" si="23"/>
        <v>73.241671073506069</v>
      </c>
      <c r="Z16" s="35">
        <f t="shared" si="24"/>
        <v>70.482131631123352</v>
      </c>
      <c r="AA16" s="35">
        <f t="shared" si="25"/>
        <v>-2.7401961472523908</v>
      </c>
      <c r="AB16" s="35">
        <f t="shared" si="26"/>
        <v>-2.7401961472523766</v>
      </c>
      <c r="AC16" s="35">
        <f t="shared" si="27"/>
        <v>-2.7401961472523908</v>
      </c>
      <c r="AF16">
        <v>2.2400000000000002</v>
      </c>
      <c r="AG16">
        <v>1.7</v>
      </c>
      <c r="AJ16" t="s">
        <v>184</v>
      </c>
    </row>
    <row r="17" spans="1:36" ht="15" x14ac:dyDescent="0.25">
      <c r="A17">
        <v>2.44</v>
      </c>
      <c r="B17">
        <v>3.39</v>
      </c>
      <c r="C17">
        <v>3.1</v>
      </c>
      <c r="D17" s="20">
        <f t="shared" si="3"/>
        <v>2.7401961472523828E-2</v>
      </c>
      <c r="E17" s="17">
        <f>IF(OR($A17="",$B17="",$C17=""),"",A17*'MPTO_working_3-way'!$I16)</f>
        <v>2.5068607859929579</v>
      </c>
      <c r="F17" s="21">
        <f>IF(OR($A17="",$B17="",$C17=""),"",B17*'MPTO_working_3-way'!$I16)</f>
        <v>3.4828926493918559</v>
      </c>
      <c r="G17" s="22">
        <f>IF(OR($A17="",$B17="",$C17=""),"",C17*'MPTO_working_3-way'!$I16)</f>
        <v>3.1849460805648238</v>
      </c>
      <c r="H17" s="17">
        <f>IF(OR($A17="",$B17="",$C17=""),"",'MPTO_working_3-way'!E16)</f>
        <v>2.4956196981867587</v>
      </c>
      <c r="I17" s="21">
        <f>IF(OR($A17="",$B17="",$C17=""),"",'MPTO_working_3-way'!F16)</f>
        <v>3.4983228252209244</v>
      </c>
      <c r="J17" s="22">
        <f>IF(OR($A17="",$B17="",$C17=""),"",'MPTO_working_3-way'!G16)</f>
        <v>3.1903354987690853</v>
      </c>
      <c r="K17" s="17">
        <f>IF(OR($A17="",$B17="",$C17=""),"",'OddsRatio_working_3-way'!H16)</f>
        <v>2.500665573232653</v>
      </c>
      <c r="L17" s="21">
        <f>IF(OR($A17="",$B17="",$C17=""),"",'OddsRatio_working_3-way'!I16)</f>
        <v>3.4906880000180833</v>
      </c>
      <c r="M17" s="22">
        <f>IF(OR($A17="",$B17="",$C17=""),"",'OddsRatio_working_3-way'!J16)</f>
        <v>3.1884706276309518</v>
      </c>
      <c r="N17" s="23">
        <f t="shared" si="16"/>
        <v>39.890527850109706</v>
      </c>
      <c r="O17" s="24">
        <f t="shared" si="17"/>
        <v>28.711766358191053</v>
      </c>
      <c r="P17" s="24">
        <f t="shared" si="18"/>
        <v>31.397705791699256</v>
      </c>
      <c r="Q17" t="s">
        <v>195</v>
      </c>
      <c r="R17" t="s">
        <v>194</v>
      </c>
      <c r="S17" t="s">
        <v>297</v>
      </c>
      <c r="T17" s="35">
        <v>100</v>
      </c>
      <c r="U17" s="35">
        <f t="shared" si="19"/>
        <v>51.690821256038639</v>
      </c>
      <c r="V17" s="35">
        <f t="shared" si="20"/>
        <v>70.414201183431956</v>
      </c>
      <c r="W17" s="35">
        <f t="shared" si="21"/>
        <v>74.937343358395992</v>
      </c>
      <c r="X17" s="35">
        <f t="shared" si="22"/>
        <v>54.648455458172052</v>
      </c>
      <c r="Y17" s="35">
        <f t="shared" si="23"/>
        <v>73.371835385565362</v>
      </c>
      <c r="Z17" s="35">
        <f t="shared" si="24"/>
        <v>77.894977560529412</v>
      </c>
      <c r="AA17" s="35">
        <f t="shared" si="25"/>
        <v>-2.9576342021334128</v>
      </c>
      <c r="AB17" s="35">
        <f t="shared" si="26"/>
        <v>-2.9576342021334057</v>
      </c>
      <c r="AC17" s="35">
        <f t="shared" si="27"/>
        <v>-2.9576342021334199</v>
      </c>
      <c r="AF17">
        <v>2.2599999999999998</v>
      </c>
      <c r="AG17">
        <v>1.69</v>
      </c>
      <c r="AJ17" t="s">
        <v>184</v>
      </c>
    </row>
    <row r="18" spans="1:36" ht="15" x14ac:dyDescent="0.25">
      <c r="A18">
        <v>2.0699999999999998</v>
      </c>
      <c r="B18">
        <v>3.38</v>
      </c>
      <c r="C18">
        <v>3.99</v>
      </c>
      <c r="D18" s="20">
        <f t="shared" si="3"/>
        <v>2.957634202133419E-2</v>
      </c>
      <c r="E18" s="17">
        <f>IF(OR($A18="",$B18="",$C18=""),"",A18*'MPTO_working_3-way'!$I17)</f>
        <v>2.1312230279841615</v>
      </c>
      <c r="F18" s="21">
        <f>IF(OR($A18="",$B18="",$C18=""),"",B18*'MPTO_working_3-way'!$I17)</f>
        <v>3.4799680360321092</v>
      </c>
      <c r="G18" s="22">
        <f>IF(OR($A18="",$B18="",$C18=""),"",C18*'MPTO_working_3-way'!$I17)</f>
        <v>4.1080096046651233</v>
      </c>
      <c r="H18" s="17">
        <f>IF(OR($A18="",$B18="",$C18=""),"",'MPTO_working_3-way'!E17)</f>
        <v>2.1131239488855402</v>
      </c>
      <c r="I18" s="21">
        <f>IF(OR($A18="",$B18="",$C18=""),"",'MPTO_working_3-way'!F17)</f>
        <v>3.4965131853671774</v>
      </c>
      <c r="J18" s="22">
        <f>IF(OR($A18="",$B18="",$C18=""),"",'MPTO_working_3-way'!G17)</f>
        <v>4.1533795599652343</v>
      </c>
      <c r="K18" s="17">
        <f>IF(OR($A18="",$B18="",$C18=""),"",'OddsRatio_working_3-way'!H17)</f>
        <v>2.1204898027143875</v>
      </c>
      <c r="L18" s="21">
        <f>IF(OR($A18="",$B18="",$C18=""),"",'OddsRatio_working_3-way'!I17)</f>
        <v>3.4923044209908811</v>
      </c>
      <c r="M18" s="22">
        <f>IF(OR($A18="",$B18="",$C18=""),"",'OddsRatio_working_3-way'!J17)</f>
        <v>4.1310883272112333</v>
      </c>
      <c r="N18" s="23">
        <f t="shared" si="16"/>
        <v>46.921414927928026</v>
      </c>
      <c r="O18" s="24">
        <f t="shared" si="17"/>
        <v>28.7358961245003</v>
      </c>
      <c r="P18" s="24">
        <f t="shared" si="18"/>
        <v>24.342688947571677</v>
      </c>
      <c r="Q18" t="s">
        <v>202</v>
      </c>
      <c r="R18" t="s">
        <v>206</v>
      </c>
      <c r="S18" t="s">
        <v>297</v>
      </c>
      <c r="T18" s="35">
        <v>100</v>
      </c>
      <c r="U18" s="35">
        <f t="shared" si="19"/>
        <v>72.14484679665739</v>
      </c>
      <c r="V18" s="35">
        <f t="shared" si="20"/>
        <v>69.325153374233125</v>
      </c>
      <c r="W18" s="35">
        <f t="shared" si="21"/>
        <v>55.752212389380524</v>
      </c>
      <c r="X18" s="35">
        <f t="shared" si="22"/>
        <v>74.922634236386344</v>
      </c>
      <c r="Y18" s="35">
        <f t="shared" si="23"/>
        <v>72.102940813962093</v>
      </c>
      <c r="Z18" s="35">
        <f t="shared" si="24"/>
        <v>58.529999829109492</v>
      </c>
      <c r="AA18" s="35">
        <f t="shared" si="25"/>
        <v>-2.7777874397289537</v>
      </c>
      <c r="AB18" s="35">
        <f t="shared" si="26"/>
        <v>-2.7777874397289679</v>
      </c>
      <c r="AC18" s="35">
        <f t="shared" si="27"/>
        <v>-2.7777874397289679</v>
      </c>
      <c r="AF18">
        <v>2.23</v>
      </c>
      <c r="AG18">
        <v>1.71</v>
      </c>
      <c r="AJ18" t="s">
        <v>184</v>
      </c>
    </row>
    <row r="19" spans="1:36" ht="15" x14ac:dyDescent="0.25">
      <c r="A19">
        <v>3.59</v>
      </c>
      <c r="B19">
        <v>3.26</v>
      </c>
      <c r="C19">
        <v>2.2599999999999998</v>
      </c>
      <c r="D19" s="20">
        <f t="shared" si="3"/>
        <v>2.7777874397289626E-2</v>
      </c>
      <c r="E19" s="17">
        <f>IF(OR($A19="",$B19="",$C19=""),"",A19*'MPTO_working_3-way'!$I18)</f>
        <v>3.6897225690862698</v>
      </c>
      <c r="F19" s="21">
        <f>IF(OR($A19="",$B19="",$C19=""),"",B19*'MPTO_working_3-way'!$I18)</f>
        <v>3.3505558705351639</v>
      </c>
      <c r="G19" s="22">
        <f>IF(OR($A19="",$B19="",$C19=""),"",C19*'MPTO_working_3-way'!$I18)</f>
        <v>2.3227779961378743</v>
      </c>
      <c r="H19" s="17">
        <f>IF(OR($A19="",$B19="",$C19=""),"",'MPTO_working_3-way'!E18)</f>
        <v>3.71343785432517</v>
      </c>
      <c r="I19" s="21">
        <f>IF(OR($A19="",$B19="",$C19=""),"",'MPTO_working_3-way'!F18)</f>
        <v>3.3614668523636286</v>
      </c>
      <c r="J19" s="22">
        <f>IF(OR($A19="",$B19="",$C19=""),"",'MPTO_working_3-way'!G18)</f>
        <v>2.3083035572677315</v>
      </c>
      <c r="K19" s="17">
        <f>IF(OR($A19="",$B19="",$C19=""),"",'OddsRatio_working_3-way'!H18)</f>
        <v>3.7020241205676032</v>
      </c>
      <c r="L19" s="21">
        <f>IF(OR($A19="",$B19="",$C19=""),"",'OddsRatio_working_3-way'!I18)</f>
        <v>3.3577507770203794</v>
      </c>
      <c r="M19" s="22">
        <f>IF(OR($A19="",$B19="",$C19=""),"",'OddsRatio_working_3-way'!J18)</f>
        <v>2.3144982208166716</v>
      </c>
      <c r="N19" s="23">
        <f t="shared" si="16"/>
        <v>27.10230867703536</v>
      </c>
      <c r="O19" s="24">
        <f t="shared" si="17"/>
        <v>29.845793911213786</v>
      </c>
      <c r="P19" s="24">
        <f t="shared" si="18"/>
        <v>43.051897411750858</v>
      </c>
      <c r="Q19" t="s">
        <v>203</v>
      </c>
      <c r="R19" t="s">
        <v>210</v>
      </c>
      <c r="S19" t="s">
        <v>297</v>
      </c>
      <c r="T19" s="35">
        <v>100</v>
      </c>
      <c r="U19" s="35">
        <f t="shared" si="19"/>
        <v>45.355191256830594</v>
      </c>
      <c r="V19" s="35">
        <f t="shared" si="20"/>
        <v>72.222222222222229</v>
      </c>
      <c r="W19" s="35">
        <f t="shared" si="21"/>
        <v>79.253112033195009</v>
      </c>
      <c r="X19" s="35">
        <f t="shared" si="22"/>
        <v>48.524665744582755</v>
      </c>
      <c r="Y19" s="35">
        <f t="shared" si="23"/>
        <v>75.391696709974369</v>
      </c>
      <c r="Z19" s="35">
        <f t="shared" si="24"/>
        <v>82.422586520947178</v>
      </c>
      <c r="AA19" s="35">
        <f t="shared" si="25"/>
        <v>-3.1694744877521615</v>
      </c>
      <c r="AB19" s="35">
        <f t="shared" si="26"/>
        <v>-3.1694744877521401</v>
      </c>
      <c r="AC19" s="35">
        <f t="shared" si="27"/>
        <v>-3.1694744877521686</v>
      </c>
      <c r="AF19">
        <v>2.31</v>
      </c>
      <c r="AG19">
        <v>1.66</v>
      </c>
      <c r="AJ19" t="s">
        <v>184</v>
      </c>
    </row>
    <row r="20" spans="1:36" ht="15" x14ac:dyDescent="0.25">
      <c r="A20">
        <v>1.83</v>
      </c>
      <c r="B20">
        <v>3.6</v>
      </c>
      <c r="C20">
        <v>4.82</v>
      </c>
      <c r="D20" s="20">
        <f t="shared" si="3"/>
        <v>3.1694744877521552E-2</v>
      </c>
      <c r="E20" s="17">
        <f>IF(OR($A20="",$B20="",$C20=""),"",A20*'MPTO_working_3-way'!$I19)</f>
        <v>1.8880013831258644</v>
      </c>
      <c r="F20" s="21">
        <f>IF(OR($A20="",$B20="",$C20=""),"",B20*'MPTO_working_3-way'!$I19)</f>
        <v>3.7141010815590776</v>
      </c>
      <c r="G20" s="22">
        <f>IF(OR($A20="",$B20="",$C20=""),"",C20*'MPTO_working_3-way'!$I19)</f>
        <v>4.9727686703096543</v>
      </c>
      <c r="H20" s="17">
        <f>IF(OR($A20="",$B20="",$C20=""),"",'MPTO_working_3-way'!E19)</f>
        <v>1.866078375602062</v>
      </c>
      <c r="I20" s="21">
        <f>IF(OR($A20="",$B20="",$C20=""),"",'MPTO_working_3-way'!F19)</f>
        <v>3.7423348167144366</v>
      </c>
      <c r="J20" s="22">
        <f>IF(OR($A20="",$B20="",$C20=""),"",'MPTO_working_3-way'!G19)</f>
        <v>5.0786179012622119</v>
      </c>
      <c r="K20" s="17">
        <f>IF(OR($A20="",$B20="",$C20=""),"",'OddsRatio_working_3-way'!H19)</f>
        <v>1.8743711324002379</v>
      </c>
      <c r="L20" s="21">
        <f>IF(OR($A20="",$B20="",$C20=""),"",'OddsRatio_working_3-way'!I19)</f>
        <v>3.7389939087236357</v>
      </c>
      <c r="M20" s="22">
        <f>IF(OR($A20="",$B20="",$C20=""),"",'OddsRatio_working_3-way'!J19)</f>
        <v>5.0242141274324199</v>
      </c>
      <c r="N20" s="23">
        <f t="shared" si="16"/>
        <v>52.966062892621011</v>
      </c>
      <c r="O20" s="24">
        <f t="shared" si="17"/>
        <v>26.924415303749015</v>
      </c>
      <c r="P20" s="24">
        <f t="shared" si="18"/>
        <v>20.109521803629967</v>
      </c>
      <c r="Q20" t="s">
        <v>207</v>
      </c>
      <c r="R20" t="s">
        <v>199</v>
      </c>
      <c r="S20" t="s">
        <v>297</v>
      </c>
      <c r="T20" s="35">
        <v>100</v>
      </c>
      <c r="U20" s="35">
        <f t="shared" si="19"/>
        <v>34.640522875816991</v>
      </c>
      <c r="V20" s="35">
        <f t="shared" si="20"/>
        <v>75.550122249388764</v>
      </c>
      <c r="W20" s="35">
        <f t="shared" si="21"/>
        <v>86.449864498644999</v>
      </c>
      <c r="X20" s="35">
        <f t="shared" si="22"/>
        <v>38.000013251966266</v>
      </c>
      <c r="Y20" s="35">
        <f t="shared" si="23"/>
        <v>78.909612625538017</v>
      </c>
      <c r="Z20" s="35">
        <f t="shared" si="24"/>
        <v>89.809354874794252</v>
      </c>
      <c r="AA20" s="35">
        <f t="shared" si="25"/>
        <v>-3.3594903761492745</v>
      </c>
      <c r="AB20" s="35">
        <f t="shared" si="26"/>
        <v>-3.3594903761492532</v>
      </c>
      <c r="AC20" s="35">
        <f t="shared" si="27"/>
        <v>-3.3594903761492532</v>
      </c>
      <c r="AF20">
        <v>2.08</v>
      </c>
      <c r="AG20">
        <v>1.83</v>
      </c>
      <c r="AJ20" t="s">
        <v>184</v>
      </c>
    </row>
    <row r="21" spans="1:36" ht="15" x14ac:dyDescent="0.25">
      <c r="A21">
        <v>1.53</v>
      </c>
      <c r="B21">
        <v>4.09</v>
      </c>
      <c r="C21">
        <v>7.38</v>
      </c>
      <c r="D21" s="20">
        <f t="shared" si="3"/>
        <v>3.3594903761492656E-2</v>
      </c>
      <c r="E21" s="17">
        <f>IF(OR($A21="",$B21="",$C21=""),"",A21*'MPTO_working_3-way'!$I20)</f>
        <v>1.5814002027550838</v>
      </c>
      <c r="F21" s="21">
        <f>IF(OR($A21="",$B21="",$C21=""),"",B21*'MPTO_working_3-way'!$I20)</f>
        <v>4.2274031563845051</v>
      </c>
      <c r="G21" s="22">
        <f>IF(OR($A21="",$B21="",$C21=""),"",C21*'MPTO_working_3-way'!$I20)</f>
        <v>7.6279303897598156</v>
      </c>
      <c r="H21" s="17">
        <f>IF(OR($A21="",$B21="",$C21=""),"",'MPTO_working_3-way'!E20)</f>
        <v>1.5566710695323114</v>
      </c>
      <c r="I21" s="21">
        <f>IF(OR($A21="",$B21="",$C21=""),"",'MPTO_working_3-way'!F20)</f>
        <v>4.2863178681154546</v>
      </c>
      <c r="J21" s="22">
        <f>IF(OR($A21="",$B21="",$C21=""),"",'MPTO_working_3-way'!G20)</f>
        <v>8.0448546496132245</v>
      </c>
      <c r="K21" s="17">
        <f>IF(OR($A21="",$B21="",$C21=""),"",'OddsRatio_working_3-way'!H20)</f>
        <v>1.5650445462503892</v>
      </c>
      <c r="L21" s="21">
        <f>IF(OR($A21="",$B21="",$C21=""),"",'OddsRatio_working_3-way'!I20)</f>
        <v>4.2943163168183069</v>
      </c>
      <c r="M21" s="22">
        <f>IF(OR($A21="",$B21="",$C21=""),"",'OddsRatio_working_3-way'!J20)</f>
        <v>7.8018569907122313</v>
      </c>
      <c r="N21" s="23">
        <f t="shared" si="16"/>
        <v>63.23510002451119</v>
      </c>
      <c r="O21" s="24">
        <f t="shared" si="17"/>
        <v>23.655184116748686</v>
      </c>
      <c r="P21" s="24">
        <f t="shared" si="18"/>
        <v>13.109715858740126</v>
      </c>
      <c r="Q21" t="s">
        <v>209</v>
      </c>
      <c r="R21" t="s">
        <v>168</v>
      </c>
      <c r="S21" t="s">
        <v>297</v>
      </c>
      <c r="T21" s="35">
        <v>100</v>
      </c>
      <c r="U21" s="35">
        <f t="shared" si="19"/>
        <v>76.744186046511629</v>
      </c>
      <c r="V21" s="35">
        <f t="shared" si="20"/>
        <v>71.988795518207283</v>
      </c>
      <c r="W21" s="35">
        <f t="shared" si="21"/>
        <v>48.186528497409334</v>
      </c>
      <c r="X21" s="35">
        <f t="shared" si="22"/>
        <v>79.824675984383404</v>
      </c>
      <c r="Y21" s="35">
        <f t="shared" si="23"/>
        <v>75.069285456079044</v>
      </c>
      <c r="Z21" s="35">
        <f t="shared" si="24"/>
        <v>51.267018435281088</v>
      </c>
      <c r="AA21" s="35">
        <f t="shared" si="25"/>
        <v>-3.0804899378717749</v>
      </c>
      <c r="AB21" s="35">
        <f t="shared" si="26"/>
        <v>-3.0804899378717607</v>
      </c>
      <c r="AC21" s="35">
        <f t="shared" si="27"/>
        <v>-3.0804899378717536</v>
      </c>
      <c r="AF21">
        <v>1.78</v>
      </c>
      <c r="AG21">
        <v>2.12</v>
      </c>
      <c r="AJ21" t="s">
        <v>184</v>
      </c>
    </row>
    <row r="22" spans="1:36" ht="15" x14ac:dyDescent="0.25">
      <c r="A22">
        <v>4.3</v>
      </c>
      <c r="B22">
        <v>3.57</v>
      </c>
      <c r="C22">
        <v>1.93</v>
      </c>
      <c r="D22" s="20">
        <f t="shared" si="3"/>
        <v>3.0804899378717554E-2</v>
      </c>
      <c r="E22" s="17">
        <f>IF(OR($A22="",$B22="",$C22=""),"",A22*'MPTO_working_3-way'!$I21)</f>
        <v>4.432461067328485</v>
      </c>
      <c r="F22" s="21">
        <f>IF(OR($A22="",$B22="",$C22=""),"",B22*'MPTO_working_3-way'!$I21)</f>
        <v>3.6799734907820216</v>
      </c>
      <c r="G22" s="22">
        <f>IF(OR($A22="",$B22="",$C22=""),"",C22*'MPTO_working_3-way'!$I21)</f>
        <v>1.9894534558009249</v>
      </c>
      <c r="H22" s="17">
        <f>IF(OR($A22="",$B22="",$C22=""),"",'MPTO_working_3-way'!E21)</f>
        <v>4.4986311617334662</v>
      </c>
      <c r="I22" s="21">
        <f>IF(OR($A22="",$B22="",$C22=""),"",'MPTO_working_3-way'!F21)</f>
        <v>3.7058483601584862</v>
      </c>
      <c r="J22" s="22">
        <f>IF(OR($A22="",$B22="",$C22=""),"",'MPTO_working_3-way'!G21)</f>
        <v>1.9690217151713334</v>
      </c>
      <c r="K22" s="17">
        <f>IF(OR($A22="",$B22="",$C22=""),"",'OddsRatio_working_3-way'!H21)</f>
        <v>4.466612359544901</v>
      </c>
      <c r="L22" s="21">
        <f>IF(OR($A22="",$B22="",$C22=""),"",'OddsRatio_working_3-way'!I21)</f>
        <v>3.6997556860698166</v>
      </c>
      <c r="M22" s="22">
        <f>IF(OR($A22="",$B22="",$C22=""),"",'OddsRatio_working_3-way'!J21)</f>
        <v>1.9769543922353814</v>
      </c>
      <c r="N22" s="23">
        <f t="shared" si="16"/>
        <v>22.560829859758158</v>
      </c>
      <c r="O22" s="24">
        <f t="shared" si="17"/>
        <v>27.174108794666687</v>
      </c>
      <c r="P22" s="24">
        <f t="shared" si="18"/>
        <v>50.26506134557517</v>
      </c>
      <c r="Q22" t="s">
        <v>205</v>
      </c>
      <c r="R22" t="s">
        <v>198</v>
      </c>
      <c r="S22" t="s">
        <v>297</v>
      </c>
      <c r="T22" s="35">
        <v>100</v>
      </c>
      <c r="U22" s="35">
        <f t="shared" si="19"/>
        <v>49.494949494949495</v>
      </c>
      <c r="V22" s="35">
        <f t="shared" si="20"/>
        <v>71.910112359550567</v>
      </c>
      <c r="W22" s="35">
        <f t="shared" si="21"/>
        <v>74.093264248704671</v>
      </c>
      <c r="X22" s="35">
        <f t="shared" si="22"/>
        <v>53.996623391744777</v>
      </c>
      <c r="Y22" s="35">
        <f t="shared" si="23"/>
        <v>76.411786256345849</v>
      </c>
      <c r="Z22" s="35">
        <f t="shared" si="24"/>
        <v>78.594938145499952</v>
      </c>
      <c r="AA22" s="35">
        <f t="shared" si="25"/>
        <v>-4.5016738967952818</v>
      </c>
      <c r="AB22" s="35">
        <f t="shared" si="26"/>
        <v>-4.5016738967952818</v>
      </c>
      <c r="AC22" s="35">
        <f t="shared" si="27"/>
        <v>-4.5016738967952818</v>
      </c>
      <c r="AF22">
        <v>1.96</v>
      </c>
      <c r="AG22">
        <v>1.93</v>
      </c>
      <c r="AJ22" t="s">
        <v>184</v>
      </c>
    </row>
    <row r="23" spans="1:36" ht="15" x14ac:dyDescent="0.25">
      <c r="A23">
        <v>1.98</v>
      </c>
      <c r="B23">
        <v>3.56</v>
      </c>
      <c r="C23">
        <v>3.86</v>
      </c>
      <c r="D23" s="20">
        <f t="shared" si="3"/>
        <v>4.5016738967952996E-2</v>
      </c>
      <c r="E23" s="17">
        <f>IF(OR($A23="",$B23="",$C23=""),"",A23*'MPTO_working_3-way'!$I22)</f>
        <v>2.069133143156547</v>
      </c>
      <c r="F23" s="21">
        <f>IF(OR($A23="",$B23="",$C23=""),"",B23*'MPTO_working_3-way'!$I22)</f>
        <v>3.7202595907259126</v>
      </c>
      <c r="G23" s="22">
        <f>IF(OR($A23="",$B23="",$C23=""),"",C23*'MPTO_working_3-way'!$I22)</f>
        <v>4.0337646124162987</v>
      </c>
      <c r="H23" s="17">
        <f>IF(OR($A23="",$B23="",$C23=""),"",'MPTO_working_3-way'!E22)</f>
        <v>2.0406292325033863</v>
      </c>
      <c r="I23" s="21">
        <f>IF(OR($A23="",$B23="",$C23=""),"",'MPTO_working_3-way'!F22)</f>
        <v>3.7609071466958803</v>
      </c>
      <c r="J23" s="22">
        <f>IF(OR($A23="",$B23="",$C23=""),"",'MPTO_working_3-way'!G22)</f>
        <v>4.0973232629078202</v>
      </c>
      <c r="K23" s="17">
        <f>IF(OR($A23="",$B23="",$C23=""),"",'OddsRatio_working_3-way'!H22)</f>
        <v>2.0517089322837267</v>
      </c>
      <c r="L23" s="21">
        <f>IF(OR($A23="",$B23="",$C23=""),"",'OddsRatio_working_3-way'!I22)</f>
        <v>3.7473212924962667</v>
      </c>
      <c r="M23" s="22">
        <f>IF(OR($A23="",$B23="",$C23=""),"",'OddsRatio_working_3-way'!J22)</f>
        <v>4.0692730064606728</v>
      </c>
      <c r="N23" s="23">
        <f t="shared" si="16"/>
        <v>48.329417722943589</v>
      </c>
      <c r="O23" s="24">
        <f t="shared" si="17"/>
        <v>26.879844688603459</v>
      </c>
      <c r="P23" s="24">
        <f t="shared" si="18"/>
        <v>24.790737588452931</v>
      </c>
      <c r="Q23" t="s">
        <v>69</v>
      </c>
      <c r="R23" t="s">
        <v>211</v>
      </c>
      <c r="S23" t="s">
        <v>297</v>
      </c>
      <c r="T23" s="35">
        <v>100</v>
      </c>
      <c r="U23" s="35">
        <f t="shared" si="19"/>
        <v>59.677419354838712</v>
      </c>
      <c r="V23" s="35">
        <f t="shared" si="20"/>
        <v>69.969969969969966</v>
      </c>
      <c r="W23" s="35">
        <f t="shared" si="21"/>
        <v>65.870307167235495</v>
      </c>
      <c r="X23" s="35">
        <f t="shared" si="22"/>
        <v>64.159722862794538</v>
      </c>
      <c r="Y23" s="35">
        <f t="shared" si="23"/>
        <v>74.4522734779258</v>
      </c>
      <c r="Z23" s="35">
        <f t="shared" si="24"/>
        <v>70.352610675191315</v>
      </c>
      <c r="AA23" s="35">
        <f t="shared" si="25"/>
        <v>-4.4823035079558267</v>
      </c>
      <c r="AB23" s="35">
        <f t="shared" si="26"/>
        <v>-4.4823035079558338</v>
      </c>
      <c r="AC23" s="35">
        <f t="shared" si="27"/>
        <v>-4.4823035079558196</v>
      </c>
      <c r="AF23">
        <v>1.93</v>
      </c>
      <c r="AG23">
        <v>1.9</v>
      </c>
      <c r="AJ23" t="s">
        <v>86</v>
      </c>
    </row>
    <row r="24" spans="1:36" ht="15" x14ac:dyDescent="0.25">
      <c r="A24">
        <v>2.48</v>
      </c>
      <c r="B24">
        <v>3.33</v>
      </c>
      <c r="C24">
        <v>2.93</v>
      </c>
      <c r="D24" s="20">
        <f t="shared" si="3"/>
        <v>4.4823035079558204E-2</v>
      </c>
      <c r="E24" s="17">
        <f>IF(OR($A24="",$B24="",$C24=""),"",A24*'MPTO_working_3-way'!$I23)</f>
        <v>2.5911611269973043</v>
      </c>
      <c r="F24" s="21">
        <f>IF(OR($A24="",$B24="",$C24=""),"",B24*'MPTO_working_3-way'!$I23)</f>
        <v>3.4792607068149288</v>
      </c>
      <c r="G24" s="22">
        <f>IF(OR($A24="",$B24="",$C24=""),"",C24*'MPTO_working_3-way'!$I23)</f>
        <v>3.0613314927831059</v>
      </c>
      <c r="H24" s="17">
        <f>IF(OR($A24="",$B24="",$C24=""),"",'MPTO_working_3-way'!E23)</f>
        <v>2.5754292042833007</v>
      </c>
      <c r="I24" s="21">
        <f>IF(OR($A24="",$B24="",$C24=""),"",'MPTO_working_3-way'!F23)</f>
        <v>3.5043541245184797</v>
      </c>
      <c r="J24" s="22">
        <f>IF(OR($A24="",$B24="",$C24=""),"",'MPTO_working_3-way'!G23)</f>
        <v>3.0641393308032741</v>
      </c>
      <c r="K24" s="17">
        <f>IF(OR($A24="",$B24="",$C24=""),"",'OddsRatio_working_3-way'!H23)</f>
        <v>2.5826165823988569</v>
      </c>
      <c r="L24" s="21">
        <f>IF(OR($A24="",$B24="",$C24=""),"",'OddsRatio_working_3-way'!I23)</f>
        <v>3.4915517817495529</v>
      </c>
      <c r="M24" s="22">
        <f>IF(OR($A24="",$B24="",$C24=""),"",'OddsRatio_working_3-way'!J23)</f>
        <v>3.0638175702904022</v>
      </c>
      <c r="N24" s="23">
        <f t="shared" si="16"/>
        <v>38.592737039044053</v>
      </c>
      <c r="O24" s="24">
        <f t="shared" si="17"/>
        <v>28.741738095143919</v>
      </c>
      <c r="P24" s="24">
        <f t="shared" si="18"/>
        <v>32.665524865812031</v>
      </c>
      <c r="Q24" t="s">
        <v>170</v>
      </c>
      <c r="R24" t="s">
        <v>212</v>
      </c>
      <c r="S24" t="s">
        <v>297</v>
      </c>
      <c r="T24" s="35">
        <v>100</v>
      </c>
      <c r="U24" s="35">
        <f t="shared" si="19"/>
        <v>71.590909090909093</v>
      </c>
      <c r="V24" s="35">
        <f t="shared" si="20"/>
        <v>71.509971509971507</v>
      </c>
      <c r="W24" s="35">
        <f t="shared" si="21"/>
        <v>52.38095238095238</v>
      </c>
      <c r="X24" s="35">
        <f t="shared" si="22"/>
        <v>76.109076109076113</v>
      </c>
      <c r="Y24" s="35">
        <f t="shared" si="23"/>
        <v>76.028138528138527</v>
      </c>
      <c r="Z24" s="35">
        <f t="shared" si="24"/>
        <v>56.8991193991194</v>
      </c>
      <c r="AA24" s="35">
        <f t="shared" si="25"/>
        <v>-4.5181670181670199</v>
      </c>
      <c r="AB24" s="35">
        <f t="shared" si="26"/>
        <v>-4.5181670181670199</v>
      </c>
      <c r="AC24" s="35">
        <f t="shared" si="27"/>
        <v>-4.5181670181670199</v>
      </c>
      <c r="AF24">
        <v>2.2200000000000002</v>
      </c>
      <c r="AG24">
        <v>1.68</v>
      </c>
      <c r="AJ24" t="s">
        <v>86</v>
      </c>
    </row>
    <row r="25" spans="1:36" ht="15" x14ac:dyDescent="0.25">
      <c r="A25">
        <v>3.52</v>
      </c>
      <c r="B25">
        <v>3.51</v>
      </c>
      <c r="C25">
        <v>2.1</v>
      </c>
      <c r="D25" s="20">
        <f t="shared" si="3"/>
        <v>4.5181670181670075E-2</v>
      </c>
      <c r="E25" s="17">
        <f>IF(OR($A25="",$B25="",$C25=""),"",A25*'MPTO_working_3-way'!$I24)</f>
        <v>3.6790394790394787</v>
      </c>
      <c r="F25" s="21">
        <f>IF(OR($A25="",$B25="",$C25=""),"",B25*'MPTO_working_3-way'!$I24)</f>
        <v>3.6685876623376616</v>
      </c>
      <c r="G25" s="22">
        <f>IF(OR($A25="",$B25="",$C25=""),"",C25*'MPTO_working_3-way'!$I24)</f>
        <v>2.1948815073815071</v>
      </c>
      <c r="H25" s="17">
        <f>IF(OR($A25="",$B25="",$C25=""),"",'MPTO_working_3-way'!E24)</f>
        <v>3.7170527087893821</v>
      </c>
      <c r="I25" s="21">
        <f>IF(OR($A25="",$B25="",$C25=""),"",'MPTO_working_3-way'!F24)</f>
        <v>3.7059035256611677</v>
      </c>
      <c r="J25" s="22">
        <f>IF(OR($A25="",$B25="",$C25=""),"",'MPTO_working_3-way'!G24)</f>
        <v>2.168586243902765</v>
      </c>
      <c r="K25" s="17">
        <f>IF(OR($A25="",$B25="",$C25=""),"",'OddsRatio_working_3-way'!H24)</f>
        <v>3.7014356342194765</v>
      </c>
      <c r="L25" s="21">
        <f>IF(OR($A25="",$B25="",$C25=""),"",'OddsRatio_working_3-way'!I24)</f>
        <v>3.6907156515440023</v>
      </c>
      <c r="M25" s="22">
        <f>IF(OR($A25="",$B25="",$C25=""),"",'OddsRatio_working_3-way'!J24)</f>
        <v>2.1791980943021523</v>
      </c>
      <c r="N25" s="23">
        <f t="shared" si="16"/>
        <v>27.181007588999272</v>
      </c>
      <c r="O25" s="24">
        <f t="shared" si="17"/>
        <v>27.258446357059103</v>
      </c>
      <c r="P25" s="24">
        <f t="shared" si="18"/>
        <v>45.560546053941636</v>
      </c>
      <c r="Q25" t="s">
        <v>171</v>
      </c>
      <c r="R25" t="s">
        <v>85</v>
      </c>
      <c r="S25" t="s">
        <v>297</v>
      </c>
      <c r="T25" s="35">
        <v>100</v>
      </c>
      <c r="U25" s="35">
        <f t="shared" si="19"/>
        <v>76.958525345622121</v>
      </c>
      <c r="V25" s="35">
        <f t="shared" si="20"/>
        <v>71.590909090909093</v>
      </c>
      <c r="W25" s="35">
        <f t="shared" si="21"/>
        <v>46.808510638297875</v>
      </c>
      <c r="X25" s="35">
        <f t="shared" si="22"/>
        <v>81.600580270793046</v>
      </c>
      <c r="Y25" s="35">
        <f t="shared" si="23"/>
        <v>76.232964016080004</v>
      </c>
      <c r="Z25" s="35">
        <f t="shared" si="24"/>
        <v>51.450565563468786</v>
      </c>
      <c r="AA25" s="35">
        <f t="shared" si="25"/>
        <v>-4.6420549251709247</v>
      </c>
      <c r="AB25" s="35">
        <f t="shared" si="26"/>
        <v>-4.6420549251709105</v>
      </c>
      <c r="AC25" s="35">
        <f t="shared" si="27"/>
        <v>-4.6420549251709105</v>
      </c>
      <c r="AF25">
        <v>1.86</v>
      </c>
      <c r="AG25">
        <v>1.97</v>
      </c>
      <c r="AJ25" t="s">
        <v>86</v>
      </c>
    </row>
    <row r="26" spans="1:36" ht="15" x14ac:dyDescent="0.25">
      <c r="A26">
        <v>4.34</v>
      </c>
      <c r="B26">
        <v>3.52</v>
      </c>
      <c r="C26">
        <v>1.88</v>
      </c>
      <c r="D26" s="20">
        <f t="shared" si="3"/>
        <v>4.6420549251709131E-2</v>
      </c>
      <c r="E26" s="17">
        <f>IF(OR($A26="",$B26="",$C26=""),"",A26*'MPTO_working_3-way'!$I25)</f>
        <v>4.5414651837524174</v>
      </c>
      <c r="F26" s="21">
        <f>IF(OR($A26="",$B26="",$C26=""),"",B26*'MPTO_working_3-way'!$I25)</f>
        <v>3.6834003333660164</v>
      </c>
      <c r="G26" s="22">
        <f>IF(OR($A26="",$B26="",$C26=""),"",C26*'MPTO_working_3-way'!$I25)</f>
        <v>1.967270632593213</v>
      </c>
      <c r="H26" s="17">
        <f>IF(OR($A26="",$B26="",$C26=""),"",'MPTO_working_3-way'!E25)</f>
        <v>4.6524345255271387</v>
      </c>
      <c r="I26" s="21">
        <f>IF(OR($A26="",$B26="",$C26=""),"",'MPTO_working_3-way'!F25)</f>
        <v>3.7227671300303351</v>
      </c>
      <c r="J26" s="22">
        <f>IF(OR($A26="",$B26="",$C26=""),"",'MPTO_working_3-way'!G25)</f>
        <v>1.9363281955100797</v>
      </c>
      <c r="K26" s="17">
        <f>IF(OR($A26="",$B26="",$C26=""),"",'OddsRatio_working_3-way'!H25)</f>
        <v>4.5982504914548787</v>
      </c>
      <c r="L26" s="21">
        <f>IF(OR($A26="",$B26="",$C26=""),"",'OddsRatio_working_3-way'!I25)</f>
        <v>3.7148476761875133</v>
      </c>
      <c r="M26" s="22">
        <f>IF(OR($A26="",$B26="",$C26=""),"",'OddsRatio_working_3-way'!J25)</f>
        <v>1.9480420456527821</v>
      </c>
      <c r="N26" s="23">
        <f t="shared" si="16"/>
        <v>22.019325471823677</v>
      </c>
      <c r="O26" s="24">
        <f t="shared" si="17"/>
        <v>27.148827428328055</v>
      </c>
      <c r="P26" s="24">
        <f t="shared" si="18"/>
        <v>50.831847099848282</v>
      </c>
      <c r="Q26" t="s">
        <v>70</v>
      </c>
      <c r="R26" t="s">
        <v>213</v>
      </c>
      <c r="S26" t="s">
        <v>297</v>
      </c>
      <c r="T26" s="35">
        <v>100</v>
      </c>
      <c r="U26" s="35">
        <f t="shared" si="19"/>
        <v>84.326018808777434</v>
      </c>
      <c r="V26" s="35">
        <f t="shared" si="20"/>
        <v>76.30331753554502</v>
      </c>
      <c r="W26" s="35">
        <f t="shared" si="21"/>
        <v>34.21052631578948</v>
      </c>
      <c r="X26" s="35">
        <f t="shared" si="22"/>
        <v>89.486156148665515</v>
      </c>
      <c r="Y26" s="35">
        <f t="shared" si="23"/>
        <v>81.463454875433101</v>
      </c>
      <c r="Z26" s="35">
        <f t="shared" si="24"/>
        <v>39.370663655677554</v>
      </c>
      <c r="AA26" s="35">
        <f t="shared" si="25"/>
        <v>-5.160137339888081</v>
      </c>
      <c r="AB26" s="35">
        <f t="shared" si="26"/>
        <v>-5.160137339888081</v>
      </c>
      <c r="AC26" s="35">
        <f t="shared" si="27"/>
        <v>-5.1601373398880739</v>
      </c>
      <c r="AF26">
        <v>2</v>
      </c>
      <c r="AG26">
        <v>1.84</v>
      </c>
      <c r="AJ26" t="s">
        <v>86</v>
      </c>
    </row>
    <row r="27" spans="1:36" ht="15" x14ac:dyDescent="0.25">
      <c r="A27">
        <v>6.38</v>
      </c>
      <c r="B27">
        <v>4.22</v>
      </c>
      <c r="C27">
        <v>1.52</v>
      </c>
      <c r="D27" s="20">
        <f t="shared" si="3"/>
        <v>5.1601373398880934E-2</v>
      </c>
      <c r="E27" s="17">
        <f>IF(OR($A27="",$B27="",$C27=""),"",A27*'MPTO_working_3-way'!$I26)</f>
        <v>6.7092167622848606</v>
      </c>
      <c r="F27" s="21">
        <f>IF(OR($A27="",$B27="",$C27=""),"",B27*'MPTO_working_3-way'!$I26)</f>
        <v>4.437757795743277</v>
      </c>
      <c r="G27" s="22">
        <f>IF(OR($A27="",$B27="",$C27=""),"",C27*'MPTO_working_3-way'!$I26)</f>
        <v>1.598434087566299</v>
      </c>
      <c r="H27" s="17">
        <f>IF(OR($A27="",$B27="",$C27=""),"",'MPTO_working_3-way'!E26)</f>
        <v>7.1664370697392528</v>
      </c>
      <c r="I27" s="21">
        <f>IF(OR($A27="",$B27="",$C27=""),"",'MPTO_working_3-way'!F26)</f>
        <v>4.5502868084707693</v>
      </c>
      <c r="J27" s="22">
        <f>IF(OR($A27="",$B27="",$C27=""),"",'MPTO_working_3-way'!G26)</f>
        <v>1.5608068195871931</v>
      </c>
      <c r="K27" s="17">
        <f>IF(OR($A27="",$B27="",$C27=""),"",'OddsRatio_working_3-way'!H26)</f>
        <v>6.9275589739481749</v>
      </c>
      <c r="L27" s="21">
        <f>IF(OR($A27="",$B27="",$C27=""),"",'OddsRatio_working_3-way'!I26)</f>
        <v>4.5477211702812497</v>
      </c>
      <c r="M27" s="22">
        <f>IF(OR($A27="",$B27="",$C27=""),"",'OddsRatio_working_3-way'!J26)</f>
        <v>1.5729239156975932</v>
      </c>
      <c r="N27" s="23">
        <f t="shared" si="16"/>
        <v>14.904869456914739</v>
      </c>
      <c r="O27" s="24">
        <f t="shared" si="17"/>
        <v>22.533902164719439</v>
      </c>
      <c r="P27" s="24">
        <f t="shared" si="18"/>
        <v>62.561228378365804</v>
      </c>
      <c r="Q27" t="s">
        <v>180</v>
      </c>
      <c r="R27" t="s">
        <v>214</v>
      </c>
      <c r="S27" t="s">
        <v>297</v>
      </c>
      <c r="T27" s="35">
        <v>100</v>
      </c>
      <c r="U27" s="35">
        <f t="shared" si="19"/>
        <v>78.308026030368765</v>
      </c>
      <c r="V27" s="35">
        <f t="shared" si="20"/>
        <v>72.67759562841529</v>
      </c>
      <c r="W27" s="35">
        <f t="shared" si="21"/>
        <v>44.134078212290497</v>
      </c>
      <c r="X27" s="35">
        <f t="shared" si="22"/>
        <v>83.188326159294192</v>
      </c>
      <c r="Y27" s="35">
        <f t="shared" si="23"/>
        <v>77.557895757340731</v>
      </c>
      <c r="Z27" s="35">
        <f t="shared" si="24"/>
        <v>49.014378341215931</v>
      </c>
      <c r="AA27" s="35">
        <f t="shared" si="25"/>
        <v>-4.8803001289254269</v>
      </c>
      <c r="AB27" s="35">
        <f t="shared" si="26"/>
        <v>-4.8803001289254411</v>
      </c>
      <c r="AC27" s="35">
        <f t="shared" si="27"/>
        <v>-4.880300128925434</v>
      </c>
      <c r="AF27">
        <v>1.79</v>
      </c>
      <c r="AG27">
        <v>2.04</v>
      </c>
      <c r="AJ27" t="s">
        <v>86</v>
      </c>
    </row>
    <row r="28" spans="1:36" ht="15" x14ac:dyDescent="0.25">
      <c r="A28">
        <v>4.6100000000000003</v>
      </c>
      <c r="B28">
        <v>3.66</v>
      </c>
      <c r="C28">
        <v>1.79</v>
      </c>
      <c r="D28" s="20">
        <f t="shared" si="3"/>
        <v>4.8803001289254189E-2</v>
      </c>
      <c r="E28" s="17">
        <f>IF(OR($A28="",$B28="",$C28=""),"",A28*'MPTO_working_3-way'!$I27)</f>
        <v>4.834981835943462</v>
      </c>
      <c r="F28" s="21">
        <f>IF(OR($A28="",$B28="",$C28=""),"",B28*'MPTO_working_3-way'!$I27)</f>
        <v>3.8386189847186705</v>
      </c>
      <c r="G28" s="22">
        <f>IF(OR($A28="",$B28="",$C28=""),"",C28*'MPTO_working_3-way'!$I27)</f>
        <v>1.877357372307765</v>
      </c>
      <c r="H28" s="17">
        <f>IF(OR($A28="",$B28="",$C28=""),"",'MPTO_working_3-way'!E27)</f>
        <v>4.9837511621124762</v>
      </c>
      <c r="I28" s="21">
        <f>IF(OR($A28="",$B28="",$C28=""),"",'MPTO_working_3-way'!F27)</f>
        <v>3.8917111657480783</v>
      </c>
      <c r="J28" s="22">
        <f>IF(OR($A28="",$B28="",$C28=""),"",'MPTO_working_3-way'!G27)</f>
        <v>1.843686537079489</v>
      </c>
      <c r="K28" s="17">
        <f>IF(OR($A28="",$B28="",$C28=""),"",'OddsRatio_working_3-way'!H27)</f>
        <v>4.9114455425409185</v>
      </c>
      <c r="L28" s="21">
        <f>IF(OR($A28="",$B28="",$C28=""),"",'OddsRatio_working_3-way'!I27)</f>
        <v>3.8821177681880465</v>
      </c>
      <c r="M28" s="22">
        <f>IF(OR($A28="",$B28="",$C28=""),"",'OddsRatio_working_3-way'!J27)</f>
        <v>1.8559673070934417</v>
      </c>
      <c r="N28" s="23">
        <f t="shared" si="16"/>
        <v>20.682600967928298</v>
      </c>
      <c r="O28" s="24">
        <f t="shared" si="17"/>
        <v>26.051035645396031</v>
      </c>
      <c r="P28" s="24">
        <f t="shared" si="18"/>
        <v>53.266363386675685</v>
      </c>
      <c r="Q28" t="s">
        <v>123</v>
      </c>
      <c r="R28" t="s">
        <v>218</v>
      </c>
      <c r="S28" t="s">
        <v>297</v>
      </c>
      <c r="T28" s="35">
        <v>100</v>
      </c>
      <c r="U28" s="35">
        <f t="shared" si="19"/>
        <v>47.089947089947096</v>
      </c>
      <c r="V28" s="35">
        <f t="shared" si="20"/>
        <v>71.910112359550567</v>
      </c>
      <c r="W28" s="35">
        <f t="shared" si="21"/>
        <v>76.359338061465735</v>
      </c>
      <c r="X28" s="35">
        <f t="shared" si="22"/>
        <v>51.73054957898372</v>
      </c>
      <c r="Y28" s="35">
        <f t="shared" si="23"/>
        <v>76.550714848587205</v>
      </c>
      <c r="Z28" s="35">
        <f t="shared" si="24"/>
        <v>80.999940550502359</v>
      </c>
      <c r="AA28" s="35">
        <f t="shared" si="25"/>
        <v>-4.640602489036624</v>
      </c>
      <c r="AB28" s="35">
        <f t="shared" si="26"/>
        <v>-4.6406024890366382</v>
      </c>
      <c r="AC28" s="35">
        <f t="shared" si="27"/>
        <v>-4.640602489036624</v>
      </c>
      <c r="AF28">
        <v>1.94</v>
      </c>
      <c r="AG28">
        <v>1.89</v>
      </c>
      <c r="AJ28" t="s">
        <v>86</v>
      </c>
    </row>
    <row r="29" spans="1:36" ht="15" x14ac:dyDescent="0.25">
      <c r="A29">
        <v>1.89</v>
      </c>
      <c r="B29">
        <v>3.56</v>
      </c>
      <c r="C29">
        <v>4.2300000000000004</v>
      </c>
      <c r="D29" s="20">
        <f t="shared" si="3"/>
        <v>4.6406024890366382E-2</v>
      </c>
      <c r="E29" s="17">
        <f>IF(OR($A29="",$B29="",$C29=""),"",A29*'MPTO_working_3-way'!$I28)</f>
        <v>1.9777073870427924</v>
      </c>
      <c r="F29" s="21">
        <f>IF(OR($A29="",$B29="",$C29=""),"",B29*'MPTO_working_3-way'!$I28)</f>
        <v>3.7252054486097044</v>
      </c>
      <c r="G29" s="22">
        <f>IF(OR($A29="",$B29="",$C29=""),"",C29*'MPTO_working_3-way'!$I28)</f>
        <v>4.4262974852862502</v>
      </c>
      <c r="H29" s="17">
        <f>IF(OR($A29="",$B29="",$C29=""),"",'MPTO_working_3-way'!E28)</f>
        <v>1.9469197479584834</v>
      </c>
      <c r="I29" s="21">
        <f>IF(OR($A29="",$B29="",$C29=""),"",'MPTO_working_3-way'!F28)</f>
        <v>3.7674687905555992</v>
      </c>
      <c r="J29" s="22">
        <f>IF(OR($A29="",$B29="",$C29=""),"",'MPTO_working_3-way'!G28)</f>
        <v>4.5261577979130259</v>
      </c>
      <c r="K29" s="17">
        <f>IF(OR($A29="",$B29="",$C29=""),"",'OddsRatio_working_3-way'!H28)</f>
        <v>1.9585717040660375</v>
      </c>
      <c r="L29" s="21">
        <f>IF(OR($A29="",$B29="",$C29=""),"",'OddsRatio_working_3-way'!I28)</f>
        <v>3.7572399577629838</v>
      </c>
      <c r="M29" s="22">
        <f>IF(OR($A29="",$B29="",$C29=""),"",'OddsRatio_working_3-way'!J28)</f>
        <v>4.4788613529587638</v>
      </c>
      <c r="N29" s="23">
        <f t="shared" si="16"/>
        <v>50.56359735275452</v>
      </c>
      <c r="O29" s="24">
        <f t="shared" si="17"/>
        <v>26.844157021546639</v>
      </c>
      <c r="P29" s="24">
        <f t="shared" si="18"/>
        <v>22.592245625698826</v>
      </c>
      <c r="Q29" t="s">
        <v>71</v>
      </c>
      <c r="R29" t="s">
        <v>215</v>
      </c>
      <c r="S29" t="s">
        <v>297</v>
      </c>
      <c r="T29" s="35">
        <v>100</v>
      </c>
      <c r="U29" s="35">
        <f t="shared" si="19"/>
        <v>79.209979209979196</v>
      </c>
      <c r="V29" s="35">
        <f t="shared" si="20"/>
        <v>73.68421052631578</v>
      </c>
      <c r="W29" s="35">
        <f t="shared" si="21"/>
        <v>42.528735632183903</v>
      </c>
      <c r="X29" s="35">
        <f t="shared" si="22"/>
        <v>83.787053841500295</v>
      </c>
      <c r="Y29" s="35">
        <f t="shared" si="23"/>
        <v>78.26128515783688</v>
      </c>
      <c r="Z29" s="35">
        <f t="shared" si="24"/>
        <v>47.105810263705003</v>
      </c>
      <c r="AA29" s="35">
        <f t="shared" si="25"/>
        <v>-4.5770746315210999</v>
      </c>
      <c r="AB29" s="35">
        <f t="shared" si="26"/>
        <v>-4.5770746315210999</v>
      </c>
      <c r="AC29" s="35">
        <f t="shared" si="27"/>
        <v>-4.5770746315210999</v>
      </c>
      <c r="AF29">
        <v>1.94</v>
      </c>
      <c r="AG29">
        <v>1.89</v>
      </c>
      <c r="AJ29" t="s">
        <v>86</v>
      </c>
    </row>
    <row r="30" spans="1:36" s="35" customFormat="1" ht="15" x14ac:dyDescent="0.25">
      <c r="A30">
        <v>4.8099999999999996</v>
      </c>
      <c r="B30">
        <v>3.8</v>
      </c>
      <c r="C30">
        <v>1.74</v>
      </c>
      <c r="D30" s="20">
        <f t="shared" si="3"/>
        <v>4.5770746315210831E-2</v>
      </c>
      <c r="E30" s="17">
        <f>IF(OR($A30="",$B30="",$C30=""),"",A30*'MPTO_working_3-way'!$I29)</f>
        <v>5.0301572897761639</v>
      </c>
      <c r="F30" s="21">
        <f>IF(OR($A30="",$B30="",$C30=""),"",B30*'MPTO_working_3-way'!$I29)</f>
        <v>3.9739288359978011</v>
      </c>
      <c r="G30" s="22">
        <f>IF(OR($A30="",$B30="",$C30=""),"",C30*'MPTO_working_3-way'!$I29)</f>
        <v>1.8196410985884668</v>
      </c>
      <c r="H30" s="17">
        <f>IF(OR($A30="",$B30="",$C30=""),"",'MPTO_working_3-way'!E29)</f>
        <v>5.19094118056704</v>
      </c>
      <c r="I30" s="21">
        <f>IF(OR($A30="",$B30="",$C30=""),"",'MPTO_working_3-way'!F29)</f>
        <v>4.0338686955977625</v>
      </c>
      <c r="J30" s="22">
        <f>IF(OR($A30="",$B30="",$C30=""),"",'MPTO_working_3-way'!G29)</f>
        <v>1.7874515346305389</v>
      </c>
      <c r="K30" s="17">
        <f>IF(OR($A30="",$B30="",$C30=""),"",'OddsRatio_working_3-way'!H29)</f>
        <v>5.1135648814162993</v>
      </c>
      <c r="L30" s="21">
        <f>IF(OR($A30="",$B30="",$C30=""),"",'OddsRatio_working_3-way'!I29)</f>
        <v>4.0230923013033166</v>
      </c>
      <c r="M30" s="22">
        <f>IF(OR($A30="",$B30="",$C30=""),"",'OddsRatio_working_3-way'!J29)</f>
        <v>1.7989601082015905</v>
      </c>
      <c r="N30" s="23">
        <f t="shared" si="16"/>
        <v>19.880094048599798</v>
      </c>
      <c r="O30" s="24">
        <f t="shared" si="17"/>
        <v>25.164013782569743</v>
      </c>
      <c r="P30" s="24">
        <f t="shared" si="18"/>
        <v>54.955892168830481</v>
      </c>
      <c r="Q30" t="s">
        <v>114</v>
      </c>
      <c r="R30" t="s">
        <v>100</v>
      </c>
      <c r="S30" t="s">
        <v>297</v>
      </c>
      <c r="T30" s="35">
        <v>100</v>
      </c>
      <c r="U30" s="35">
        <f t="shared" si="19"/>
        <v>54.545454545454554</v>
      </c>
      <c r="V30" s="35">
        <f t="shared" si="20"/>
        <v>71.346704871060169</v>
      </c>
      <c r="W30" s="35">
        <f t="shared" si="21"/>
        <v>69.6048632218845</v>
      </c>
      <c r="X30" s="35">
        <f t="shared" si="22"/>
        <v>59.048431907055331</v>
      </c>
      <c r="Y30" s="35">
        <f t="shared" si="23"/>
        <v>75.849682232660953</v>
      </c>
      <c r="Z30" s="35">
        <f t="shared" si="24"/>
        <v>74.10784058348527</v>
      </c>
      <c r="AA30" s="35">
        <f t="shared" si="25"/>
        <v>-4.5029773616007773</v>
      </c>
      <c r="AB30" s="35">
        <f t="shared" si="26"/>
        <v>-4.5029773616007844</v>
      </c>
      <c r="AC30" s="35">
        <f t="shared" si="27"/>
        <v>-4.5029773616007702</v>
      </c>
      <c r="AD30" s="36"/>
      <c r="AE30" s="36"/>
      <c r="AF30">
        <v>1.91</v>
      </c>
      <c r="AG30">
        <v>1.93</v>
      </c>
      <c r="AH30" s="36"/>
      <c r="AI30" s="36"/>
      <c r="AJ30" t="s">
        <v>86</v>
      </c>
    </row>
    <row r="31" spans="1:36" ht="15" x14ac:dyDescent="0.25">
      <c r="A31">
        <v>2.2000000000000002</v>
      </c>
      <c r="B31">
        <v>3.49</v>
      </c>
      <c r="C31">
        <v>3.29</v>
      </c>
      <c r="D31" s="20">
        <f t="shared" si="3"/>
        <v>4.5029773616007684E-2</v>
      </c>
      <c r="E31" s="17">
        <f>IF(OR($A31="",$B31="",$C31=""),"",A31*'MPTO_working_3-way'!$I30)</f>
        <v>2.2990655019552171</v>
      </c>
      <c r="F31" s="21">
        <f>IF(OR($A31="",$B31="",$C31=""),"",B31*'MPTO_working_3-way'!$I30)</f>
        <v>3.6471539099198669</v>
      </c>
      <c r="G31" s="22">
        <f>IF(OR($A31="",$B31="",$C31=""),"",C31*'MPTO_working_3-way'!$I30)</f>
        <v>3.4381479551966652</v>
      </c>
      <c r="H31" s="17">
        <f>IF(OR($A31="",$B31="",$C31=""),"",'MPTO_working_3-way'!E30)</f>
        <v>2.2751289298149859</v>
      </c>
      <c r="I31" s="21">
        <f>IF(OR($A31="",$B31="",$C31=""),"",'MPTO_working_3-way'!F30)</f>
        <v>3.6829288917659539</v>
      </c>
      <c r="J31" s="22">
        <f>IF(OR($A31="",$B31="",$C31=""),"",'MPTO_working_3-way'!G30)</f>
        <v>3.4609088567498394</v>
      </c>
      <c r="K31" s="17">
        <f>IF(OR($A31="",$B31="",$C31=""),"",'OddsRatio_working_3-way'!H30)</f>
        <v>2.2851094615621665</v>
      </c>
      <c r="L31" s="21">
        <f>IF(OR($A31="",$B31="",$C31=""),"",'OddsRatio_working_3-way'!I30)</f>
        <v>3.6666021327414953</v>
      </c>
      <c r="M31" s="22">
        <f>IF(OR($A31="",$B31="",$C31=""),"",'OddsRatio_working_3-way'!J30)</f>
        <v>3.452417222481134</v>
      </c>
      <c r="N31" s="23">
        <f t="shared" si="16"/>
        <v>43.495933419450644</v>
      </c>
      <c r="O31" s="24">
        <f t="shared" si="17"/>
        <v>27.418639977877202</v>
      </c>
      <c r="P31" s="24">
        <f t="shared" si="18"/>
        <v>29.085426602672165</v>
      </c>
      <c r="Q31" t="s">
        <v>72</v>
      </c>
      <c r="R31" t="s">
        <v>113</v>
      </c>
      <c r="S31" t="s">
        <v>297</v>
      </c>
      <c r="T31" s="35">
        <v>100</v>
      </c>
      <c r="U31" s="35">
        <f t="shared" si="19"/>
        <v>54.128440366972484</v>
      </c>
      <c r="V31" s="35">
        <f t="shared" si="20"/>
        <v>70.059880239520965</v>
      </c>
      <c r="W31" s="35">
        <f t="shared" si="21"/>
        <v>71.346704871060169</v>
      </c>
      <c r="X31" s="35">
        <f t="shared" si="22"/>
        <v>58.593414889418874</v>
      </c>
      <c r="Y31" s="35">
        <f t="shared" si="23"/>
        <v>74.524854761967347</v>
      </c>
      <c r="Z31" s="35">
        <f t="shared" si="24"/>
        <v>75.811679393506566</v>
      </c>
      <c r="AA31" s="35">
        <f t="shared" si="25"/>
        <v>-4.4649745224463899</v>
      </c>
      <c r="AB31" s="35">
        <f t="shared" si="26"/>
        <v>-4.4649745224463828</v>
      </c>
      <c r="AC31" s="35">
        <f t="shared" si="27"/>
        <v>-4.464974522446397</v>
      </c>
      <c r="AF31">
        <v>1.96</v>
      </c>
      <c r="AG31">
        <v>1.88</v>
      </c>
      <c r="AJ31" t="s">
        <v>86</v>
      </c>
    </row>
    <row r="32" spans="1:36" ht="15" x14ac:dyDescent="0.25">
      <c r="A32">
        <v>2.1800000000000002</v>
      </c>
      <c r="B32">
        <v>3.34</v>
      </c>
      <c r="C32">
        <v>3.49</v>
      </c>
      <c r="D32" s="20">
        <f t="shared" si="3"/>
        <v>4.4649745224464077E-2</v>
      </c>
      <c r="E32" s="17">
        <f>IF(OR($A32="",$B32="",$C32=""),"",A32*'MPTO_working_3-way'!$I31)</f>
        <v>2.277336444589332</v>
      </c>
      <c r="F32" s="21">
        <f>IF(OR($A32="",$B32="",$C32=""),"",B32*'MPTO_working_3-way'!$I31)</f>
        <v>3.4891301490497098</v>
      </c>
      <c r="G32" s="22">
        <f>IF(OR($A32="",$B32="",$C32=""),"",C32*'MPTO_working_3-way'!$I31)</f>
        <v>3.64582761083338</v>
      </c>
      <c r="H32" s="17">
        <f>IF(OR($A32="",$B32="",$C32=""),"",'MPTO_working_3-way'!E31)</f>
        <v>2.2531030121659152</v>
      </c>
      <c r="I32" s="21">
        <f>IF(OR($A32="",$B32="",$C32=""),"",'MPTO_working_3-way'!F31)</f>
        <v>3.5147167439650038</v>
      </c>
      <c r="J32" s="22">
        <f>IF(OR($A32="",$B32="",$C32=""),"",'MPTO_working_3-way'!G31)</f>
        <v>3.6812114623853192</v>
      </c>
      <c r="K32" s="17">
        <f>IF(OR($A32="",$B32="",$C32=""),"",'OddsRatio_working_3-way'!H31)</f>
        <v>2.26313952855502</v>
      </c>
      <c r="L32" s="21">
        <f>IF(OR($A32="",$B32="",$C32=""),"",'OddsRatio_working_3-way'!I31)</f>
        <v>3.5048699125582603</v>
      </c>
      <c r="M32" s="22">
        <f>IF(OR($A32="",$B32="",$C32=""),"",'OddsRatio_working_3-way'!J31)</f>
        <v>3.6654384966966109</v>
      </c>
      <c r="N32" s="23">
        <f t="shared" si="16"/>
        <v>43.910947035334878</v>
      </c>
      <c r="O32" s="24">
        <f t="shared" si="17"/>
        <v>28.660438484140734</v>
      </c>
      <c r="P32" s="24">
        <f t="shared" si="18"/>
        <v>27.428614480524367</v>
      </c>
      <c r="Q32" t="s">
        <v>217</v>
      </c>
      <c r="R32" t="s">
        <v>98</v>
      </c>
      <c r="S32" t="s">
        <v>297</v>
      </c>
      <c r="T32" s="35">
        <v>100</v>
      </c>
      <c r="U32" s="35">
        <f t="shared" si="19"/>
        <v>56.140350877192972</v>
      </c>
      <c r="V32" s="35">
        <f t="shared" si="20"/>
        <v>70.588235294117652</v>
      </c>
      <c r="W32" s="35">
        <f t="shared" si="21"/>
        <v>68.944099378881987</v>
      </c>
      <c r="X32" s="35">
        <f t="shared" si="22"/>
        <v>60.467665327000361</v>
      </c>
      <c r="Y32" s="35">
        <f t="shared" si="23"/>
        <v>74.915549743925027</v>
      </c>
      <c r="Z32" s="35">
        <f t="shared" si="24"/>
        <v>73.271413828689376</v>
      </c>
      <c r="AA32" s="35">
        <f t="shared" si="25"/>
        <v>-4.327314449807389</v>
      </c>
      <c r="AB32" s="35">
        <f t="shared" si="26"/>
        <v>-4.3273144498073748</v>
      </c>
      <c r="AC32" s="35">
        <f t="shared" si="27"/>
        <v>-4.327314449807389</v>
      </c>
      <c r="AF32">
        <v>2.1</v>
      </c>
      <c r="AG32">
        <v>1.75</v>
      </c>
      <c r="AJ32" t="s">
        <v>86</v>
      </c>
    </row>
    <row r="33" spans="1:36" ht="15" x14ac:dyDescent="0.25">
      <c r="A33">
        <v>2.2799999999999998</v>
      </c>
      <c r="B33">
        <v>3.4</v>
      </c>
      <c r="C33">
        <v>3.22</v>
      </c>
      <c r="D33" s="20">
        <f t="shared" si="3"/>
        <v>4.3273144498073846E-2</v>
      </c>
      <c r="E33" s="17">
        <f>IF(OR($A33="",$B33="",$C33=""),"",A33*'MPTO_working_3-way'!$I32)</f>
        <v>2.378662769455608</v>
      </c>
      <c r="F33" s="21">
        <f>IF(OR($A33="",$B33="",$C33=""),"",B33*'MPTO_working_3-way'!$I32)</f>
        <v>3.5471286912934508</v>
      </c>
      <c r="G33" s="22">
        <f>IF(OR($A33="",$B33="",$C33=""),"",C33*'MPTO_working_3-way'!$I32)</f>
        <v>3.3593395252837981</v>
      </c>
      <c r="H33" s="17">
        <f>IF(OR($A33="",$B33="",$C33=""),"",'MPTO_working_3-way'!E32)</f>
        <v>2.3575335979528922</v>
      </c>
      <c r="I33" s="21">
        <f>IF(OR($A33="",$B33="",$C33=""),"",'MPTO_working_3-way'!F32)</f>
        <v>3.5753452912057693</v>
      </c>
      <c r="J33" s="22">
        <f>IF(OR($A33="",$B33="",$C33=""),"",'MPTO_working_3-way'!G32)</f>
        <v>3.3768425457615137</v>
      </c>
      <c r="K33" s="17">
        <f>IF(OR($A33="",$B33="",$C33=""),"",'OddsRatio_working_3-way'!H32)</f>
        <v>2.3665525862970793</v>
      </c>
      <c r="L33" s="21">
        <f>IF(OR($A33="",$B33="",$C33=""),"",'OddsRatio_working_3-way'!I32)</f>
        <v>3.5622860993070238</v>
      </c>
      <c r="M33" s="22">
        <f>IF(OR($A33="",$B33="",$C33=""),"",'OddsRatio_working_3-way'!J32)</f>
        <v>3.3701146418589971</v>
      </c>
      <c r="N33" s="23">
        <f t="shared" si="16"/>
        <v>42.040427623494722</v>
      </c>
      <c r="O33" s="24">
        <f t="shared" si="17"/>
        <v>28.1918161710494</v>
      </c>
      <c r="P33" s="24">
        <f t="shared" si="18"/>
        <v>29.767756205455882</v>
      </c>
      <c r="Q33" t="s">
        <v>99</v>
      </c>
      <c r="R33" t="s">
        <v>73</v>
      </c>
      <c r="S33" t="s">
        <v>297</v>
      </c>
      <c r="T33" s="35">
        <v>100</v>
      </c>
      <c r="U33" s="35">
        <f t="shared" si="19"/>
        <v>43.181818181818187</v>
      </c>
      <c r="V33" s="35">
        <f t="shared" si="20"/>
        <v>73.40425531914893</v>
      </c>
      <c r="W33" s="35">
        <f t="shared" si="21"/>
        <v>78.678038379530932</v>
      </c>
      <c r="X33" s="35">
        <f t="shared" si="22"/>
        <v>47.917706301320145</v>
      </c>
      <c r="Y33" s="35">
        <f t="shared" si="23"/>
        <v>78.140143438650895</v>
      </c>
      <c r="Z33" s="35">
        <f t="shared" si="24"/>
        <v>83.413926499032883</v>
      </c>
      <c r="AA33" s="35">
        <f t="shared" si="25"/>
        <v>-4.7358881195019578</v>
      </c>
      <c r="AB33" s="35">
        <f t="shared" si="26"/>
        <v>-4.7358881195019649</v>
      </c>
      <c r="AC33" s="35">
        <f t="shared" si="27"/>
        <v>-4.7358881195019507</v>
      </c>
      <c r="AF33">
        <v>1.81</v>
      </c>
      <c r="AG33">
        <v>2.02</v>
      </c>
      <c r="AJ33" t="s">
        <v>86</v>
      </c>
    </row>
    <row r="34" spans="1:36" ht="15" x14ac:dyDescent="0.25">
      <c r="A34">
        <v>1.76</v>
      </c>
      <c r="B34">
        <v>3.76</v>
      </c>
      <c r="C34">
        <v>4.6900000000000004</v>
      </c>
      <c r="D34" s="20">
        <f t="shared" si="3"/>
        <v>4.7358881195019631E-2</v>
      </c>
      <c r="E34" s="17">
        <f>IF(OR($A34="",$B34="",$C34=""),"",A34*'MPTO_working_3-way'!$I33)</f>
        <v>1.8433516309032345</v>
      </c>
      <c r="F34" s="21">
        <f>IF(OR($A34="",$B34="",$C34=""),"",B34*'MPTO_working_3-way'!$I33)</f>
        <v>3.9380693932932735</v>
      </c>
      <c r="G34" s="22">
        <f>IF(OR($A34="",$B34="",$C34=""),"",C34*'MPTO_working_3-way'!$I33)</f>
        <v>4.9121131528046424</v>
      </c>
      <c r="H34" s="17">
        <f>IF(OR($A34="",$B34="",$C34=""),"",'MPTO_working_3-way'!E33)</f>
        <v>1.8102970710984687</v>
      </c>
      <c r="I34" s="21">
        <f>IF(OR($A34="",$B34="",$C34=""),"",'MPTO_working_3-way'!F33)</f>
        <v>3.9972634242640295</v>
      </c>
      <c r="J34" s="22">
        <f>IF(OR($A34="",$B34="",$C34=""),"",'MPTO_working_3-way'!G33)</f>
        <v>5.0650011227798988</v>
      </c>
      <c r="K34" s="17">
        <f>IF(OR($A34="",$B34="",$C34=""),"",'OddsRatio_working_3-way'!H33)</f>
        <v>1.8221905601696087</v>
      </c>
      <c r="L34" s="21">
        <f>IF(OR($A34="",$B34="",$C34=""),"",'OddsRatio_working_3-way'!I33)</f>
        <v>3.9858499290370006</v>
      </c>
      <c r="M34" s="22">
        <f>IF(OR($A34="",$B34="",$C34=""),"",'OddsRatio_working_3-way'!J33)</f>
        <v>4.9919515355603394</v>
      </c>
      <c r="N34" s="23">
        <f t="shared" si="16"/>
        <v>54.249009425836149</v>
      </c>
      <c r="O34" s="24">
        <f t="shared" si="17"/>
        <v>25.393153348263731</v>
      </c>
      <c r="P34" s="24">
        <f t="shared" si="18"/>
        <v>20.357837225900131</v>
      </c>
      <c r="Q34" t="s">
        <v>115</v>
      </c>
      <c r="R34" t="s">
        <v>116</v>
      </c>
      <c r="S34" t="s">
        <v>297</v>
      </c>
      <c r="T34" s="35">
        <v>100</v>
      </c>
      <c r="U34" s="35">
        <f t="shared" si="19"/>
        <v>56.140350877192972</v>
      </c>
      <c r="V34" s="35">
        <f t="shared" si="20"/>
        <v>68.35443037974683</v>
      </c>
      <c r="W34" s="35">
        <f t="shared" si="21"/>
        <v>71.014492753623188</v>
      </c>
      <c r="X34" s="35">
        <f t="shared" si="22"/>
        <v>60.631076866629975</v>
      </c>
      <c r="Y34" s="35">
        <f t="shared" si="23"/>
        <v>72.845156369183826</v>
      </c>
      <c r="Z34" s="35">
        <f t="shared" si="24"/>
        <v>75.505218743060169</v>
      </c>
      <c r="AA34" s="35">
        <f t="shared" si="25"/>
        <v>-4.4907259894370029</v>
      </c>
      <c r="AB34" s="35">
        <f t="shared" si="26"/>
        <v>-4.4907259894369957</v>
      </c>
      <c r="AC34" s="35">
        <f t="shared" si="27"/>
        <v>-4.4907259894369815</v>
      </c>
      <c r="AF34">
        <v>1.98</v>
      </c>
      <c r="AG34">
        <v>1.86</v>
      </c>
      <c r="AJ34" t="s">
        <v>87</v>
      </c>
    </row>
    <row r="35" spans="1:36" s="35" customFormat="1" ht="15" x14ac:dyDescent="0.25">
      <c r="A35">
        <v>2.2799999999999998</v>
      </c>
      <c r="B35">
        <v>3.16</v>
      </c>
      <c r="C35">
        <v>3.45</v>
      </c>
      <c r="D35" s="20">
        <f t="shared" si="3"/>
        <v>4.4907259894369833E-2</v>
      </c>
      <c r="E35" s="17">
        <f>IF(OR($A35="",$B35="",$C35=""),"",A35*'MPTO_working_3-way'!$I34)</f>
        <v>2.382388552559163</v>
      </c>
      <c r="F35" s="21">
        <f>IF(OR($A35="",$B35="",$C35=""),"",B35*'MPTO_working_3-way'!$I34)</f>
        <v>3.3019069412662088</v>
      </c>
      <c r="G35" s="22">
        <f>IF(OR($A35="",$B35="",$C35=""),"",C35*'MPTO_working_3-way'!$I34)</f>
        <v>3.6049300466355763</v>
      </c>
      <c r="H35" s="17">
        <f>IF(OR($A35="",$B35="",$C35=""),"",'MPTO_working_3-way'!E34)</f>
        <v>2.3605649425636659</v>
      </c>
      <c r="I35" s="21">
        <f>IF(OR($A35="",$B35="",$C35=""),"",'MPTO_working_3-way'!F34)</f>
        <v>3.3168968977517772</v>
      </c>
      <c r="J35" s="22">
        <f>IF(OR($A35="",$B35="",$C35=""),"",'MPTO_working_3-way'!G34)</f>
        <v>3.6378718870376661</v>
      </c>
      <c r="K35" s="17">
        <f>IF(OR($A35="",$B35="",$C35=""),"",'OddsRatio_working_3-way'!H34)</f>
        <v>2.3699058214945752</v>
      </c>
      <c r="L35" s="21">
        <f>IF(OR($A35="",$B35="",$C35=""),"",'OddsRatio_working_3-way'!I34)</f>
        <v>3.3117160737720956</v>
      </c>
      <c r="M35" s="22">
        <f>IF(OR($A35="",$B35="",$C35=""),"",'OddsRatio_working_3-way'!J34)</f>
        <v>3.6220853614544599</v>
      </c>
      <c r="N35" s="23">
        <f t="shared" si="16"/>
        <v>41.97468120495288</v>
      </c>
      <c r="O35" s="24">
        <f t="shared" si="17"/>
        <v>30.285529476991318</v>
      </c>
      <c r="P35" s="24">
        <f t="shared" si="18"/>
        <v>27.739789318055813</v>
      </c>
      <c r="Q35" t="s">
        <v>220</v>
      </c>
      <c r="R35" t="s">
        <v>120</v>
      </c>
      <c r="S35" t="s">
        <v>297</v>
      </c>
      <c r="T35" s="35">
        <v>100</v>
      </c>
      <c r="U35" s="35">
        <f t="shared" si="19"/>
        <v>62.121212121212118</v>
      </c>
      <c r="V35" s="35">
        <f t="shared" si="20"/>
        <v>69.325153374233125</v>
      </c>
      <c r="W35" s="35">
        <f t="shared" si="21"/>
        <v>64.157706093189958</v>
      </c>
      <c r="X35" s="35">
        <f t="shared" si="22"/>
        <v>66.517140532576917</v>
      </c>
      <c r="Y35" s="35">
        <f t="shared" si="23"/>
        <v>73.721081785597903</v>
      </c>
      <c r="Z35" s="35">
        <f t="shared" si="24"/>
        <v>68.553634504554751</v>
      </c>
      <c r="AA35" s="35">
        <f t="shared" si="25"/>
        <v>-4.3959284113647996</v>
      </c>
      <c r="AB35" s="35">
        <f t="shared" si="26"/>
        <v>-4.3959284113647783</v>
      </c>
      <c r="AC35" s="35">
        <f t="shared" si="27"/>
        <v>-4.3959284113647925</v>
      </c>
      <c r="AD35" s="36"/>
      <c r="AE35" s="36"/>
      <c r="AF35">
        <v>2.09</v>
      </c>
      <c r="AG35">
        <v>1.76</v>
      </c>
      <c r="AH35" s="36"/>
      <c r="AI35" s="36"/>
      <c r="AJ35" t="s">
        <v>87</v>
      </c>
    </row>
    <row r="36" spans="1:36" ht="15" x14ac:dyDescent="0.25">
      <c r="A36">
        <v>2.64</v>
      </c>
      <c r="B36">
        <v>3.26</v>
      </c>
      <c r="C36">
        <v>2.79</v>
      </c>
      <c r="D36" s="20">
        <f t="shared" si="3"/>
        <v>4.3959284113647801E-2</v>
      </c>
      <c r="E36" s="17">
        <f>IF(OR($A36="",$B36="",$C36=""),"",A36*'MPTO_working_3-way'!$I35)</f>
        <v>2.7560525100600302</v>
      </c>
      <c r="F36" s="21">
        <f>IF(OR($A36="",$B36="",$C36=""),"",B36*'MPTO_working_3-way'!$I35)</f>
        <v>3.4033072662104917</v>
      </c>
      <c r="G36" s="22">
        <f>IF(OR($A36="",$B36="",$C36=""),"",C36*'MPTO_working_3-way'!$I35)</f>
        <v>2.9126464026770775</v>
      </c>
      <c r="H36" s="17">
        <f>IF(OR($A36="",$B36="",$C36=""),"",'MPTO_working_3-way'!E35)</f>
        <v>2.7462358547189973</v>
      </c>
      <c r="I36" s="21">
        <f>IF(OR($A36="",$B36="",$C36=""),"",'MPTO_working_3-way'!F35)</f>
        <v>3.4235393552552185</v>
      </c>
      <c r="J36" s="22">
        <f>IF(OR($A36="",$B36="",$C36=""),"",'MPTO_working_3-way'!G35)</f>
        <v>2.9089229797086507</v>
      </c>
      <c r="K36" s="17">
        <f>IF(OR($A36="",$B36="",$C36=""),"",'OddsRatio_working_3-way'!H35)</f>
        <v>2.7510296865390984</v>
      </c>
      <c r="L36" s="21">
        <f>IF(OR($A36="",$B36="",$C36=""),"",'OddsRatio_working_3-way'!I35)</f>
        <v>3.4130043241331465</v>
      </c>
      <c r="M36" s="22">
        <f>IF(OR($A36="",$B36="",$C36=""),"",'OddsRatio_working_3-way'!J35)</f>
        <v>2.9111848407957224</v>
      </c>
      <c r="N36" s="23">
        <f t="shared" si="16"/>
        <v>36.283778931999336</v>
      </c>
      <c r="O36" s="24">
        <f t="shared" si="17"/>
        <v>29.383182938797002</v>
      </c>
      <c r="P36" s="24">
        <f t="shared" si="18"/>
        <v>34.333038129203672</v>
      </c>
      <c r="Q36" t="s">
        <v>118</v>
      </c>
      <c r="R36" t="s">
        <v>101</v>
      </c>
      <c r="S36" t="s">
        <v>297</v>
      </c>
      <c r="T36" s="35">
        <v>100</v>
      </c>
      <c r="U36" s="35">
        <f t="shared" si="19"/>
        <v>66.101694915254228</v>
      </c>
      <c r="V36" s="35">
        <f t="shared" si="20"/>
        <v>70.760233918128648</v>
      </c>
      <c r="W36" s="35">
        <f t="shared" si="21"/>
        <v>58.847736625514408</v>
      </c>
      <c r="X36" s="35">
        <f t="shared" si="22"/>
        <v>70.392029456356937</v>
      </c>
      <c r="Y36" s="35">
        <f t="shared" si="23"/>
        <v>75.050568459231343</v>
      </c>
      <c r="Z36" s="35">
        <f t="shared" si="24"/>
        <v>63.138071166617102</v>
      </c>
      <c r="AA36" s="35">
        <f t="shared" si="25"/>
        <v>-4.290334541102709</v>
      </c>
      <c r="AB36" s="35">
        <f t="shared" si="26"/>
        <v>-4.2903345411026947</v>
      </c>
      <c r="AC36" s="35">
        <f t="shared" si="27"/>
        <v>-4.2903345411026947</v>
      </c>
      <c r="AF36">
        <v>2.1800000000000002</v>
      </c>
      <c r="AG36">
        <v>1.7</v>
      </c>
      <c r="AJ36" t="s">
        <v>87</v>
      </c>
    </row>
    <row r="37" spans="1:36" ht="15" x14ac:dyDescent="0.25">
      <c r="A37">
        <v>2.95</v>
      </c>
      <c r="B37">
        <v>3.42</v>
      </c>
      <c r="C37">
        <v>2.4300000000000002</v>
      </c>
      <c r="D37" s="20">
        <f t="shared" si="3"/>
        <v>4.2903345411027027E-2</v>
      </c>
      <c r="E37" s="17">
        <f>IF(OR($A37="",$B37="",$C37=""),"",A37*'MPTO_working_3-way'!$I36)</f>
        <v>3.0765648689625298</v>
      </c>
      <c r="F37" s="21">
        <f>IF(OR($A37="",$B37="",$C37=""),"",B37*'MPTO_working_3-way'!$I36)</f>
        <v>3.5667294413057125</v>
      </c>
      <c r="G37" s="22">
        <f>IF(OR($A37="",$B37="",$C37=""),"",C37*'MPTO_working_3-way'!$I36)</f>
        <v>2.534255129348796</v>
      </c>
      <c r="H37" s="17">
        <f>IF(OR($A37="",$B37="",$C37=""),"",'MPTO_working_3-way'!E36)</f>
        <v>3.0799372863533749</v>
      </c>
      <c r="I37" s="21">
        <f>IF(OR($A37="",$B37="",$C37=""),"",'MPTO_working_3-way'!F36)</f>
        <v>3.595873503385945</v>
      </c>
      <c r="J37" s="22">
        <f>IF(OR($A37="",$B37="",$C37=""),"",'MPTO_working_3-way'!G36)</f>
        <v>2.5174869768000669</v>
      </c>
      <c r="K37" s="17">
        <f>IF(OR($A37="",$B37="",$C37=""),"",'OddsRatio_working_3-way'!H36)</f>
        <v>3.0796477530804571</v>
      </c>
      <c r="L37" s="21">
        <f>IF(OR($A37="",$B37="",$C37=""),"",'OddsRatio_working_3-way'!I36)</f>
        <v>3.5808961858742081</v>
      </c>
      <c r="M37" s="22">
        <f>IF(OR($A37="",$B37="",$C37=""),"",'OddsRatio_working_3-way'!J36)</f>
        <v>2.5250750189256688</v>
      </c>
      <c r="N37" s="23">
        <f t="shared" si="16"/>
        <v>32.503784012108838</v>
      </c>
      <c r="O37" s="24">
        <f t="shared" si="17"/>
        <v>28.0368897180471</v>
      </c>
      <c r="P37" s="24">
        <f t="shared" si="18"/>
        <v>39.459326269844055</v>
      </c>
      <c r="Q37" t="s">
        <v>102</v>
      </c>
      <c r="R37" t="s">
        <v>173</v>
      </c>
      <c r="S37" t="s">
        <v>297</v>
      </c>
      <c r="T37" s="35">
        <v>100</v>
      </c>
      <c r="U37" s="35">
        <f t="shared" si="19"/>
        <v>44.134078212290497</v>
      </c>
      <c r="V37" s="35">
        <f t="shared" si="20"/>
        <v>72.899728997289984</v>
      </c>
      <c r="W37" s="35">
        <f t="shared" si="21"/>
        <v>78.260869565217391</v>
      </c>
      <c r="X37" s="35">
        <f t="shared" si="22"/>
        <v>48.83940143749264</v>
      </c>
      <c r="Y37" s="35">
        <f t="shared" si="23"/>
        <v>77.605052222492105</v>
      </c>
      <c r="Z37" s="35">
        <f t="shared" si="24"/>
        <v>82.966192790419527</v>
      </c>
      <c r="AA37" s="35">
        <f t="shared" si="25"/>
        <v>-4.7053232252021431</v>
      </c>
      <c r="AB37" s="35">
        <f t="shared" si="26"/>
        <v>-4.7053232252021218</v>
      </c>
      <c r="AC37" s="35">
        <f t="shared" si="27"/>
        <v>-4.705323225202136</v>
      </c>
      <c r="AF37">
        <v>1.95</v>
      </c>
      <c r="AG37">
        <v>1.88</v>
      </c>
      <c r="AJ37" t="s">
        <v>87</v>
      </c>
    </row>
    <row r="38" spans="1:36" ht="15" x14ac:dyDescent="0.25">
      <c r="A38">
        <v>1.79</v>
      </c>
      <c r="B38">
        <v>3.69</v>
      </c>
      <c r="C38">
        <v>4.5999999999999996</v>
      </c>
      <c r="D38" s="20">
        <f t="shared" si="3"/>
        <v>4.7053232252021404E-2</v>
      </c>
      <c r="E38" s="17">
        <f>IF(OR($A38="",$B38="",$C38=""),"",A38*'MPTO_working_3-way'!$I37)</f>
        <v>1.8742252857311184</v>
      </c>
      <c r="F38" s="21">
        <f>IF(OR($A38="",$B38="",$C38=""),"",B38*'MPTO_working_3-way'!$I37)</f>
        <v>3.863626427009959</v>
      </c>
      <c r="G38" s="22">
        <f>IF(OR($A38="",$B38="",$C38=""),"",C38*'MPTO_working_3-way'!$I37)</f>
        <v>4.816444868359298</v>
      </c>
      <c r="H38" s="17">
        <f>IF(OR($A38="",$B38="",$C38=""),"",'MPTO_working_3-way'!E37)</f>
        <v>1.8417060734222415</v>
      </c>
      <c r="I38" s="21">
        <f>IF(OR($A38="",$B38="",$C38=""),"",'MPTO_working_3-way'!F37)</f>
        <v>3.9166797007265277</v>
      </c>
      <c r="J38" s="22">
        <f>IF(OR($A38="",$B38="",$C38=""),"",'MPTO_working_3-way'!G37)</f>
        <v>4.9576887639606086</v>
      </c>
      <c r="K38" s="17">
        <f>IF(OR($A38="",$B38="",$C38=""),"",'OddsRatio_working_3-way'!H37)</f>
        <v>1.8535668862691028</v>
      </c>
      <c r="L38" s="21">
        <f>IF(OR($A38="",$B38="",$C38=""),"",'OddsRatio_working_3-way'!I37)</f>
        <v>3.9064492709669443</v>
      </c>
      <c r="M38" s="22">
        <f>IF(OR($A38="",$B38="",$C38=""),"",'OddsRatio_working_3-way'!J37)</f>
        <v>4.8896718867959104</v>
      </c>
      <c r="N38" s="23">
        <f t="shared" si="16"/>
        <v>53.355378759064656</v>
      </c>
      <c r="O38" s="24">
        <f t="shared" si="17"/>
        <v>25.882419506429738</v>
      </c>
      <c r="P38" s="24">
        <f t="shared" si="18"/>
        <v>20.762201734505599</v>
      </c>
      <c r="Q38" t="s">
        <v>223</v>
      </c>
      <c r="R38" t="s">
        <v>221</v>
      </c>
      <c r="S38" t="s">
        <v>297</v>
      </c>
      <c r="T38" s="35">
        <v>100</v>
      </c>
      <c r="U38" s="35">
        <f t="shared" si="19"/>
        <v>56.709956709956707</v>
      </c>
      <c r="V38" s="35">
        <f t="shared" si="20"/>
        <v>68.652037617554868</v>
      </c>
      <c r="W38" s="35">
        <f t="shared" si="21"/>
        <v>70.238095238095241</v>
      </c>
      <c r="X38" s="35">
        <f t="shared" si="22"/>
        <v>61.109867144349906</v>
      </c>
      <c r="Y38" s="35">
        <f t="shared" si="23"/>
        <v>73.05194805194806</v>
      </c>
      <c r="Z38" s="35">
        <f t="shared" si="24"/>
        <v>74.638005672488433</v>
      </c>
      <c r="AA38" s="35">
        <f t="shared" si="25"/>
        <v>-4.399910434393199</v>
      </c>
      <c r="AB38" s="35">
        <f t="shared" si="26"/>
        <v>-4.3999104343931918</v>
      </c>
      <c r="AC38" s="35">
        <f t="shared" si="27"/>
        <v>-4.3999104343931918</v>
      </c>
      <c r="AF38">
        <v>1.96</v>
      </c>
      <c r="AG38">
        <v>1.88</v>
      </c>
      <c r="AJ38" t="s">
        <v>87</v>
      </c>
    </row>
    <row r="39" spans="1:36" ht="15" x14ac:dyDescent="0.25">
      <c r="A39">
        <v>2.31</v>
      </c>
      <c r="B39">
        <v>3.19</v>
      </c>
      <c r="C39">
        <v>3.36</v>
      </c>
      <c r="D39" s="20">
        <f t="shared" si="3"/>
        <v>4.3999104343932061E-2</v>
      </c>
      <c r="E39" s="17">
        <f>IF(OR($A39="",$B39="",$C39=""),"",A39*'MPTO_working_3-way'!$I38)</f>
        <v>2.4116379310344831</v>
      </c>
      <c r="F39" s="21">
        <f>IF(OR($A39="",$B39="",$C39=""),"",B39*'MPTO_working_3-way'!$I38)</f>
        <v>3.3303571428571432</v>
      </c>
      <c r="G39" s="22">
        <f>IF(OR($A39="",$B39="",$C39=""),"",C39*'MPTO_working_3-way'!$I38)</f>
        <v>3.5078369905956115</v>
      </c>
      <c r="H39" s="17">
        <f>IF(OR($A39="",$B39="",$C39=""),"",'MPTO_working_3-way'!E38)</f>
        <v>2.3910056214865709</v>
      </c>
      <c r="I39" s="21">
        <f>IF(OR($A39="",$B39="",$C39=""),"",'MPTO_working_3-way'!F38)</f>
        <v>3.3465717497189966</v>
      </c>
      <c r="J39" s="22">
        <f>IF(OR($A39="",$B39="",$C39=""),"",'MPTO_working_3-way'!G38)</f>
        <v>3.5341598522817201</v>
      </c>
      <c r="K39" s="17">
        <f>IF(OR($A39="",$B39="",$C39=""),"",'OddsRatio_working_3-way'!H38)</f>
        <v>2.3998833343732366</v>
      </c>
      <c r="L39" s="21">
        <f>IF(OR($A39="",$B39="",$C39=""),"",'OddsRatio_working_3-way'!I38)</f>
        <v>3.3402629788377021</v>
      </c>
      <c r="M39" s="22">
        <f>IF(OR($A39="",$B39="",$C39=""),"",'OddsRatio_working_3-way'!J38)</f>
        <v>3.5219272283365188</v>
      </c>
      <c r="N39" s="23">
        <f t="shared" si="16"/>
        <v>41.465594280607682</v>
      </c>
      <c r="O39" s="24">
        <f t="shared" si="17"/>
        <v>30.02680965147453</v>
      </c>
      <c r="P39" s="24">
        <f t="shared" si="18"/>
        <v>28.507596067917785</v>
      </c>
      <c r="Q39" t="s">
        <v>172</v>
      </c>
      <c r="R39" t="s">
        <v>248</v>
      </c>
      <c r="S39" t="s">
        <v>297</v>
      </c>
      <c r="T39" s="35">
        <v>100</v>
      </c>
      <c r="U39" s="35">
        <f t="shared" si="19"/>
        <v>44.751381215469614</v>
      </c>
      <c r="V39" s="35">
        <f t="shared" si="20"/>
        <v>71.264367816091948</v>
      </c>
      <c r="W39" s="35">
        <f t="shared" si="21"/>
        <v>79.296066252587991</v>
      </c>
      <c r="X39" s="35">
        <f t="shared" si="22"/>
        <v>49.439565931320054</v>
      </c>
      <c r="Y39" s="35">
        <f t="shared" si="23"/>
        <v>75.952552531942402</v>
      </c>
      <c r="Z39" s="35">
        <f t="shared" si="24"/>
        <v>83.984250968438431</v>
      </c>
      <c r="AA39" s="35">
        <f t="shared" si="25"/>
        <v>-4.6881847158504399</v>
      </c>
      <c r="AB39" s="35">
        <f t="shared" si="26"/>
        <v>-4.6881847158504542</v>
      </c>
      <c r="AC39" s="35">
        <f t="shared" si="27"/>
        <v>-4.6881847158504399</v>
      </c>
      <c r="AF39">
        <v>2.0499999999999998</v>
      </c>
      <c r="AG39">
        <v>1.79</v>
      </c>
      <c r="AJ39" t="s">
        <v>87</v>
      </c>
    </row>
    <row r="40" spans="1:36" ht="15" x14ac:dyDescent="0.25">
      <c r="A40">
        <v>1.81</v>
      </c>
      <c r="B40">
        <v>3.48</v>
      </c>
      <c r="C40">
        <v>4.83</v>
      </c>
      <c r="D40" s="20">
        <f t="shared" si="3"/>
        <v>4.6881847158504408E-2</v>
      </c>
      <c r="E40" s="17">
        <f>IF(OR($A40="",$B40="",$C40=""),"",A40*'MPTO_working_3-way'!$I39)</f>
        <v>1.8948561433568931</v>
      </c>
      <c r="F40" s="21">
        <f>IF(OR($A40="",$B40="",$C40=""),"",B40*'MPTO_working_3-way'!$I39)</f>
        <v>3.6431488281115953</v>
      </c>
      <c r="G40" s="22">
        <f>IF(OR($A40="",$B40="",$C40=""),"",C40*'MPTO_working_3-way'!$I39)</f>
        <v>5.0564393217755761</v>
      </c>
      <c r="H40" s="17">
        <f>IF(OR($A40="",$B40="",$C40=""),"",'MPTO_working_3-way'!E39)</f>
        <v>1.8626868062191757</v>
      </c>
      <c r="I40" s="21">
        <f>IF(OR($A40="",$B40="",$C40=""),"",'MPTO_working_3-way'!F39)</f>
        <v>3.6801366611877677</v>
      </c>
      <c r="J40" s="22">
        <f>IF(OR($A40="",$B40="",$C40=""),"",'MPTO_working_3-way'!G39)</f>
        <v>5.2243313491436574</v>
      </c>
      <c r="K40" s="17">
        <f>IF(OR($A40="",$B40="",$C40=""),"",'OddsRatio_working_3-way'!H39)</f>
        <v>1.8747078985070806</v>
      </c>
      <c r="L40" s="21">
        <f>IF(OR($A40="",$B40="",$C40=""),"",'OddsRatio_working_3-way'!I39)</f>
        <v>3.6781180102439017</v>
      </c>
      <c r="M40" s="22">
        <f>IF(OR($A40="",$B40="",$C40=""),"",'OddsRatio_working_3-way'!J39)</f>
        <v>5.1359645077557028</v>
      </c>
      <c r="N40" s="23">
        <f t="shared" si="16"/>
        <v>52.774454858004049</v>
      </c>
      <c r="O40" s="24">
        <f t="shared" si="17"/>
        <v>27.44878255545613</v>
      </c>
      <c r="P40" s="24">
        <f t="shared" si="18"/>
        <v>19.776762586539821</v>
      </c>
      <c r="Q40" t="s">
        <v>121</v>
      </c>
      <c r="R40" t="s">
        <v>222</v>
      </c>
      <c r="S40" t="s">
        <v>297</v>
      </c>
      <c r="T40" s="35">
        <v>100</v>
      </c>
      <c r="U40" s="35">
        <f t="shared" si="19"/>
        <v>53.703703703703695</v>
      </c>
      <c r="V40" s="35">
        <f t="shared" si="20"/>
        <v>67.532467532467535</v>
      </c>
      <c r="W40" s="35">
        <f t="shared" si="21"/>
        <v>74.293059125964007</v>
      </c>
      <c r="X40" s="35">
        <f t="shared" si="22"/>
        <v>58.174473341568458</v>
      </c>
      <c r="Y40" s="35">
        <f t="shared" si="23"/>
        <v>72.003237170332284</v>
      </c>
      <c r="Z40" s="35">
        <f t="shared" si="24"/>
        <v>78.763828763828755</v>
      </c>
      <c r="AA40" s="35">
        <f t="shared" si="25"/>
        <v>-4.4707696378647626</v>
      </c>
      <c r="AB40" s="35">
        <f t="shared" si="26"/>
        <v>-4.4707696378647483</v>
      </c>
      <c r="AC40" s="35">
        <f t="shared" si="27"/>
        <v>-4.4707696378647483</v>
      </c>
      <c r="AF40">
        <v>2.04</v>
      </c>
      <c r="AG40">
        <v>1.81</v>
      </c>
      <c r="AJ40" t="s">
        <v>87</v>
      </c>
    </row>
    <row r="41" spans="1:36" s="35" customFormat="1" ht="15" x14ac:dyDescent="0.25">
      <c r="A41">
        <v>2.16</v>
      </c>
      <c r="B41">
        <v>3.08</v>
      </c>
      <c r="C41">
        <v>3.89</v>
      </c>
      <c r="D41" s="20">
        <f t="shared" si="3"/>
        <v>4.4707696378647466E-2</v>
      </c>
      <c r="E41" s="17">
        <f>IF(OR($A41="",$B41="",$C41=""),"",A41*'MPTO_working_3-way'!$I40)</f>
        <v>2.2565686241778788</v>
      </c>
      <c r="F41" s="21">
        <f>IF(OR($A41="",$B41="",$C41=""),"",B41*'MPTO_working_3-way'!$I40)</f>
        <v>3.2176997048462344</v>
      </c>
      <c r="G41" s="22">
        <f>IF(OR($A41="",$B41="",$C41=""),"",C41*'MPTO_working_3-way'!$I40)</f>
        <v>4.0639129389129387</v>
      </c>
      <c r="H41" s="17">
        <f>IF(OR($A41="",$B41="",$C41=""),"",'MPTO_working_3-way'!E40)</f>
        <v>2.2318419694576579</v>
      </c>
      <c r="I41" s="21">
        <f>IF(OR($A41="",$B41="",$C41=""),"",'MPTO_working_3-way'!F40)</f>
        <v>3.2281728145870936</v>
      </c>
      <c r="J41" s="22">
        <f>IF(OR($A41="",$B41="",$C41=""),"",'MPTO_working_3-way'!G40)</f>
        <v>4.1293844625972369</v>
      </c>
      <c r="K41" s="17">
        <f>IF(OR($A41="",$B41="",$C41=""),"",'OddsRatio_working_3-way'!H40)</f>
        <v>2.2422978195164966</v>
      </c>
      <c r="L41" s="21">
        <f>IF(OR($A41="",$B41="",$C41=""),"",'OddsRatio_working_3-way'!I40)</f>
        <v>3.2275685039606148</v>
      </c>
      <c r="M41" s="22">
        <f>IF(OR($A41="",$B41="",$C41=""),"",'OddsRatio_working_3-way'!J40)</f>
        <v>4.0950350848298926</v>
      </c>
      <c r="N41" s="23">
        <f t="shared" si="16"/>
        <v>44.315071533192288</v>
      </c>
      <c r="O41" s="24">
        <f t="shared" si="17"/>
        <v>31.078102114186802</v>
      </c>
      <c r="P41" s="24">
        <f t="shared" si="18"/>
        <v>24.60682635262091</v>
      </c>
      <c r="Q41" t="s">
        <v>119</v>
      </c>
      <c r="R41" t="s">
        <v>155</v>
      </c>
      <c r="S41" t="s">
        <v>297</v>
      </c>
      <c r="T41" s="35">
        <v>100</v>
      </c>
      <c r="U41" s="35">
        <f t="shared" si="19"/>
        <v>68.051118210862612</v>
      </c>
      <c r="V41" s="35">
        <f t="shared" si="20"/>
        <v>71.988795518207283</v>
      </c>
      <c r="W41" s="35">
        <f t="shared" si="21"/>
        <v>55.55555555555555</v>
      </c>
      <c r="X41" s="35">
        <f t="shared" si="22"/>
        <v>72.45564892623716</v>
      </c>
      <c r="Y41" s="35">
        <f t="shared" si="23"/>
        <v>76.393326233581817</v>
      </c>
      <c r="Z41" s="35">
        <f t="shared" si="24"/>
        <v>59.960086270930105</v>
      </c>
      <c r="AA41" s="35">
        <f t="shared" si="25"/>
        <v>-4.4045307153745483</v>
      </c>
      <c r="AB41" s="35">
        <f t="shared" si="26"/>
        <v>-4.4045307153745341</v>
      </c>
      <c r="AC41" s="35">
        <f t="shared" si="27"/>
        <v>-4.4045307153745554</v>
      </c>
      <c r="AD41" s="36"/>
      <c r="AE41" s="36"/>
      <c r="AF41">
        <v>2.3199999999999998</v>
      </c>
      <c r="AG41">
        <v>1.62</v>
      </c>
      <c r="AH41" s="36"/>
      <c r="AI41" s="36"/>
      <c r="AJ41" t="s">
        <v>87</v>
      </c>
    </row>
    <row r="42" spans="1:36" ht="15" x14ac:dyDescent="0.25">
      <c r="A42">
        <v>3.13</v>
      </c>
      <c r="B42">
        <v>3.57</v>
      </c>
      <c r="C42">
        <v>2.25</v>
      </c>
      <c r="D42" s="20">
        <f t="shared" si="3"/>
        <v>4.4045307153745439E-2</v>
      </c>
      <c r="E42" s="17">
        <f>IF(OR($A42="",$B42="",$C42=""),"",A42*'MPTO_working_3-way'!$I41)</f>
        <v>3.267861811391223</v>
      </c>
      <c r="F42" s="21">
        <f>IF(OR($A42="",$B42="",$C42=""),"",B42*'MPTO_working_3-way'!$I41)</f>
        <v>3.727241746538871</v>
      </c>
      <c r="G42" s="22">
        <f>IF(OR($A42="",$B42="",$C42=""),"",C42*'MPTO_working_3-way'!$I41)</f>
        <v>2.3491019410959271</v>
      </c>
      <c r="H42" s="17">
        <f>IF(OR($A42="",$B42="",$C42=""),"",'MPTO_working_3-way'!E41)</f>
        <v>3.2807640236840818</v>
      </c>
      <c r="I42" s="21">
        <f>IF(OR($A42="",$B42="",$C42=""),"",'MPTO_working_3-way'!F41)</f>
        <v>3.7674677355910613</v>
      </c>
      <c r="J42" s="22">
        <f>IF(OR($A42="",$B42="",$C42=""),"",'MPTO_working_3-way'!G41)</f>
        <v>2.3268656336548674</v>
      </c>
      <c r="K42" s="17">
        <f>IF(OR($A42="",$B42="",$C42=""),"",'OddsRatio_working_3-way'!H41)</f>
        <v>3.2771549629372472</v>
      </c>
      <c r="L42" s="21">
        <f>IF(OR($A42="",$B42="",$C42=""),"",'OddsRatio_working_3-way'!I41)</f>
        <v>3.7475531712435335</v>
      </c>
      <c r="M42" s="22">
        <f>IF(OR($A42="",$B42="",$C42=""),"",'OddsRatio_working_3-way'!J41)</f>
        <v>2.3363585463246759</v>
      </c>
      <c r="N42" s="23">
        <f t="shared" si="16"/>
        <v>30.601049178828987</v>
      </c>
      <c r="O42" s="24">
        <f t="shared" si="17"/>
        <v>26.829491296844466</v>
      </c>
      <c r="P42" s="24">
        <f t="shared" si="18"/>
        <v>42.569459524326554</v>
      </c>
      <c r="Q42" t="s">
        <v>75</v>
      </c>
      <c r="R42" t="s">
        <v>74</v>
      </c>
      <c r="S42" t="s">
        <v>297</v>
      </c>
      <c r="T42" s="35">
        <v>100</v>
      </c>
      <c r="U42" s="35">
        <f t="shared" si="19"/>
        <v>34.21052631578948</v>
      </c>
      <c r="V42" s="35">
        <f t="shared" si="20"/>
        <v>75.308641975308646</v>
      </c>
      <c r="W42" s="35">
        <f t="shared" si="21"/>
        <v>85.422740524781332</v>
      </c>
      <c r="X42" s="35">
        <f t="shared" si="22"/>
        <v>39.268617499910022</v>
      </c>
      <c r="Y42" s="35">
        <f t="shared" si="23"/>
        <v>80.366733159429188</v>
      </c>
      <c r="Z42" s="35">
        <f t="shared" si="24"/>
        <v>90.480831708901889</v>
      </c>
      <c r="AA42" s="35">
        <f t="shared" si="25"/>
        <v>-5.058091184120542</v>
      </c>
      <c r="AB42" s="35">
        <f t="shared" si="26"/>
        <v>-5.058091184120542</v>
      </c>
      <c r="AC42" s="35">
        <f t="shared" si="27"/>
        <v>-5.0580911841205562</v>
      </c>
      <c r="AF42">
        <v>1.79</v>
      </c>
      <c r="AG42">
        <v>2.04</v>
      </c>
      <c r="AJ42" t="s">
        <v>87</v>
      </c>
    </row>
    <row r="43" spans="1:36" ht="15" x14ac:dyDescent="0.25">
      <c r="A43">
        <v>1.52</v>
      </c>
      <c r="B43">
        <v>4.05</v>
      </c>
      <c r="C43">
        <v>6.86</v>
      </c>
      <c r="D43" s="20">
        <f t="shared" si="3"/>
        <v>5.05809118412055E-2</v>
      </c>
      <c r="E43" s="17">
        <f>IF(OR($A43="",$B43="",$C43=""),"",A43*'MPTO_working_3-way'!$I42)</f>
        <v>1.5968829859986324</v>
      </c>
      <c r="F43" s="21">
        <f>IF(OR($A43="",$B43="",$C43=""),"",B43*'MPTO_working_3-way'!$I42)</f>
        <v>4.2548526929568817</v>
      </c>
      <c r="G43" s="22">
        <f>IF(OR($A43="",$B43="",$C43=""),"",C43*'MPTO_working_3-way'!$I42)</f>
        <v>7.2069850552306702</v>
      </c>
      <c r="H43" s="17">
        <f>IF(OR($A43="",$B43="",$C43=""),"",'MPTO_working_3-way'!E42)</f>
        <v>1.5599786044000861</v>
      </c>
      <c r="I43" s="21">
        <f>IF(OR($A43="",$B43="",$C43=""),"",'MPTO_working_3-way'!F42)</f>
        <v>4.3468192067676865</v>
      </c>
      <c r="J43" s="22">
        <f>IF(OR($A43="",$B43="",$C43=""),"",'MPTO_working_3-way'!G42)</f>
        <v>7.7572122390698999</v>
      </c>
      <c r="K43" s="17">
        <f>IF(OR($A43="",$B43="",$C43=""),"",'OddsRatio_working_3-way'!H42)</f>
        <v>1.5720585920898102</v>
      </c>
      <c r="L43" s="21">
        <f>IF(OR($A43="",$B43="",$C43=""),"",'OddsRatio_working_3-way'!I42)</f>
        <v>4.3553436651421578</v>
      </c>
      <c r="M43" s="22">
        <f>IF(OR($A43="",$B43="",$C43=""),"",'OddsRatio_working_3-way'!J42)</f>
        <v>7.4466602877813273</v>
      </c>
      <c r="N43" s="23">
        <f t="shared" si="16"/>
        <v>62.621996024000246</v>
      </c>
      <c r="O43" s="24">
        <f t="shared" si="17"/>
        <v>23.502576285550713</v>
      </c>
      <c r="P43" s="24">
        <f t="shared" si="18"/>
        <v>13.875427690449033</v>
      </c>
      <c r="Q43" t="s">
        <v>224</v>
      </c>
      <c r="R43" t="s">
        <v>117</v>
      </c>
      <c r="S43" t="s">
        <v>297</v>
      </c>
      <c r="T43" s="35">
        <v>100</v>
      </c>
      <c r="U43" s="35">
        <f t="shared" si="19"/>
        <v>59.514170040485837</v>
      </c>
      <c r="V43" s="35">
        <f t="shared" si="20"/>
        <v>69.418960244648318</v>
      </c>
      <c r="W43" s="35">
        <f t="shared" si="21"/>
        <v>66.666666666666657</v>
      </c>
      <c r="X43" s="35">
        <f t="shared" si="22"/>
        <v>63.914373088685018</v>
      </c>
      <c r="Y43" s="35">
        <f t="shared" si="23"/>
        <v>73.819163292847506</v>
      </c>
      <c r="Z43" s="35">
        <f t="shared" si="24"/>
        <v>71.066869714865845</v>
      </c>
      <c r="AA43" s="35">
        <f t="shared" si="25"/>
        <v>-4.400203048199181</v>
      </c>
      <c r="AB43" s="35">
        <f t="shared" si="26"/>
        <v>-4.4002030481991881</v>
      </c>
      <c r="AC43" s="35">
        <f t="shared" si="27"/>
        <v>-4.4002030481991881</v>
      </c>
      <c r="AF43">
        <v>2</v>
      </c>
      <c r="AG43">
        <v>1.84</v>
      </c>
      <c r="AJ43" t="s">
        <v>87</v>
      </c>
    </row>
    <row r="44" spans="1:36" ht="15" x14ac:dyDescent="0.25">
      <c r="A44">
        <v>2.4700000000000002</v>
      </c>
      <c r="B44">
        <v>3.27</v>
      </c>
      <c r="C44">
        <v>3</v>
      </c>
      <c r="D44" s="20">
        <f t="shared" si="3"/>
        <v>4.4002030481991694E-2</v>
      </c>
      <c r="E44" s="17">
        <f>IF(OR($A44="",$B44="",$C44=""),"",A44*'MPTO_working_3-way'!$I43)</f>
        <v>2.5786850152905196</v>
      </c>
      <c r="F44" s="21">
        <f>IF(OR($A44="",$B44="",$C44=""),"",B44*'MPTO_working_3-way'!$I43)</f>
        <v>3.4138866396761127</v>
      </c>
      <c r="G44" s="22">
        <f>IF(OR($A44="",$B44="",$C44=""),"",C44*'MPTO_working_3-way'!$I43)</f>
        <v>3.1320060914459749</v>
      </c>
      <c r="H44" s="17">
        <f>IF(OR($A44="",$B44="",$C44=""),"",'MPTO_working_3-way'!E43)</f>
        <v>2.5628477143401094</v>
      </c>
      <c r="I44" s="21">
        <f>IF(OR($A44="",$B44="",$C44=""),"",'MPTO_working_3-way'!F43)</f>
        <v>3.4347376180081075</v>
      </c>
      <c r="J44" s="22">
        <f>IF(OR($A44="",$B44="",$C44=""),"",'MPTO_working_3-way'!G43)</f>
        <v>3.1380819788901113</v>
      </c>
      <c r="K44" s="17">
        <f>IF(OR($A44="",$B44="",$C44=""),"",'OddsRatio_working_3-way'!H43)</f>
        <v>2.5699933070727199</v>
      </c>
      <c r="L44" s="21">
        <f>IF(OR($A44="",$B44="",$C44=""),"",'OddsRatio_working_3-way'!I43)</f>
        <v>3.4244114333707998</v>
      </c>
      <c r="M44" s="22">
        <f>IF(OR($A44="",$B44="",$C44=""),"",'OddsRatio_working_3-way'!J43)</f>
        <v>3.1360453157451973</v>
      </c>
      <c r="N44" s="23">
        <f t="shared" si="16"/>
        <v>38.779455190161642</v>
      </c>
      <c r="O44" s="24">
        <f t="shared" si="17"/>
        <v>29.292126703271947</v>
      </c>
      <c r="P44" s="24">
        <f t="shared" si="18"/>
        <v>31.928418106566426</v>
      </c>
      <c r="Q44" t="s">
        <v>103</v>
      </c>
      <c r="R44" t="s">
        <v>219</v>
      </c>
      <c r="S44" t="s">
        <v>297</v>
      </c>
      <c r="T44" s="35">
        <v>100</v>
      </c>
      <c r="U44" s="35">
        <f t="shared" si="19"/>
        <v>68.652037617554868</v>
      </c>
      <c r="V44" s="35">
        <f t="shared" si="20"/>
        <v>66.442953020134226</v>
      </c>
      <c r="W44" s="35">
        <f t="shared" si="21"/>
        <v>60.629921259842511</v>
      </c>
      <c r="X44" s="35">
        <f t="shared" si="22"/>
        <v>72.927125720023241</v>
      </c>
      <c r="Y44" s="35">
        <f t="shared" si="23"/>
        <v>70.718041122602628</v>
      </c>
      <c r="Z44" s="35">
        <f t="shared" si="24"/>
        <v>64.905009362310921</v>
      </c>
      <c r="AA44" s="35">
        <f t="shared" si="25"/>
        <v>-4.2750881024683736</v>
      </c>
      <c r="AB44" s="35">
        <f t="shared" si="26"/>
        <v>-4.275088102468402</v>
      </c>
      <c r="AC44" s="35">
        <f t="shared" si="27"/>
        <v>-4.2750881024684091</v>
      </c>
      <c r="AF44">
        <v>2.0299999999999998</v>
      </c>
      <c r="AG44">
        <v>1.82</v>
      </c>
      <c r="AJ44" t="s">
        <v>87</v>
      </c>
    </row>
    <row r="45" spans="1:36" ht="15" x14ac:dyDescent="0.25">
      <c r="A45">
        <v>3.19</v>
      </c>
      <c r="B45">
        <v>2.98</v>
      </c>
      <c r="C45">
        <v>2.54</v>
      </c>
      <c r="D45" s="20">
        <f t="shared" si="3"/>
        <v>4.275088102468394E-2</v>
      </c>
      <c r="E45" s="17">
        <f>IF(OR($A45="",$B45="",$C45=""),"",A45*'MPTO_working_3-way'!$I44)</f>
        <v>3.3263753104687419</v>
      </c>
      <c r="F45" s="21">
        <f>IF(OR($A45="",$B45="",$C45=""),"",B45*'MPTO_working_3-way'!$I44)</f>
        <v>3.107397625453558</v>
      </c>
      <c r="G45" s="22">
        <f>IF(OR($A45="",$B45="",$C45=""),"",C45*'MPTO_working_3-way'!$I44)</f>
        <v>2.6485872378026971</v>
      </c>
      <c r="H45" s="17">
        <f>IF(OR($A45="",$B45="",$C45=""),"",'MPTO_working_3-way'!E44)</f>
        <v>3.3419183858086159</v>
      </c>
      <c r="I45" s="21">
        <f>IF(OR($A45="",$B45="",$C45=""),"",'MPTO_working_3-way'!F44)</f>
        <v>3.1121606245318048</v>
      </c>
      <c r="J45" s="22">
        <f>IF(OR($A45="",$B45="",$C45=""),"",'MPTO_working_3-way'!G44)</f>
        <v>2.635389903380398</v>
      </c>
      <c r="K45" s="17">
        <f>IF(OR($A45="",$B45="",$C45=""),"",'OddsRatio_working_3-way'!H44)</f>
        <v>3.3342488819402858</v>
      </c>
      <c r="L45" s="21">
        <f>IF(OR($A45="",$B45="",$C45=""),"",'OddsRatio_working_3-way'!I44)</f>
        <v>3.1104167973706693</v>
      </c>
      <c r="M45" s="22">
        <f>IF(OR($A45="",$B45="",$C45=""),"",'OddsRatio_working_3-way'!J44)</f>
        <v>2.6414352868438544</v>
      </c>
      <c r="N45" s="23">
        <f t="shared" si="16"/>
        <v>30.062753197235679</v>
      </c>
      <c r="O45" s="24">
        <f t="shared" si="17"/>
        <v>32.181269362141549</v>
      </c>
      <c r="P45" s="24">
        <f t="shared" si="18"/>
        <v>37.755977440622765</v>
      </c>
      <c r="Q45" t="s">
        <v>76</v>
      </c>
      <c r="R45" t="s">
        <v>174</v>
      </c>
      <c r="S45" t="s">
        <v>297</v>
      </c>
      <c r="T45" s="35">
        <v>100</v>
      </c>
      <c r="U45" s="35">
        <f t="shared" si="19"/>
        <v>84.126984126984127</v>
      </c>
      <c r="V45" s="35">
        <f t="shared" si="20"/>
        <v>75.786924939467312</v>
      </c>
      <c r="W45" s="35">
        <f t="shared" si="21"/>
        <v>33.774834437086092</v>
      </c>
      <c r="X45" s="35">
        <f t="shared" si="22"/>
        <v>90.438240623446603</v>
      </c>
      <c r="Y45" s="35">
        <f t="shared" si="23"/>
        <v>82.098181435929789</v>
      </c>
      <c r="Z45" s="35">
        <f t="shared" si="24"/>
        <v>40.086090933548554</v>
      </c>
      <c r="AA45" s="35">
        <f t="shared" si="25"/>
        <v>-6.3112564964624767</v>
      </c>
      <c r="AB45" s="35">
        <f t="shared" si="26"/>
        <v>-6.3112564964624767</v>
      </c>
      <c r="AC45" s="35">
        <f t="shared" si="27"/>
        <v>-6.3112564964624625</v>
      </c>
      <c r="AF45">
        <v>2.27</v>
      </c>
      <c r="AG45">
        <v>1.65</v>
      </c>
      <c r="AJ45" t="s">
        <v>87</v>
      </c>
    </row>
    <row r="46" spans="1:36" ht="15" x14ac:dyDescent="0.25">
      <c r="A46">
        <v>6.3</v>
      </c>
      <c r="B46">
        <v>4.13</v>
      </c>
      <c r="C46">
        <v>1.51</v>
      </c>
      <c r="D46" s="20">
        <f t="shared" si="3"/>
        <v>6.3112564964624696E-2</v>
      </c>
      <c r="E46" s="17">
        <f>IF(OR($A46="",$B46="",$C46=""),"",A46*'MPTO_working_3-way'!$I45)</f>
        <v>6.6976091592771354</v>
      </c>
      <c r="F46" s="21">
        <f>IF(OR($A46="",$B46="",$C46=""),"",B46*'MPTO_working_3-way'!$I45)</f>
        <v>4.3906548933038998</v>
      </c>
      <c r="G46" s="22">
        <f>IF(OR($A46="",$B46="",$C46=""),"",C46*'MPTO_working_3-way'!$I45)</f>
        <v>1.6052999730965833</v>
      </c>
      <c r="H46" s="17">
        <f>IF(OR($A46="",$B46="",$C46=""),"",'MPTO_working_3-way'!E45)</f>
        <v>7.2625524591648798</v>
      </c>
      <c r="I46" s="21">
        <f>IF(OR($A46="",$B46="",$C46=""),"",'MPTO_working_3-way'!F45)</f>
        <v>4.5229788571413225</v>
      </c>
      <c r="J46" s="22">
        <f>IF(OR($A46="",$B46="",$C46=""),"",'MPTO_working_3-way'!G45)</f>
        <v>1.5595414184056899</v>
      </c>
      <c r="K46" s="17">
        <f>IF(OR($A46="",$B46="",$C46=""),"",'OddsRatio_working_3-way'!H45)</f>
        <v>6.9650952238719173</v>
      </c>
      <c r="L46" s="21">
        <f>IF(OR($A46="",$B46="",$C46=""),"",'OddsRatio_working_3-way'!I45)</f>
        <v>4.5227826510790763</v>
      </c>
      <c r="M46" s="22">
        <f>IF(OR($A46="",$B46="",$C46=""),"",'OddsRatio_working_3-way'!J45)</f>
        <v>1.5739997290895618</v>
      </c>
      <c r="N46" s="23">
        <f t="shared" si="16"/>
        <v>14.930701034037774</v>
      </c>
      <c r="O46" s="24">
        <f t="shared" si="17"/>
        <v>22.775645645142369</v>
      </c>
      <c r="P46" s="24">
        <f t="shared" si="18"/>
        <v>62.29365332081985</v>
      </c>
      <c r="Q46" t="s">
        <v>278</v>
      </c>
      <c r="R46" t="s">
        <v>175</v>
      </c>
      <c r="S46" t="s">
        <v>297</v>
      </c>
      <c r="T46" s="35">
        <v>100</v>
      </c>
      <c r="U46" s="35">
        <f t="shared" si="19"/>
        <v>18.699186991869919</v>
      </c>
      <c r="V46" s="35">
        <f t="shared" si="20"/>
        <v>83.22147651006712</v>
      </c>
      <c r="W46" s="35">
        <f t="shared" si="21"/>
        <v>91.652754590984969</v>
      </c>
      <c r="X46" s="35">
        <f t="shared" si="22"/>
        <v>25.125768898947911</v>
      </c>
      <c r="Y46" s="35">
        <f t="shared" si="23"/>
        <v>89.648058417145108</v>
      </c>
      <c r="Z46" s="35">
        <f t="shared" si="24"/>
        <v>98.079336498062958</v>
      </c>
      <c r="AA46" s="35">
        <f t="shared" si="25"/>
        <v>-6.4265819070779919</v>
      </c>
      <c r="AB46" s="35">
        <f t="shared" si="26"/>
        <v>-6.4265819070779884</v>
      </c>
      <c r="AC46" s="35">
        <f t="shared" si="27"/>
        <v>-6.4265819070779884</v>
      </c>
      <c r="AF46">
        <v>1.73</v>
      </c>
      <c r="AG46">
        <v>2.09</v>
      </c>
      <c r="AJ46" t="s">
        <v>88</v>
      </c>
    </row>
    <row r="47" spans="1:36" ht="15" x14ac:dyDescent="0.25">
      <c r="A47">
        <v>1.23</v>
      </c>
      <c r="B47">
        <v>5.96</v>
      </c>
      <c r="C47">
        <v>11.98</v>
      </c>
      <c r="D47" s="20">
        <f t="shared" si="3"/>
        <v>6.4265819070779884E-2</v>
      </c>
      <c r="E47" s="17">
        <f>IF(OR($A47="",$B47="",$C47=""),"",A47*'MPTO_working_3-way'!$I46)</f>
        <v>1.3090469574570593</v>
      </c>
      <c r="F47" s="21">
        <f>IF(OR($A47="",$B47="",$C47=""),"",B47*'MPTO_working_3-way'!$I46)</f>
        <v>6.3430242816618483</v>
      </c>
      <c r="G47" s="22">
        <f>IF(OR($A47="",$B47="",$C47=""),"",C47*'MPTO_working_3-way'!$I46)</f>
        <v>12.749904512467943</v>
      </c>
      <c r="H47" s="17">
        <f>IF(OR($A47="",$B47="",$C47=""),"",'MPTO_working_3-way'!E46)</f>
        <v>1.2632863131505661</v>
      </c>
      <c r="I47" s="21">
        <f>IF(OR($A47="",$B47="",$C47=""),"",'MPTO_working_3-way'!F46)</f>
        <v>6.832314061879897</v>
      </c>
      <c r="J47" s="22">
        <f>IF(OR($A47="",$B47="",$C47=""),"",'MPTO_working_3-way'!G46)</f>
        <v>16.11590185305165</v>
      </c>
      <c r="K47" s="17">
        <f>IF(OR($A47="",$B47="",$C47=""),"",'OddsRatio_working_3-way'!H46)</f>
        <v>1.2745285312303127</v>
      </c>
      <c r="L47" s="21">
        <f>IF(OR($A47="",$B47="",$C47=""),"",'OddsRatio_working_3-way'!I46)</f>
        <v>6.9202674560971777</v>
      </c>
      <c r="M47" s="22">
        <f>IF(OR($A47="",$B47="",$C47=""),"",'OddsRatio_working_3-way'!J46)</f>
        <v>14.105753360473187</v>
      </c>
      <c r="N47" s="23">
        <f t="shared" si="16"/>
        <v>76.391453668139548</v>
      </c>
      <c r="O47" s="24">
        <f t="shared" si="17"/>
        <v>15.765350337552292</v>
      </c>
      <c r="P47" s="24">
        <f t="shared" si="18"/>
        <v>7.8431959943081528</v>
      </c>
      <c r="Q47" t="s">
        <v>176</v>
      </c>
      <c r="R47" t="s">
        <v>122</v>
      </c>
      <c r="S47" t="s">
        <v>297</v>
      </c>
      <c r="T47" s="35">
        <v>100</v>
      </c>
      <c r="U47" s="35">
        <f t="shared" si="19"/>
        <v>61.832061068702288</v>
      </c>
      <c r="V47" s="35">
        <f t="shared" si="20"/>
        <v>73.190348525469176</v>
      </c>
      <c r="W47" s="35">
        <f t="shared" si="21"/>
        <v>59.514170040485837</v>
      </c>
      <c r="X47" s="35">
        <f t="shared" si="22"/>
        <v>67.295481434045001</v>
      </c>
      <c r="Y47" s="35">
        <f t="shared" si="23"/>
        <v>78.653768890811875</v>
      </c>
      <c r="Z47" s="35">
        <f t="shared" si="24"/>
        <v>64.977590405828536</v>
      </c>
      <c r="AA47" s="35">
        <f t="shared" si="25"/>
        <v>-5.4634203653427136</v>
      </c>
      <c r="AB47" s="35">
        <f t="shared" si="26"/>
        <v>-5.4634203653426994</v>
      </c>
      <c r="AC47" s="35">
        <f t="shared" si="27"/>
        <v>-5.4634203653426994</v>
      </c>
      <c r="AF47">
        <v>1.65</v>
      </c>
      <c r="AG47">
        <v>2.2200000000000002</v>
      </c>
      <c r="AJ47" t="s">
        <v>88</v>
      </c>
    </row>
    <row r="48" spans="1:36" ht="15" x14ac:dyDescent="0.25">
      <c r="A48">
        <v>2.62</v>
      </c>
      <c r="B48">
        <v>3.73</v>
      </c>
      <c r="C48">
        <v>2.4700000000000002</v>
      </c>
      <c r="D48" s="20">
        <f t="shared" si="3"/>
        <v>5.4634203653427083E-2</v>
      </c>
      <c r="E48" s="17">
        <f>IF(OR($A48="",$B48="",$C48=""),"",A48*'MPTO_working_3-way'!$I47)</f>
        <v>2.7631416135719791</v>
      </c>
      <c r="F48" s="21">
        <f>IF(OR($A48="",$B48="",$C48=""),"",B48*'MPTO_working_3-way'!$I47)</f>
        <v>3.9337855796272829</v>
      </c>
      <c r="G48" s="22">
        <f>IF(OR($A48="",$B48="",$C48=""),"",C48*'MPTO_working_3-way'!$I47)</f>
        <v>2.6049464830239653</v>
      </c>
      <c r="H48" s="17">
        <f>IF(OR($A48="",$B48="",$C48=""),"",'MPTO_working_3-way'!E47)</f>
        <v>2.7512739299015423</v>
      </c>
      <c r="I48" s="21">
        <f>IF(OR($A48="",$B48="",$C48=""),"",'MPTO_working_3-way'!F47)</f>
        <v>4.0018390286780816</v>
      </c>
      <c r="J48" s="22">
        <f>IF(OR($A48="",$B48="",$C48=""),"",'MPTO_working_3-way'!G47)</f>
        <v>2.5863391228450765</v>
      </c>
      <c r="K48" s="17">
        <f>IF(OR($A48="",$B48="",$C48=""),"",'OddsRatio_working_3-way'!H47)</f>
        <v>2.7587161752259592</v>
      </c>
      <c r="L48" s="21">
        <f>IF(OR($A48="",$B48="",$C48=""),"",'OddsRatio_working_3-way'!I47)</f>
        <v>3.9637624434363374</v>
      </c>
      <c r="M48" s="22">
        <f>IF(OR($A48="",$B48="",$C48=""),"",'OddsRatio_working_3-way'!J47)</f>
        <v>2.5958720849272585</v>
      </c>
      <c r="N48" s="23">
        <f t="shared" si="16"/>
        <v>36.19068943438176</v>
      </c>
      <c r="O48" s="24">
        <f t="shared" si="17"/>
        <v>25.420805983399525</v>
      </c>
      <c r="P48" s="24">
        <f t="shared" si="18"/>
        <v>38.388504582218708</v>
      </c>
      <c r="Q48" t="s">
        <v>82</v>
      </c>
      <c r="R48" t="s">
        <v>255</v>
      </c>
      <c r="S48" t="s">
        <v>297</v>
      </c>
      <c r="T48" s="35">
        <v>100</v>
      </c>
      <c r="U48" s="35">
        <f t="shared" si="19"/>
        <v>54.337899543379002</v>
      </c>
      <c r="V48" s="35">
        <f t="shared" si="20"/>
        <v>73.190348525469176</v>
      </c>
      <c r="W48" s="35">
        <f t="shared" si="21"/>
        <v>66.777408637873762</v>
      </c>
      <c r="X48" s="35">
        <f t="shared" si="22"/>
        <v>60.032242836657076</v>
      </c>
      <c r="Y48" s="35">
        <f t="shared" si="23"/>
        <v>78.884691818747257</v>
      </c>
      <c r="Z48" s="35">
        <f t="shared" si="24"/>
        <v>72.471751931151843</v>
      </c>
      <c r="AA48" s="35">
        <f t="shared" si="25"/>
        <v>-5.6943432932780738</v>
      </c>
      <c r="AB48" s="35">
        <f t="shared" si="26"/>
        <v>-5.6943432932780809</v>
      </c>
      <c r="AC48" s="35">
        <f t="shared" si="27"/>
        <v>-5.6943432932780809</v>
      </c>
      <c r="AF48">
        <v>1.88</v>
      </c>
      <c r="AG48">
        <v>1.93</v>
      </c>
      <c r="AJ48" t="s">
        <v>88</v>
      </c>
    </row>
    <row r="49" spans="1:36" ht="15" x14ac:dyDescent="0.25">
      <c r="A49">
        <v>2.19</v>
      </c>
      <c r="B49">
        <v>3.73</v>
      </c>
      <c r="C49">
        <v>3.01</v>
      </c>
      <c r="D49" s="20">
        <f t="shared" si="3"/>
        <v>5.6943432932780924E-2</v>
      </c>
      <c r="E49" s="17">
        <f>IF(OR($A49="",$B49="",$C49=""),"",A49*'MPTO_working_3-way'!$I48)</f>
        <v>2.3147061181227904</v>
      </c>
      <c r="F49" s="21">
        <f>IF(OR($A49="",$B49="",$C49=""),"",B49*'MPTO_working_3-way'!$I48)</f>
        <v>3.942399004839273</v>
      </c>
      <c r="G49" s="22">
        <f>IF(OR($A49="",$B49="",$C49=""),"",C49*'MPTO_working_3-way'!$I48)</f>
        <v>3.1813997331276704</v>
      </c>
      <c r="H49" s="17">
        <f>IF(OR($A49="",$B49="",$C49=""),"",'MPTO_working_3-way'!E48)</f>
        <v>2.2849838207531699</v>
      </c>
      <c r="I49" s="21">
        <f>IF(OR($A49="",$B49="",$C49=""),"",'MPTO_working_3-way'!F48)</f>
        <v>4.014204335349941</v>
      </c>
      <c r="J49" s="22">
        <f>IF(OR($A49="",$B49="",$C49=""),"",'MPTO_working_3-way'!G48)</f>
        <v>3.1923916948451501</v>
      </c>
      <c r="K49" s="17">
        <f>IF(OR($A49="",$B49="",$C49=""),"",'OddsRatio_working_3-way'!H48)</f>
        <v>2.2976010694168512</v>
      </c>
      <c r="L49" s="21">
        <f>IF(OR($A49="",$B49="",$C49=""),"",'OddsRatio_working_3-way'!I48)</f>
        <v>3.9768495121915994</v>
      </c>
      <c r="M49" s="22">
        <f>IF(OR($A49="",$B49="",$C49=""),"",'OddsRatio_working_3-way'!J48)</f>
        <v>3.1917463441410674</v>
      </c>
      <c r="N49" s="23">
        <f t="shared" si="16"/>
        <v>43.202028636403853</v>
      </c>
      <c r="O49" s="24">
        <f t="shared" si="17"/>
        <v>25.365266143089666</v>
      </c>
      <c r="P49" s="24">
        <f t="shared" si="18"/>
        <v>31.432705220506463</v>
      </c>
      <c r="Q49" t="s">
        <v>80</v>
      </c>
      <c r="R49" t="s">
        <v>90</v>
      </c>
      <c r="S49" t="s">
        <v>297</v>
      </c>
      <c r="T49" s="35">
        <v>100</v>
      </c>
      <c r="U49" s="35">
        <f t="shared" si="19"/>
        <v>77.426636568848764</v>
      </c>
      <c r="V49" s="35">
        <f t="shared" si="20"/>
        <v>74.811083123425689</v>
      </c>
      <c r="W49" s="35">
        <f t="shared" si="21"/>
        <v>41.520467836257311</v>
      </c>
      <c r="X49" s="35">
        <f t="shared" si="22"/>
        <v>83.668449040317</v>
      </c>
      <c r="Y49" s="35">
        <f t="shared" si="23"/>
        <v>81.052895594893926</v>
      </c>
      <c r="Z49" s="35">
        <f t="shared" si="24"/>
        <v>47.762280307725554</v>
      </c>
      <c r="AA49" s="35">
        <f t="shared" si="25"/>
        <v>-6.2418124714682364</v>
      </c>
      <c r="AB49" s="35">
        <f t="shared" si="26"/>
        <v>-6.2418124714682364</v>
      </c>
      <c r="AC49" s="35">
        <f t="shared" si="27"/>
        <v>-6.2418124714682435</v>
      </c>
      <c r="AF49">
        <v>1.88</v>
      </c>
      <c r="AG49">
        <v>1.92</v>
      </c>
      <c r="AJ49" t="s">
        <v>88</v>
      </c>
    </row>
    <row r="50" spans="1:36" ht="15" x14ac:dyDescent="0.25">
      <c r="A50">
        <v>4.43</v>
      </c>
      <c r="B50">
        <v>3.97</v>
      </c>
      <c r="C50">
        <v>1.71</v>
      </c>
      <c r="D50" s="20">
        <f t="shared" si="3"/>
        <v>6.2418124714682444E-2</v>
      </c>
      <c r="E50" s="17">
        <f>IF(OR($A50="",$B50="",$C50=""),"",A50*'MPTO_working_3-way'!$I49)</f>
        <v>4.7065122924860425</v>
      </c>
      <c r="F50" s="21">
        <f>IF(OR($A50="",$B50="",$C50=""),"",B50*'MPTO_working_3-way'!$I49)</f>
        <v>4.2177999551172896</v>
      </c>
      <c r="G50" s="22">
        <f>IF(OR($A50="",$B50="",$C50=""),"",C50*'MPTO_working_3-way'!$I49)</f>
        <v>1.8167349932621069</v>
      </c>
      <c r="H50" s="17">
        <f>IF(OR($A50="",$B50="",$C50=""),"",'MPTO_working_3-way'!E49)</f>
        <v>4.8797723460743372</v>
      </c>
      <c r="I50" s="21">
        <f>IF(OR($A50="",$B50="",$C50=""),"",'MPTO_working_3-way'!F49)</f>
        <v>4.3274470626307844</v>
      </c>
      <c r="J50" s="22">
        <f>IF(OR($A50="",$B50="",$C50=""),"",'MPTO_working_3-way'!G49)</f>
        <v>1.7730833463416431</v>
      </c>
      <c r="K50" s="17">
        <f>IF(OR($A50="",$B50="",$C50=""),"",'OddsRatio_working_3-way'!H49)</f>
        <v>4.8073423711595717</v>
      </c>
      <c r="L50" s="21">
        <f>IF(OR($A50="",$B50="",$C50=""),"",'OddsRatio_working_3-way'!I49)</f>
        <v>4.2967366887300091</v>
      </c>
      <c r="M50" s="22">
        <f>IF(OR($A50="",$B50="",$C50=""),"",'OddsRatio_working_3-way'!J49)</f>
        <v>1.7881087707065004</v>
      </c>
      <c r="N50" s="23">
        <f t="shared" si="16"/>
        <v>21.247155809972114</v>
      </c>
      <c r="O50" s="24">
        <f t="shared" si="17"/>
        <v>23.709042881152758</v>
      </c>
      <c r="P50" s="24">
        <f t="shared" si="18"/>
        <v>55.043801308875132</v>
      </c>
      <c r="Q50" t="s">
        <v>79</v>
      </c>
      <c r="R50" t="s">
        <v>125</v>
      </c>
      <c r="S50" t="s">
        <v>297</v>
      </c>
      <c r="T50" s="35">
        <v>100</v>
      </c>
      <c r="U50" s="35">
        <f t="shared" si="19"/>
        <v>34.21052631578948</v>
      </c>
      <c r="V50" s="35">
        <f t="shared" si="20"/>
        <v>76.019184652278184</v>
      </c>
      <c r="W50" s="35">
        <f t="shared" si="21"/>
        <v>83.792544570502429</v>
      </c>
      <c r="X50" s="35">
        <f t="shared" si="22"/>
        <v>40.188270777219394</v>
      </c>
      <c r="Y50" s="35">
        <f t="shared" si="23"/>
        <v>81.996929113708106</v>
      </c>
      <c r="Z50" s="35">
        <f t="shared" si="24"/>
        <v>89.770289031932364</v>
      </c>
      <c r="AA50" s="35">
        <f t="shared" si="25"/>
        <v>-5.9777444614299142</v>
      </c>
      <c r="AB50" s="35">
        <f t="shared" si="26"/>
        <v>-5.9777444614299213</v>
      </c>
      <c r="AC50" s="35">
        <f t="shared" si="27"/>
        <v>-5.9777444614299355</v>
      </c>
      <c r="AF50">
        <v>1.83</v>
      </c>
      <c r="AG50">
        <v>1.98</v>
      </c>
      <c r="AJ50" t="s">
        <v>88</v>
      </c>
    </row>
    <row r="51" spans="1:36" ht="15" x14ac:dyDescent="0.25">
      <c r="A51">
        <v>1.52</v>
      </c>
      <c r="B51">
        <v>4.17</v>
      </c>
      <c r="C51">
        <v>6.17</v>
      </c>
      <c r="D51" s="20">
        <f t="shared" si="3"/>
        <v>5.9777444614299347E-2</v>
      </c>
      <c r="E51" s="17">
        <f>IF(OR($A51="",$B51="",$C51=""),"",A51*'MPTO_working_3-way'!$I50)</f>
        <v>1.6108617158137351</v>
      </c>
      <c r="F51" s="21">
        <f>IF(OR($A51="",$B51="",$C51=""),"",B51*'MPTO_working_3-way'!$I50)</f>
        <v>4.4192719440416282</v>
      </c>
      <c r="G51" s="22">
        <f>IF(OR($A51="",$B51="",$C51=""),"",C51*'MPTO_working_3-way'!$I50)</f>
        <v>6.5388268332702273</v>
      </c>
      <c r="H51" s="17">
        <f>IF(OR($A51="",$B51="",$C51=""),"",'MPTO_working_3-way'!E50)</f>
        <v>1.5674744733819035</v>
      </c>
      <c r="I51" s="21">
        <f>IF(OR($A51="",$B51="",$C51=""),"",'MPTO_working_3-way'!F50)</f>
        <v>4.5478868668613019</v>
      </c>
      <c r="J51" s="22">
        <f>IF(OR($A51="",$B51="",$C51=""),"",'MPTO_working_3-way'!G50)</f>
        <v>7.0348847556109986</v>
      </c>
      <c r="K51" s="17">
        <f>IF(OR($A51="",$B51="",$C51=""),"",'OddsRatio_working_3-way'!H50)</f>
        <v>1.581278718540392</v>
      </c>
      <c r="L51" s="21">
        <f>IF(OR($A51="",$B51="",$C51=""),"",'OddsRatio_working_3-way'!I50)</f>
        <v>4.5435644957173897</v>
      </c>
      <c r="M51" s="22">
        <f>IF(OR($A51="",$B51="",$C51=""),"",'OddsRatio_working_3-way'!J50)</f>
        <v>6.7792518747188986</v>
      </c>
      <c r="N51" s="23">
        <f t="shared" si="16"/>
        <v>62.078575099467479</v>
      </c>
      <c r="O51" s="24">
        <f t="shared" si="17"/>
        <v>22.628161666952177</v>
      </c>
      <c r="P51" s="24">
        <f t="shared" si="18"/>
        <v>15.293263233580321</v>
      </c>
      <c r="Q51" t="s">
        <v>178</v>
      </c>
      <c r="R51" t="s">
        <v>177</v>
      </c>
      <c r="S51" t="s">
        <v>297</v>
      </c>
      <c r="T51" s="35">
        <v>100</v>
      </c>
      <c r="U51" s="35">
        <f t="shared" si="19"/>
        <v>42.528735632183903</v>
      </c>
      <c r="V51" s="35">
        <f t="shared" si="20"/>
        <v>74.160206718346245</v>
      </c>
      <c r="W51" s="35">
        <f t="shared" si="21"/>
        <v>77.375565610859724</v>
      </c>
      <c r="X51" s="35">
        <f t="shared" si="22"/>
        <v>48.464227670794017</v>
      </c>
      <c r="Y51" s="35">
        <f t="shared" si="23"/>
        <v>80.095698756956352</v>
      </c>
      <c r="Z51" s="35">
        <f t="shared" si="24"/>
        <v>83.311057649469831</v>
      </c>
      <c r="AA51" s="35">
        <f t="shared" si="25"/>
        <v>-5.9354920386101142</v>
      </c>
      <c r="AB51" s="35">
        <f t="shared" si="26"/>
        <v>-5.9354920386101071</v>
      </c>
      <c r="AC51" s="35">
        <f t="shared" si="27"/>
        <v>-5.9354920386101071</v>
      </c>
      <c r="AF51">
        <v>1.76</v>
      </c>
      <c r="AG51">
        <v>2.04</v>
      </c>
      <c r="AJ51" t="s">
        <v>88</v>
      </c>
    </row>
    <row r="52" spans="1:36" ht="15" x14ac:dyDescent="0.25">
      <c r="A52">
        <v>1.74</v>
      </c>
      <c r="B52">
        <v>3.87</v>
      </c>
      <c r="C52">
        <v>4.42</v>
      </c>
      <c r="D52" s="20">
        <f t="shared" si="3"/>
        <v>5.9354920386101018E-2</v>
      </c>
      <c r="E52" s="17">
        <f>IF(OR($A52="",$B52="",$C52=""),"",A52*'MPTO_working_3-way'!$I51)</f>
        <v>1.8432775614718158</v>
      </c>
      <c r="F52" s="21">
        <f>IF(OR($A52="",$B52="",$C52=""),"",B52*'MPTO_working_3-way'!$I51)</f>
        <v>4.0997035418942112</v>
      </c>
      <c r="G52" s="22">
        <f>IF(OR($A52="",$B52="",$C52=""),"",C52*'MPTO_working_3-way'!$I51)</f>
        <v>4.6823487481065662</v>
      </c>
      <c r="H52" s="17">
        <f>IF(OR($A52="",$B52="",$C52=""),"",'MPTO_working_3-way'!E51)</f>
        <v>1.8020366503089147</v>
      </c>
      <c r="I52" s="21">
        <f>IF(OR($A52="",$B52="",$C52=""),"",'MPTO_working_3-way'!F51)</f>
        <v>4.1908872120994678</v>
      </c>
      <c r="J52" s="22">
        <f>IF(OR($A52="",$B52="",$C52=""),"",'MPTO_working_3-way'!G51)</f>
        <v>4.8435680004270179</v>
      </c>
      <c r="K52" s="17">
        <f>IF(OR($A52="",$B52="",$C52=""),"",'OddsRatio_working_3-way'!H51)</f>
        <v>1.8164932185829206</v>
      </c>
      <c r="L52" s="21">
        <f>IF(OR($A52="",$B52="",$C52=""),"",'OddsRatio_working_3-way'!I51)</f>
        <v>4.1666696450445704</v>
      </c>
      <c r="M52" s="22">
        <f>IF(OR($A52="",$B52="",$C52=""),"",'OddsRatio_working_3-way'!J51)</f>
        <v>4.7735227129102533</v>
      </c>
      <c r="N52" s="23">
        <f t="shared" si="16"/>
        <v>54.251189343482395</v>
      </c>
      <c r="O52" s="24">
        <f t="shared" si="17"/>
        <v>24.392007611798288</v>
      </c>
      <c r="P52" s="24">
        <f t="shared" si="18"/>
        <v>21.356803044719321</v>
      </c>
      <c r="Q52" t="s">
        <v>92</v>
      </c>
      <c r="R52" t="s">
        <v>81</v>
      </c>
      <c r="S52" t="s">
        <v>297</v>
      </c>
      <c r="T52" s="35">
        <v>100</v>
      </c>
      <c r="U52" s="35">
        <f t="shared" si="19"/>
        <v>66.442953020134226</v>
      </c>
      <c r="V52" s="35">
        <f t="shared" si="20"/>
        <v>69.418960244648318</v>
      </c>
      <c r="W52" s="35">
        <f t="shared" si="21"/>
        <v>58.677685950413228</v>
      </c>
      <c r="X52" s="35">
        <f t="shared" si="22"/>
        <v>71.903353804938462</v>
      </c>
      <c r="Y52" s="35">
        <f t="shared" si="23"/>
        <v>74.879361029452554</v>
      </c>
      <c r="Z52" s="35">
        <f t="shared" si="24"/>
        <v>64.138086735217456</v>
      </c>
      <c r="AA52" s="35">
        <f t="shared" si="25"/>
        <v>-5.4604007848042357</v>
      </c>
      <c r="AB52" s="35">
        <f t="shared" si="26"/>
        <v>-5.4604007848042357</v>
      </c>
      <c r="AC52" s="35">
        <f t="shared" si="27"/>
        <v>-5.4604007848042286</v>
      </c>
      <c r="AF52">
        <v>1.79</v>
      </c>
      <c r="AG52">
        <v>2.0099999999999998</v>
      </c>
      <c r="AJ52" t="s">
        <v>88</v>
      </c>
    </row>
    <row r="53" spans="1:36" s="35" customFormat="1" ht="15" x14ac:dyDescent="0.25">
      <c r="A53">
        <v>2.98</v>
      </c>
      <c r="B53">
        <v>3.27</v>
      </c>
      <c r="C53">
        <v>2.42</v>
      </c>
      <c r="D53" s="20">
        <f t="shared" si="3"/>
        <v>5.4604007848042313E-2</v>
      </c>
      <c r="E53" s="17">
        <f>IF(OR($A53="",$B53="",$C53=""),"",A53*'MPTO_working_3-way'!$I52)</f>
        <v>3.1427199433871662</v>
      </c>
      <c r="F53" s="21">
        <f>IF(OR($A53="",$B53="",$C53=""),"",B53*'MPTO_working_3-way'!$I52)</f>
        <v>3.4485551056630985</v>
      </c>
      <c r="G53" s="22">
        <f>IF(OR($A53="",$B53="",$C53=""),"",C53*'MPTO_working_3-way'!$I52)</f>
        <v>2.5521416989922625</v>
      </c>
      <c r="H53" s="17">
        <f>IF(OR($A53="",$B53="",$C53=""),"",'MPTO_working_3-way'!E52)</f>
        <v>3.1509050293303225</v>
      </c>
      <c r="I53" s="21">
        <f>IF(OR($A53="",$B53="",$C53=""),"",'MPTO_working_3-way'!F52)</f>
        <v>3.4769419100441286</v>
      </c>
      <c r="J53" s="22">
        <f>IF(OR($A53="",$B53="",$C53=""),"",'MPTO_working_3-way'!G52)</f>
        <v>2.5315058269960224</v>
      </c>
      <c r="K53" s="17">
        <f>IF(OR($A53="",$B53="",$C53=""),"",'OddsRatio_working_3-way'!H52)</f>
        <v>3.1482843601725614</v>
      </c>
      <c r="L53" s="21">
        <f>IF(OR($A53="",$B53="",$C53=""),"",'OddsRatio_working_3-way'!I52)</f>
        <v>3.4629320694907659</v>
      </c>
      <c r="M53" s="22">
        <f>IF(OR($A53="",$B53="",$C53=""),"",'OddsRatio_working_3-way'!J52)</f>
        <v>2.5406887835580996</v>
      </c>
      <c r="N53" s="23">
        <f t="shared" si="16"/>
        <v>31.819570881719045</v>
      </c>
      <c r="O53" s="24">
        <f t="shared" si="17"/>
        <v>28.997651751536008</v>
      </c>
      <c r="P53" s="24">
        <f t="shared" si="18"/>
        <v>39.182777366744943</v>
      </c>
      <c r="Q53" t="s">
        <v>124</v>
      </c>
      <c r="R53" t="s">
        <v>77</v>
      </c>
      <c r="S53" t="s">
        <v>297</v>
      </c>
      <c r="T53" s="35">
        <v>100</v>
      </c>
      <c r="U53" s="35">
        <f t="shared" si="19"/>
        <v>50.980392156862742</v>
      </c>
      <c r="V53" s="35">
        <f t="shared" si="20"/>
        <v>72.67759562841529</v>
      </c>
      <c r="W53" s="35">
        <f t="shared" si="21"/>
        <v>70.674486803519059</v>
      </c>
      <c r="X53" s="35">
        <f t="shared" si="22"/>
        <v>56.64791756806563</v>
      </c>
      <c r="Y53" s="35">
        <f t="shared" si="23"/>
        <v>78.345121039618192</v>
      </c>
      <c r="Z53" s="35">
        <f t="shared" si="24"/>
        <v>76.342012214721947</v>
      </c>
      <c r="AA53" s="35">
        <f t="shared" si="25"/>
        <v>-5.6675254112028881</v>
      </c>
      <c r="AB53" s="35">
        <f t="shared" si="26"/>
        <v>-5.6675254112029023</v>
      </c>
      <c r="AC53" s="35">
        <f t="shared" si="27"/>
        <v>-5.6675254112028881</v>
      </c>
      <c r="AD53" s="36"/>
      <c r="AE53" s="36"/>
      <c r="AF53">
        <v>1.87</v>
      </c>
      <c r="AG53">
        <v>1.93</v>
      </c>
      <c r="AH53" s="36"/>
      <c r="AI53" s="36"/>
      <c r="AJ53" t="s">
        <v>88</v>
      </c>
    </row>
    <row r="54" spans="1:36" ht="15" x14ac:dyDescent="0.25">
      <c r="A54">
        <v>2.04</v>
      </c>
      <c r="B54">
        <v>3.66</v>
      </c>
      <c r="C54">
        <v>3.41</v>
      </c>
      <c r="D54" s="20">
        <f t="shared" si="3"/>
        <v>5.6675254112028783E-2</v>
      </c>
      <c r="E54" s="17">
        <f>IF(OR($A54="",$B54="",$C54=""),"",A54*'MPTO_working_3-way'!$I53)</f>
        <v>2.1556175183885387</v>
      </c>
      <c r="F54" s="21">
        <f>IF(OR($A54="",$B54="",$C54=""),"",B54*'MPTO_working_3-way'!$I53)</f>
        <v>3.8674314300500257</v>
      </c>
      <c r="G54" s="22">
        <f>IF(OR($A54="",$B54="",$C54=""),"",C54*'MPTO_working_3-way'!$I53)</f>
        <v>3.6032626165220183</v>
      </c>
      <c r="H54" s="17">
        <f>IF(OR($A54="",$B54="",$C54=""),"",'MPTO_working_3-way'!E53)</f>
        <v>2.1217713111961656</v>
      </c>
      <c r="I54" s="21">
        <f>IF(OR($A54="",$B54="",$C54=""),"",'MPTO_working_3-way'!F53)</f>
        <v>3.9318640616931009</v>
      </c>
      <c r="J54" s="22">
        <f>IF(OR($A54="",$B54="",$C54=""),"",'MPTO_working_3-way'!G53)</f>
        <v>3.6448012771766511</v>
      </c>
      <c r="K54" s="17">
        <f>IF(OR($A54="",$B54="",$C54=""),"",'OddsRatio_working_3-way'!H53)</f>
        <v>2.1351237009195212</v>
      </c>
      <c r="L54" s="21">
        <f>IF(OR($A54="",$B54="",$C54=""),"",'OddsRatio_working_3-way'!I53)</f>
        <v>3.9032971581210836</v>
      </c>
      <c r="M54" s="22">
        <f>IF(OR($A54="",$B54="",$C54=""),"",'OddsRatio_working_3-way'!J53)</f>
        <v>3.6304308838615831</v>
      </c>
      <c r="N54" s="23">
        <f t="shared" si="16"/>
        <v>46.390419054840656</v>
      </c>
      <c r="O54" s="24">
        <f t="shared" si="17"/>
        <v>25.856954883025939</v>
      </c>
      <c r="P54" s="24">
        <f t="shared" si="18"/>
        <v>27.752626062133412</v>
      </c>
      <c r="Q54" t="s">
        <v>78</v>
      </c>
      <c r="R54" t="s">
        <v>179</v>
      </c>
      <c r="S54" t="s">
        <v>297</v>
      </c>
      <c r="T54" s="35">
        <v>100</v>
      </c>
      <c r="U54" s="35">
        <f t="shared" si="19"/>
        <v>27.536231884057976</v>
      </c>
      <c r="V54" s="35">
        <f t="shared" si="20"/>
        <v>78.448275862068954</v>
      </c>
      <c r="W54" s="35">
        <f t="shared" si="21"/>
        <v>87.5</v>
      </c>
      <c r="X54" s="35">
        <f t="shared" si="22"/>
        <v>34.051724137931039</v>
      </c>
      <c r="Y54" s="35">
        <f t="shared" si="23"/>
        <v>84.963768115942045</v>
      </c>
      <c r="Z54" s="35">
        <f t="shared" si="24"/>
        <v>94.015492253873077</v>
      </c>
      <c r="AA54" s="35">
        <f t="shared" si="25"/>
        <v>-6.5154922538730631</v>
      </c>
      <c r="AB54" s="35">
        <f t="shared" si="26"/>
        <v>-6.5154922538730915</v>
      </c>
      <c r="AC54" s="35">
        <f t="shared" si="27"/>
        <v>-6.5154922538730773</v>
      </c>
      <c r="AF54">
        <v>1.81</v>
      </c>
      <c r="AG54">
        <v>2</v>
      </c>
      <c r="AJ54" t="s">
        <v>88</v>
      </c>
    </row>
    <row r="55" spans="1:36" ht="15" x14ac:dyDescent="0.25">
      <c r="A55">
        <v>1.38</v>
      </c>
      <c r="B55">
        <v>4.6399999999999997</v>
      </c>
      <c r="C55">
        <v>8</v>
      </c>
      <c r="D55" s="20">
        <f t="shared" si="3"/>
        <v>6.5154922538730897E-2</v>
      </c>
      <c r="E55" s="17">
        <f>IF(OR($A55="",$B55="",$C55=""),"",A55*'MPTO_working_3-way'!$I54)</f>
        <v>1.4699137931034485</v>
      </c>
      <c r="F55" s="21">
        <f>IF(OR($A55="",$B55="",$C55=""),"",B55*'MPTO_working_3-way'!$I54)</f>
        <v>4.9423188405797109</v>
      </c>
      <c r="G55" s="22">
        <f>IF(OR($A55="",$B55="",$C55=""),"",C55*'MPTO_working_3-way'!$I54)</f>
        <v>8.5212393803098472</v>
      </c>
      <c r="H55" s="17">
        <f>IF(OR($A55="",$B55="",$C55=""),"",'MPTO_working_3-way'!E54)</f>
        <v>1.4226382676185683</v>
      </c>
      <c r="I55" s="21">
        <f>IF(OR($A55="",$B55="",$C55=""),"",'MPTO_working_3-way'!F54)</f>
        <v>5.1599871064789955</v>
      </c>
      <c r="J55" s="22">
        <f>IF(OR($A55="",$B55="",$C55=""),"",'MPTO_working_3-way'!G54)</f>
        <v>9.6822580645161374</v>
      </c>
      <c r="K55" s="17">
        <f>IF(OR($A55="",$B55="",$C55=""),"",'OddsRatio_working_3-way'!H54)</f>
        <v>1.4362669866246907</v>
      </c>
      <c r="L55" s="21">
        <f>IF(OR($A55="",$B55="",$C55=""),"",'OddsRatio_working_3-way'!I54)</f>
        <v>5.1789785034575662</v>
      </c>
      <c r="M55" s="22">
        <f>IF(OR($A55="",$B55="",$C55=""),"",'OddsRatio_working_3-way'!J54)</f>
        <v>9.0364971220337829</v>
      </c>
      <c r="N55" s="23">
        <f t="shared" si="16"/>
        <v>68.03120051609875</v>
      </c>
      <c r="O55" s="24">
        <f t="shared" si="17"/>
        <v>20.233417394874198</v>
      </c>
      <c r="P55" s="24">
        <f t="shared" si="18"/>
        <v>11.735382089027034</v>
      </c>
      <c r="Q55" t="s">
        <v>249</v>
      </c>
      <c r="R55" t="s">
        <v>91</v>
      </c>
      <c r="S55" t="s">
        <v>297</v>
      </c>
      <c r="T55" s="35">
        <v>100</v>
      </c>
      <c r="U55" s="35">
        <f t="shared" si="19"/>
        <v>74.747474747474755</v>
      </c>
      <c r="V55" s="35">
        <f t="shared" si="20"/>
        <v>73.045822102425873</v>
      </c>
      <c r="W55" s="35">
        <f t="shared" si="21"/>
        <v>46.236559139784944</v>
      </c>
      <c r="X55" s="35">
        <f t="shared" si="22"/>
        <v>80.717618757789182</v>
      </c>
      <c r="Y55" s="35">
        <f t="shared" si="23"/>
        <v>79.015966112740315</v>
      </c>
      <c r="Z55" s="35">
        <f t="shared" si="24"/>
        <v>52.206703150099379</v>
      </c>
      <c r="AA55" s="35">
        <f t="shared" si="25"/>
        <v>-5.9701440103144279</v>
      </c>
      <c r="AB55" s="35">
        <f t="shared" si="26"/>
        <v>-5.9701440103144421</v>
      </c>
      <c r="AC55" s="35">
        <f t="shared" si="27"/>
        <v>-5.970144010314435</v>
      </c>
      <c r="AF55">
        <v>1.75</v>
      </c>
      <c r="AG55">
        <v>2.06</v>
      </c>
      <c r="AJ55" t="s">
        <v>88</v>
      </c>
    </row>
    <row r="56" spans="1:36" ht="15" x14ac:dyDescent="0.25">
      <c r="A56">
        <v>3.96</v>
      </c>
      <c r="B56">
        <v>3.71</v>
      </c>
      <c r="C56">
        <v>1.86</v>
      </c>
      <c r="D56" s="20">
        <f t="shared" si="3"/>
        <v>5.9701440103144154E-2</v>
      </c>
      <c r="E56" s="17">
        <f>IF(OR($A56="",$B56="",$C56=""),"",A56*'MPTO_working_3-way'!$I55)</f>
        <v>4.1964177028084508</v>
      </c>
      <c r="F56" s="21">
        <f>IF(OR($A56="",$B56="",$C56=""),"",B56*'MPTO_working_3-way'!$I55)</f>
        <v>3.9314923427826649</v>
      </c>
      <c r="G56" s="22">
        <f>IF(OR($A56="",$B56="",$C56=""),"",C56*'MPTO_working_3-way'!$I55)</f>
        <v>1.9710446785918483</v>
      </c>
      <c r="H56" s="17">
        <f>IF(OR($A56="",$B56="",$C56=""),"",'MPTO_working_3-way'!E55)</f>
        <v>4.298768309549847</v>
      </c>
      <c r="I56" s="21">
        <f>IF(OR($A56="",$B56="",$C56=""),"",'MPTO_working_3-way'!F55)</f>
        <v>4.0057474634230994</v>
      </c>
      <c r="J56" s="22">
        <f>IF(OR($A56="",$B56="",$C56=""),"",'MPTO_working_3-way'!G55)</f>
        <v>1.931494045148529</v>
      </c>
      <c r="K56" s="17">
        <f>IF(OR($A56="",$B56="",$C56=""),"",'OddsRatio_working_3-way'!H55)</f>
        <v>4.2561591427380154</v>
      </c>
      <c r="L56" s="21">
        <f>IF(OR($A56="",$B56="",$C56=""),"",'OddsRatio_working_3-way'!I55)</f>
        <v>3.9811457016283853</v>
      </c>
      <c r="M56" s="22">
        <f>IF(OR($A56="",$B56="",$C56=""),"",'OddsRatio_working_3-way'!J55)</f>
        <v>1.9460462374171259</v>
      </c>
      <c r="N56" s="23">
        <f t="shared" si="16"/>
        <v>23.829848952613808</v>
      </c>
      <c r="O56" s="24">
        <f t="shared" si="17"/>
        <v>25.43563392246649</v>
      </c>
      <c r="P56" s="24">
        <f t="shared" si="18"/>
        <v>50.734517124919712</v>
      </c>
      <c r="Q56" t="s">
        <v>254</v>
      </c>
      <c r="R56" t="s">
        <v>225</v>
      </c>
      <c r="S56" t="s">
        <v>297</v>
      </c>
      <c r="T56" s="35">
        <v>100</v>
      </c>
      <c r="U56" s="35">
        <f t="shared" si="19"/>
        <v>66.329966329966325</v>
      </c>
      <c r="V56" s="35">
        <f t="shared" si="20"/>
        <v>67.426710097719877</v>
      </c>
      <c r="W56" s="35">
        <f t="shared" si="21"/>
        <v>61.832061068702288</v>
      </c>
      <c r="X56" s="35">
        <f t="shared" si="22"/>
        <v>70.741228833577836</v>
      </c>
      <c r="Y56" s="35">
        <f t="shared" si="23"/>
        <v>71.837972601331373</v>
      </c>
      <c r="Z56" s="35">
        <f t="shared" si="24"/>
        <v>66.243323572313798</v>
      </c>
      <c r="AA56" s="35">
        <f t="shared" si="25"/>
        <v>-4.4112625036115105</v>
      </c>
      <c r="AB56" s="35">
        <f t="shared" si="26"/>
        <v>-4.4112625036114963</v>
      </c>
      <c r="AC56" s="35">
        <f t="shared" si="27"/>
        <v>-4.4112625036115105</v>
      </c>
      <c r="AF56">
        <v>1.88</v>
      </c>
      <c r="AG56">
        <v>1.92</v>
      </c>
      <c r="AJ56" t="s">
        <v>88</v>
      </c>
    </row>
    <row r="57" spans="1:36" ht="15" x14ac:dyDescent="0.25">
      <c r="A57">
        <v>2.97</v>
      </c>
      <c r="B57">
        <v>3.07</v>
      </c>
      <c r="C57">
        <v>2.62</v>
      </c>
      <c r="D57" s="20">
        <f t="shared" si="3"/>
        <v>4.4112625036115016E-2</v>
      </c>
      <c r="E57" s="17">
        <f>IF(OR($A57="",$B57="",$C57=""),"",A57*'MPTO_working_3-way'!$I56)</f>
        <v>3.1010144963572617</v>
      </c>
      <c r="F57" s="21">
        <f>IF(OR($A57="",$B57="",$C57=""),"",B57*'MPTO_working_3-way'!$I56)</f>
        <v>3.2054257588608728</v>
      </c>
      <c r="G57" s="22">
        <f>IF(OR($A57="",$B57="",$C57=""),"",C57*'MPTO_working_3-way'!$I56)</f>
        <v>2.7355750775946213</v>
      </c>
      <c r="H57" s="17">
        <f>IF(OR($A57="",$B57="",$C57=""),"",'MPTO_working_3-way'!E56)</f>
        <v>3.1056274033755176</v>
      </c>
      <c r="I57" s="21">
        <f>IF(OR($A57="",$B57="",$C57=""),"",'MPTO_working_3-way'!F56)</f>
        <v>3.2151374775811532</v>
      </c>
      <c r="J57" s="22">
        <f>IF(OR($A57="",$B57="",$C57=""),"",'MPTO_working_3-way'!G56)</f>
        <v>2.7249799219753625</v>
      </c>
      <c r="K57" s="17">
        <f>IF(OR($A57="",$B57="",$C57=""),"",'OddsRatio_working_3-way'!H56)</f>
        <v>3.1036459604165203</v>
      </c>
      <c r="L57" s="21">
        <f>IF(OR($A57="",$B57="",$C57=""),"",'OddsRatio_working_3-way'!I56)</f>
        <v>3.2104300193209121</v>
      </c>
      <c r="M57" s="22">
        <f>IF(OR($A57="",$B57="",$C57=""),"",'OddsRatio_working_3-way'!J56)</f>
        <v>2.729901754251149</v>
      </c>
      <c r="N57" s="23">
        <f t="shared" si="16"/>
        <v>32.247511295890178</v>
      </c>
      <c r="O57" s="24">
        <f t="shared" si="17"/>
        <v>31.197103761822103</v>
      </c>
      <c r="P57" s="24">
        <f t="shared" si="18"/>
        <v>36.555384942287731</v>
      </c>
      <c r="Q57" t="s">
        <v>227</v>
      </c>
      <c r="R57" t="s">
        <v>156</v>
      </c>
      <c r="S57" t="s">
        <v>297</v>
      </c>
      <c r="T57" s="35">
        <v>100</v>
      </c>
      <c r="U57" s="35">
        <f t="shared" si="19"/>
        <v>43.181818181818187</v>
      </c>
      <c r="V57" s="35">
        <f t="shared" si="20"/>
        <v>71.988795518207283</v>
      </c>
      <c r="W57" s="35">
        <f t="shared" si="21"/>
        <v>80.237154150197625</v>
      </c>
      <c r="X57" s="35">
        <f t="shared" si="22"/>
        <v>47.774050331595092</v>
      </c>
      <c r="Y57" s="35">
        <f t="shared" si="23"/>
        <v>76.581027667984202</v>
      </c>
      <c r="Z57" s="35">
        <f t="shared" si="24"/>
        <v>84.829386299974544</v>
      </c>
      <c r="AA57" s="35">
        <f t="shared" si="25"/>
        <v>-4.5922321497769047</v>
      </c>
      <c r="AB57" s="35">
        <f t="shared" si="26"/>
        <v>-4.592232149776919</v>
      </c>
      <c r="AC57" s="35">
        <f t="shared" si="27"/>
        <v>-4.592232149776919</v>
      </c>
      <c r="AF57">
        <v>2.5299999999999998</v>
      </c>
      <c r="AG57">
        <v>1.53</v>
      </c>
      <c r="AJ57" t="s">
        <v>167</v>
      </c>
    </row>
    <row r="58" spans="1:36" ht="15" x14ac:dyDescent="0.25">
      <c r="A58">
        <v>1.76</v>
      </c>
      <c r="B58">
        <v>3.57</v>
      </c>
      <c r="C58">
        <v>5.0599999999999996</v>
      </c>
      <c r="D58" s="20">
        <f t="shared" si="3"/>
        <v>4.5922321497769092E-2</v>
      </c>
      <c r="E58" s="17">
        <f>IF(OR($A58="",$B58="",$C58=""),"",A58*'MPTO_working_3-way'!$I57)</f>
        <v>1.8408232858360736</v>
      </c>
      <c r="F58" s="21">
        <f>IF(OR($A58="",$B58="",$C58=""),"",B58*'MPTO_working_3-way'!$I57)</f>
        <v>3.7339426877470356</v>
      </c>
      <c r="G58" s="22">
        <f>IF(OR($A58="",$B58="",$C58=""),"",C58*'MPTO_working_3-way'!$I57)</f>
        <v>5.2923669467787109</v>
      </c>
      <c r="H58" s="17">
        <f>IF(OR($A58="",$B58="",$C58=""),"",'MPTO_working_3-way'!E57)</f>
        <v>1.8087291442074382</v>
      </c>
      <c r="I58" s="21">
        <f>IF(OR($A58="",$B58="",$C58=""),"",'MPTO_working_3-way'!F57)</f>
        <v>3.7763693821448108</v>
      </c>
      <c r="J58" s="22">
        <f>IF(OR($A58="",$B58="",$C58=""),"",'MPTO_working_3-way'!G57)</f>
        <v>5.4848311564756669</v>
      </c>
      <c r="K58" s="17">
        <f>IF(OR($A58="",$B58="",$C58=""),"",'OddsRatio_working_3-way'!H57)</f>
        <v>1.8204897690838875</v>
      </c>
      <c r="L58" s="21">
        <f>IF(OR($A58="",$B58="",$C58=""),"",'OddsRatio_working_3-way'!I57)</f>
        <v>3.7745509296652511</v>
      </c>
      <c r="M58" s="22">
        <f>IF(OR($A58="",$B58="",$C58=""),"",'OddsRatio_working_3-way'!J57)</f>
        <v>5.3831427137902397</v>
      </c>
      <c r="N58" s="23">
        <f t="shared" si="16"/>
        <v>54.323519682434664</v>
      </c>
      <c r="O58" s="24">
        <f t="shared" si="17"/>
        <v>26.781343036718493</v>
      </c>
      <c r="P58" s="24">
        <f t="shared" si="18"/>
        <v>18.895137280846843</v>
      </c>
      <c r="Q58" t="s">
        <v>161</v>
      </c>
      <c r="R58" t="s">
        <v>165</v>
      </c>
      <c r="S58" t="s">
        <v>297</v>
      </c>
      <c r="T58" s="35">
        <v>100</v>
      </c>
      <c r="U58" s="35">
        <f t="shared" si="19"/>
        <v>62.546816479400754</v>
      </c>
      <c r="V58" s="35">
        <f t="shared" si="20"/>
        <v>66.329966329966325</v>
      </c>
      <c r="W58" s="35">
        <f t="shared" si="21"/>
        <v>65.753424657534239</v>
      </c>
      <c r="X58" s="35">
        <f t="shared" si="22"/>
        <v>67.916609012499421</v>
      </c>
      <c r="Y58" s="35">
        <f t="shared" si="23"/>
        <v>71.699758863065014</v>
      </c>
      <c r="Z58" s="35">
        <f t="shared" si="24"/>
        <v>71.123217190632928</v>
      </c>
      <c r="AA58" s="35">
        <f t="shared" si="25"/>
        <v>-5.3697925330986678</v>
      </c>
      <c r="AB58" s="35">
        <f t="shared" si="26"/>
        <v>-5.3697925330986891</v>
      </c>
      <c r="AC58" s="35">
        <f t="shared" si="27"/>
        <v>-5.3697925330986891</v>
      </c>
      <c r="AF58">
        <v>2.41</v>
      </c>
      <c r="AG58">
        <v>1.58</v>
      </c>
      <c r="AJ58" t="s">
        <v>167</v>
      </c>
    </row>
    <row r="59" spans="1:36" ht="15" x14ac:dyDescent="0.25">
      <c r="A59">
        <v>2.67</v>
      </c>
      <c r="B59">
        <v>2.97</v>
      </c>
      <c r="C59">
        <v>2.92</v>
      </c>
      <c r="D59" s="20">
        <f t="shared" si="3"/>
        <v>5.3697925330986829E-2</v>
      </c>
      <c r="E59" s="17">
        <f>IF(OR($A59="",$B59="",$C59=""),"",A59*'MPTO_working_3-way'!$I58)</f>
        <v>2.8133734606337346</v>
      </c>
      <c r="F59" s="21">
        <f>IF(OR($A59="",$B59="",$C59=""),"",B59*'MPTO_working_3-way'!$I58)</f>
        <v>3.1294828382330313</v>
      </c>
      <c r="G59" s="22">
        <f>IF(OR($A59="",$B59="",$C59=""),"",C59*'MPTO_working_3-way'!$I58)</f>
        <v>3.0767979419664813</v>
      </c>
      <c r="H59" s="17">
        <f>IF(OR($A59="",$B59="",$C59=""),"",'MPTO_working_3-way'!E58)</f>
        <v>2.8040067154795096</v>
      </c>
      <c r="I59" s="21">
        <f>IF(OR($A59="",$B59="",$C59=""),"",'MPTO_working_3-way'!F58)</f>
        <v>3.1367527434537505</v>
      </c>
      <c r="J59" s="22">
        <f>IF(OR($A59="",$B59="",$C59=""),"",'MPTO_working_3-way'!G58)</f>
        <v>3.0810332228230006</v>
      </c>
      <c r="K59" s="17">
        <f>IF(OR($A59="",$B59="",$C59=""),"",'OddsRatio_working_3-way'!H58)</f>
        <v>2.8083974862282393</v>
      </c>
      <c r="L59" s="21">
        <f>IF(OR($A59="",$B59="",$C59=""),"",'OddsRatio_working_3-way'!I58)</f>
        <v>3.1332593101015767</v>
      </c>
      <c r="M59" s="22">
        <f>IF(OR($A59="",$B59="",$C59=""),"",'OddsRatio_working_3-way'!J58)</f>
        <v>3.0791156727893534</v>
      </c>
      <c r="N59" s="23">
        <f t="shared" si="16"/>
        <v>35.544516716054545</v>
      </c>
      <c r="O59" s="24">
        <f t="shared" si="17"/>
        <v>31.954161492210641</v>
      </c>
      <c r="P59" s="24">
        <f t="shared" si="18"/>
        <v>32.501321791734803</v>
      </c>
      <c r="Q59" t="s">
        <v>158</v>
      </c>
      <c r="R59" t="s">
        <v>242</v>
      </c>
      <c r="S59" t="s">
        <v>297</v>
      </c>
      <c r="T59" s="35">
        <v>100</v>
      </c>
      <c r="U59" s="35">
        <f t="shared" si="19"/>
        <v>88.571428571428569</v>
      </c>
      <c r="V59" s="35">
        <f t="shared" si="20"/>
        <v>80.46875</v>
      </c>
      <c r="W59" s="35">
        <f t="shared" si="21"/>
        <v>27.536231884057976</v>
      </c>
      <c r="X59" s="35">
        <f t="shared" si="22"/>
        <v>91.995018115942045</v>
      </c>
      <c r="Y59" s="35">
        <f t="shared" si="23"/>
        <v>83.892339544513476</v>
      </c>
      <c r="Z59" s="35">
        <f t="shared" si="24"/>
        <v>30.959821428571427</v>
      </c>
      <c r="AA59" s="35">
        <f t="shared" si="25"/>
        <v>-3.4235895445134759</v>
      </c>
      <c r="AB59" s="35">
        <f t="shared" si="26"/>
        <v>-3.4235895445134759</v>
      </c>
      <c r="AC59" s="35">
        <f t="shared" si="27"/>
        <v>-3.423589544513451</v>
      </c>
      <c r="AF59">
        <v>2.54</v>
      </c>
      <c r="AG59">
        <v>1.51</v>
      </c>
      <c r="AJ59" t="s">
        <v>167</v>
      </c>
    </row>
    <row r="60" spans="1:36" s="35" customFormat="1" ht="15" x14ac:dyDescent="0.25">
      <c r="A60">
        <v>8.75</v>
      </c>
      <c r="B60">
        <v>5.12</v>
      </c>
      <c r="C60">
        <v>1.38</v>
      </c>
      <c r="D60" s="20">
        <f t="shared" si="3"/>
        <v>3.4235895445134723E-2</v>
      </c>
      <c r="E60" s="17">
        <f>IF(OR($A60="",$B60="",$C60=""),"",A60*'MPTO_working_3-way'!$I59)</f>
        <v>9.0495640851449295</v>
      </c>
      <c r="F60" s="21">
        <f>IF(OR($A60="",$B60="",$C60=""),"",B60*'MPTO_working_3-way'!$I59)</f>
        <v>5.2952877846790898</v>
      </c>
      <c r="G60" s="22">
        <f>IF(OR($A60="",$B60="",$C60=""),"",C60*'MPTO_working_3-way'!$I59)</f>
        <v>1.4272455357142859</v>
      </c>
      <c r="H60" s="17">
        <f>IF(OR($A60="",$B60="",$C60=""),"",'MPTO_working_3-way'!E59)</f>
        <v>9.7206528233456719</v>
      </c>
      <c r="I60" s="21">
        <f>IF(OR($A60="",$B60="",$C60=""),"",'MPTO_working_3-way'!F59)</f>
        <v>5.4377220860550493</v>
      </c>
      <c r="J60" s="22">
        <f>IF(OR($A60="",$B60="",$C60=""),"",'MPTO_working_3-way'!G59)</f>
        <v>1.4020806843489055</v>
      </c>
      <c r="K60" s="17">
        <f>IF(OR($A60="",$B60="",$C60=""),"",'OddsRatio_working_3-way'!H59)</f>
        <v>9.3559613435459195</v>
      </c>
      <c r="L60" s="21">
        <f>IF(OR($A60="",$B60="",$C60=""),"",'OddsRatio_working_3-way'!I59)</f>
        <v>5.4421368690850569</v>
      </c>
      <c r="M60" s="22">
        <f>IF(OR($A60="",$B60="",$C60=""),"",'OddsRatio_working_3-way'!J59)</f>
        <v>1.4097116529738645</v>
      </c>
      <c r="N60" s="23">
        <f t="shared" si="16"/>
        <v>11.050256018867509</v>
      </c>
      <c r="O60" s="24">
        <f t="shared" si="17"/>
        <v>18.88471487599428</v>
      </c>
      <c r="P60" s="24">
        <f t="shared" si="18"/>
        <v>70.065029105138194</v>
      </c>
      <c r="Q60" t="s">
        <v>262</v>
      </c>
      <c r="R60" t="s">
        <v>267</v>
      </c>
      <c r="S60" t="s">
        <v>297</v>
      </c>
      <c r="T60" s="35">
        <v>100</v>
      </c>
      <c r="U60" s="35">
        <f t="shared" si="19"/>
        <v>39.393939393939398</v>
      </c>
      <c r="V60" s="35">
        <f t="shared" si="20"/>
        <v>74.489795918367349</v>
      </c>
      <c r="W60" s="35">
        <f t="shared" si="21"/>
        <v>83.050847457627114</v>
      </c>
      <c r="X60" s="35">
        <f t="shared" si="22"/>
        <v>42.459356624005537</v>
      </c>
      <c r="Y60" s="35">
        <f t="shared" si="23"/>
        <v>77.555213148433495</v>
      </c>
      <c r="Z60" s="35">
        <f t="shared" si="24"/>
        <v>86.116264687693274</v>
      </c>
      <c r="AA60" s="35">
        <f t="shared" si="25"/>
        <v>-3.0654172300661386</v>
      </c>
      <c r="AB60" s="35">
        <f t="shared" si="26"/>
        <v>-3.0654172300661457</v>
      </c>
      <c r="AC60" s="35">
        <f t="shared" si="27"/>
        <v>-3.06541723006616</v>
      </c>
      <c r="AD60" s="36"/>
      <c r="AE60" s="36"/>
      <c r="AF60">
        <v>1.74</v>
      </c>
      <c r="AG60">
        <v>2.1800000000000002</v>
      </c>
      <c r="AH60" s="36"/>
      <c r="AI60" s="36"/>
      <c r="AJ60" t="s">
        <v>271</v>
      </c>
    </row>
    <row r="61" spans="1:36" ht="15" x14ac:dyDescent="0.25">
      <c r="A61">
        <v>1.65</v>
      </c>
      <c r="B61">
        <v>3.92</v>
      </c>
      <c r="C61">
        <v>5.9</v>
      </c>
      <c r="D61" s="20">
        <f t="shared" si="3"/>
        <v>3.0654172300661475E-2</v>
      </c>
      <c r="E61" s="17">
        <f>IF(OR($A61="",$B61="",$C61=""),"",A61*'MPTO_working_3-way'!$I60)</f>
        <v>1.7005793842960912</v>
      </c>
      <c r="F61" s="21">
        <f>IF(OR($A61="",$B61="",$C61=""),"",B61*'MPTO_working_3-way'!$I60)</f>
        <v>4.0401643554185931</v>
      </c>
      <c r="G61" s="22">
        <f>IF(OR($A61="",$B61="",$C61=""),"",C61*'MPTO_working_3-way'!$I60)</f>
        <v>6.0808596165739033</v>
      </c>
      <c r="H61" s="17">
        <f>IF(OR($A61="",$B61="",$C61=""),"",'MPTO_working_3-way'!E60)</f>
        <v>1.6782957214187073</v>
      </c>
      <c r="I61" s="21">
        <f>IF(OR($A61="",$B61="",$C61=""),"",'MPTO_working_3-way'!F60)</f>
        <v>4.0835663737016326</v>
      </c>
      <c r="J61" s="22">
        <f>IF(OR($A61="",$B61="",$C61=""),"",'MPTO_working_3-way'!G60)</f>
        <v>6.2785096138026368</v>
      </c>
      <c r="K61" s="17">
        <f>IF(OR($A61="",$B61="",$C61=""),"",'OddsRatio_working_3-way'!H60)</f>
        <v>1.6861862419591427</v>
      </c>
      <c r="L61" s="21">
        <f>IF(OR($A61="",$B61="",$C61=""),"",'OddsRatio_working_3-way'!I60)</f>
        <v>4.0825597331087637</v>
      </c>
      <c r="M61" s="22">
        <f>IF(OR($A61="",$B61="",$C61=""),"",'OddsRatio_working_3-way'!J60)</f>
        <v>6.1727885932304627</v>
      </c>
      <c r="N61" s="23">
        <f t="shared" si="16"/>
        <v>58.803488342528794</v>
      </c>
      <c r="O61" s="24">
        <f t="shared" si="17"/>
        <v>24.751468307441964</v>
      </c>
      <c r="P61" s="24">
        <f t="shared" si="18"/>
        <v>16.445043350029238</v>
      </c>
      <c r="Q61" t="s">
        <v>257</v>
      </c>
      <c r="R61" t="s">
        <v>269</v>
      </c>
      <c r="S61" t="s">
        <v>297</v>
      </c>
      <c r="T61" s="35">
        <v>100</v>
      </c>
      <c r="U61" s="35">
        <f t="shared" si="19"/>
        <v>11.504424778761051</v>
      </c>
      <c r="V61" s="35">
        <f t="shared" si="20"/>
        <v>89.247311827956992</v>
      </c>
      <c r="W61" s="35">
        <f t="shared" si="21"/>
        <v>95.889847924373214</v>
      </c>
      <c r="X61" s="35">
        <f t="shared" si="22"/>
        <v>14.862840247669808</v>
      </c>
      <c r="Y61" s="35">
        <f t="shared" si="23"/>
        <v>92.605727296865737</v>
      </c>
      <c r="Z61" s="35">
        <f t="shared" si="24"/>
        <v>99.24826339328196</v>
      </c>
      <c r="AA61" s="35">
        <f t="shared" si="25"/>
        <v>-3.358415468908758</v>
      </c>
      <c r="AB61" s="35">
        <f t="shared" si="26"/>
        <v>-3.3584154689087455</v>
      </c>
      <c r="AC61" s="35">
        <f t="shared" si="27"/>
        <v>-3.3584154689087455</v>
      </c>
      <c r="AF61">
        <v>2.4</v>
      </c>
      <c r="AG61">
        <v>1.62</v>
      </c>
      <c r="AJ61" t="s">
        <v>271</v>
      </c>
    </row>
    <row r="62" spans="1:36" ht="15" x14ac:dyDescent="0.25">
      <c r="A62">
        <v>1.1299999999999999</v>
      </c>
      <c r="B62">
        <v>9.3000000000000007</v>
      </c>
      <c r="C62">
        <v>24.33</v>
      </c>
      <c r="D62" s="20">
        <f t="shared" si="3"/>
        <v>3.3584154689087597E-2</v>
      </c>
      <c r="E62" s="17">
        <f>IF(OR($A62="",$B62="",$C62=""),"",A62*'MPTO_working_3-way'!$I61)</f>
        <v>1.167950094798669</v>
      </c>
      <c r="F62" s="21">
        <f>IF(OR($A62="",$B62="",$C62=""),"",B62*'MPTO_working_3-way'!$I61)</f>
        <v>9.6123326386085157</v>
      </c>
      <c r="G62" s="22">
        <f>IF(OR($A62="",$B62="",$C62=""),"",C62*'MPTO_working_3-way'!$I61)</f>
        <v>25.147102483585499</v>
      </c>
      <c r="H62" s="17">
        <f>IF(OR($A62="",$B62="",$C62=""),"",'MPTO_working_3-way'!E61)</f>
        <v>1.1444776788018298</v>
      </c>
      <c r="I62" s="21">
        <f>IF(OR($A62="",$B62="",$C62=""),"",'MPTO_working_3-way'!F61)</f>
        <v>10.380748898016659</v>
      </c>
      <c r="J62" s="22">
        <f>IF(OR($A62="",$B62="",$C62=""),"",'MPTO_working_3-way'!G61)</f>
        <v>33.437208779223475</v>
      </c>
      <c r="K62" s="17">
        <f>IF(OR($A62="",$B62="",$C62=""),"",'OddsRatio_working_3-way'!H61)</f>
        <v>1.1499539457041197</v>
      </c>
      <c r="L62" s="21">
        <f>IF(OR($A62="",$B62="",$C62=""),"",'OddsRatio_working_3-way'!I61)</f>
        <v>10.573982687263021</v>
      </c>
      <c r="M62" s="22">
        <f>IF(OR($A62="",$B62="",$C62=""),"",'OddsRatio_working_3-way'!J61)</f>
        <v>27.910965794439299</v>
      </c>
      <c r="N62" s="23">
        <f t="shared" si="16"/>
        <v>85.620096650823058</v>
      </c>
      <c r="O62" s="24">
        <f t="shared" si="17"/>
        <v>10.403302066175273</v>
      </c>
      <c r="P62" s="24">
        <f t="shared" si="18"/>
        <v>3.9766012830016471</v>
      </c>
      <c r="Q62" t="s">
        <v>264</v>
      </c>
      <c r="R62" t="s">
        <v>261</v>
      </c>
      <c r="S62" t="s">
        <v>297</v>
      </c>
      <c r="T62" s="35">
        <v>100</v>
      </c>
      <c r="U62" s="35">
        <f t="shared" si="19"/>
        <v>64.539007092198588</v>
      </c>
      <c r="V62" s="35">
        <f t="shared" si="20"/>
        <v>67.845659163987136</v>
      </c>
      <c r="W62" s="35">
        <f t="shared" si="21"/>
        <v>64.912280701754383</v>
      </c>
      <c r="X62" s="35">
        <f t="shared" si="22"/>
        <v>67.24206013425848</v>
      </c>
      <c r="Y62" s="35">
        <f t="shared" si="23"/>
        <v>70.548712206047043</v>
      </c>
      <c r="Z62" s="35">
        <f t="shared" si="24"/>
        <v>67.615333743814276</v>
      </c>
      <c r="AA62" s="35">
        <f t="shared" si="25"/>
        <v>-2.7030530420598922</v>
      </c>
      <c r="AB62" s="35">
        <f t="shared" si="26"/>
        <v>-2.7030530420599064</v>
      </c>
      <c r="AC62" s="35">
        <f t="shared" si="27"/>
        <v>-2.7030530420598922</v>
      </c>
      <c r="AF62">
        <v>1.45</v>
      </c>
      <c r="AG62">
        <v>2.84</v>
      </c>
      <c r="AJ62" t="s">
        <v>271</v>
      </c>
    </row>
    <row r="63" spans="1:36" ht="15" x14ac:dyDescent="0.25">
      <c r="A63">
        <v>2.82</v>
      </c>
      <c r="B63">
        <v>3.11</v>
      </c>
      <c r="C63">
        <v>2.85</v>
      </c>
      <c r="D63" s="20">
        <f t="shared" si="3"/>
        <v>2.7030530420598886E-2</v>
      </c>
      <c r="E63" s="17">
        <f>IF(OR($A63="",$B63="",$C63=""),"",A63*'MPTO_working_3-way'!$I62)</f>
        <v>2.8962260957860888</v>
      </c>
      <c r="F63" s="21">
        <f>IF(OR($A63="",$B63="",$C63=""),"",B63*'MPTO_working_3-way'!$I62)</f>
        <v>3.1940649496080624</v>
      </c>
      <c r="G63" s="22">
        <f>IF(OR($A63="",$B63="",$C63=""),"",C63*'MPTO_working_3-way'!$I62)</f>
        <v>2.9270370116987068</v>
      </c>
      <c r="H63" s="17">
        <f>IF(OR($A63="",$B63="",$C63=""),"",'MPTO_working_3-way'!E62)</f>
        <v>2.8935205926172887</v>
      </c>
      <c r="I63" s="21">
        <f>IF(OR($A63="",$B63="",$C63=""),"",'MPTO_working_3-way'!F62)</f>
        <v>3.1996597450776325</v>
      </c>
      <c r="J63" s="22">
        <f>IF(OR($A63="",$B63="",$C63=""),"",'MPTO_working_3-way'!G62)</f>
        <v>2.925114014176728</v>
      </c>
      <c r="K63" s="17">
        <f>IF(OR($A63="",$B63="",$C63=""),"",'OddsRatio_working_3-way'!H62)</f>
        <v>2.8948780308264261</v>
      </c>
      <c r="L63" s="21">
        <f>IF(OR($A63="",$B63="",$C63=""),"",'OddsRatio_working_3-way'!I62)</f>
        <v>3.19680914562844</v>
      </c>
      <c r="M63" s="22">
        <f>IF(OR($A63="",$B63="",$C63=""),"",'OddsRatio_working_3-way'!J62)</f>
        <v>2.9261122840818077</v>
      </c>
      <c r="N63" s="23">
        <f t="shared" si="16"/>
        <v>34.527691103086397</v>
      </c>
      <c r="O63" s="24">
        <f t="shared" si="17"/>
        <v>31.308067173859694</v>
      </c>
      <c r="P63" s="24">
        <f t="shared" si="18"/>
        <v>34.164241723053912</v>
      </c>
      <c r="Q63" t="s">
        <v>270</v>
      </c>
      <c r="R63" t="s">
        <v>256</v>
      </c>
      <c r="S63" t="s">
        <v>297</v>
      </c>
      <c r="T63" s="35">
        <v>100</v>
      </c>
      <c r="U63" s="35">
        <f t="shared" si="19"/>
        <v>41.176470588235297</v>
      </c>
      <c r="V63" s="35">
        <f t="shared" si="20"/>
        <v>74.747474747474755</v>
      </c>
      <c r="W63" s="35">
        <f t="shared" si="21"/>
        <v>80.842911877394641</v>
      </c>
      <c r="X63" s="35">
        <f t="shared" si="22"/>
        <v>44.409613375130618</v>
      </c>
      <c r="Y63" s="35">
        <f t="shared" si="23"/>
        <v>77.980617534370069</v>
      </c>
      <c r="Z63" s="35">
        <f t="shared" si="24"/>
        <v>84.076054664289956</v>
      </c>
      <c r="AA63" s="35">
        <f t="shared" si="25"/>
        <v>-3.2331427868953213</v>
      </c>
      <c r="AB63" s="35">
        <f t="shared" si="26"/>
        <v>-3.2331427868953142</v>
      </c>
      <c r="AC63" s="35">
        <f t="shared" si="27"/>
        <v>-3.2331427868953142</v>
      </c>
      <c r="AF63">
        <v>2.35</v>
      </c>
      <c r="AG63">
        <v>1.65</v>
      </c>
      <c r="AJ63" t="s">
        <v>271</v>
      </c>
    </row>
    <row r="64" spans="1:36" ht="15" x14ac:dyDescent="0.25">
      <c r="A64">
        <v>1.7</v>
      </c>
      <c r="B64">
        <v>3.96</v>
      </c>
      <c r="C64">
        <v>5.22</v>
      </c>
      <c r="D64" s="20">
        <f t="shared" si="3"/>
        <v>3.2331427868953266E-2</v>
      </c>
      <c r="E64" s="17">
        <f>IF(OR($A64="",$B64="",$C64=""),"",A64*'MPTO_working_3-way'!$I63)</f>
        <v>1.7549634273772206</v>
      </c>
      <c r="F64" s="21">
        <f>IF(OR($A64="",$B64="",$C64=""),"",B64*'MPTO_working_3-way'!$I63)</f>
        <v>4.0880324543610547</v>
      </c>
      <c r="G64" s="22">
        <f>IF(OR($A64="",$B64="",$C64=""),"",C64*'MPTO_working_3-way'!$I63)</f>
        <v>5.3887700534759357</v>
      </c>
      <c r="H64" s="17">
        <f>IF(OR($A64="",$B64="",$C64=""),"",'MPTO_working_3-way'!E63)</f>
        <v>1.731727221118365</v>
      </c>
      <c r="I64" s="21">
        <f>IF(OR($A64="",$B64="",$C64=""),"",'MPTO_working_3-way'!F63)</f>
        <v>4.1365369946605641</v>
      </c>
      <c r="J64" s="22">
        <f>IF(OR($A64="",$B64="",$C64=""),"",'MPTO_working_3-way'!G63)</f>
        <v>5.5311650045330918</v>
      </c>
      <c r="K64" s="17">
        <f>IF(OR($A64="",$B64="",$C64=""),"",'OddsRatio_working_3-way'!H63)</f>
        <v>1.740007062515285</v>
      </c>
      <c r="L64" s="21">
        <f>IF(OR($A64="",$B64="",$C64=""),"",'OddsRatio_working_3-way'!I63)</f>
        <v>4.1291727214932052</v>
      </c>
      <c r="M64" s="22">
        <f>IF(OR($A64="",$B64="",$C64=""),"",'OddsRatio_working_3-way'!J63)</f>
        <v>5.4611854340207184</v>
      </c>
      <c r="N64" s="23">
        <f t="shared" si="16"/>
        <v>56.981244417981536</v>
      </c>
      <c r="O64" s="24">
        <f t="shared" si="17"/>
        <v>24.461645330951672</v>
      </c>
      <c r="P64" s="24">
        <f t="shared" si="18"/>
        <v>18.557110251066785</v>
      </c>
      <c r="Q64" t="s">
        <v>263</v>
      </c>
      <c r="R64" t="s">
        <v>265</v>
      </c>
      <c r="S64" t="s">
        <v>297</v>
      </c>
      <c r="T64" s="35">
        <v>100</v>
      </c>
      <c r="U64" s="35">
        <f t="shared" si="19"/>
        <v>43.820224719101127</v>
      </c>
      <c r="V64" s="35">
        <f t="shared" si="20"/>
        <v>72.375690607734811</v>
      </c>
      <c r="W64" s="35">
        <f t="shared" si="21"/>
        <v>80.842911877394641</v>
      </c>
      <c r="X64" s="35">
        <f t="shared" si="22"/>
        <v>46.781397514870562</v>
      </c>
      <c r="Y64" s="35">
        <f t="shared" si="23"/>
        <v>75.336863403504253</v>
      </c>
      <c r="Z64" s="35">
        <f t="shared" si="24"/>
        <v>83.80408467316407</v>
      </c>
      <c r="AA64" s="35">
        <f t="shared" si="25"/>
        <v>-2.9611727957694356</v>
      </c>
      <c r="AB64" s="35">
        <f t="shared" si="26"/>
        <v>-2.9611727957694427</v>
      </c>
      <c r="AC64" s="35">
        <f t="shared" si="27"/>
        <v>-2.9611727957694285</v>
      </c>
      <c r="AF64">
        <v>2.08</v>
      </c>
      <c r="AG64">
        <v>1.83</v>
      </c>
      <c r="AJ64" t="s">
        <v>271</v>
      </c>
    </row>
    <row r="65" spans="1:36" ht="15" x14ac:dyDescent="0.25">
      <c r="A65">
        <v>1.78</v>
      </c>
      <c r="B65">
        <v>3.62</v>
      </c>
      <c r="C65">
        <v>5.22</v>
      </c>
      <c r="D65" s="20">
        <f t="shared" si="3"/>
        <v>2.96117279576944E-2</v>
      </c>
      <c r="E65" s="17">
        <f>IF(OR($A65="",$B65="",$C65=""),"",A65*'MPTO_working_3-way'!$I64)</f>
        <v>1.8327088757646961</v>
      </c>
      <c r="F65" s="21">
        <f>IF(OR($A65="",$B65="",$C65=""),"",B65*'MPTO_working_3-way'!$I64)</f>
        <v>3.7271944552068539</v>
      </c>
      <c r="G65" s="22">
        <f>IF(OR($A65="",$B65="",$C65=""),"",C65*'MPTO_working_3-way'!$I64)</f>
        <v>5.3745732199391645</v>
      </c>
      <c r="H65" s="17">
        <f>IF(OR($A65="",$B65="",$C65=""),"",'MPTO_working_3-way'!E64)</f>
        <v>1.8118332308911294</v>
      </c>
      <c r="I65" s="21">
        <f>IF(OR($A65="",$B65="",$C65=""),"",'MPTO_working_3-way'!F64)</f>
        <v>3.75414103431434</v>
      </c>
      <c r="J65" s="22">
        <f>IF(OR($A65="",$B65="",$C65=""),"",'MPTO_working_3-way'!G64)</f>
        <v>5.503568079746965</v>
      </c>
      <c r="K65" s="17">
        <f>IF(OR($A65="",$B65="",$C65=""),"",'OddsRatio_working_3-way'!H64)</f>
        <v>1.8196579123992036</v>
      </c>
      <c r="L65" s="21">
        <f>IF(OR($A65="",$B65="",$C65=""),"",'OddsRatio_working_3-way'!I64)</f>
        <v>3.7532099108793777</v>
      </c>
      <c r="M65" s="22">
        <f>IF(OR($A65="",$B65="",$C65=""),"",'OddsRatio_working_3-way'!J64)</f>
        <v>5.4345594747751802</v>
      </c>
      <c r="N65" s="23">
        <f t="shared" si="16"/>
        <v>54.564039778699211</v>
      </c>
      <c r="O65" s="24">
        <f t="shared" si="17"/>
        <v>26.829831714388014</v>
      </c>
      <c r="P65" s="24">
        <f t="shared" si="18"/>
        <v>18.606128506912761</v>
      </c>
      <c r="Q65" t="s">
        <v>266</v>
      </c>
      <c r="R65" t="s">
        <v>268</v>
      </c>
      <c r="S65" t="s">
        <v>297</v>
      </c>
      <c r="T65" s="35">
        <v>100</v>
      </c>
      <c r="U65" s="35">
        <f t="shared" si="19"/>
        <v>60</v>
      </c>
      <c r="V65" s="35">
        <f t="shared" si="20"/>
        <v>70.588235294117652</v>
      </c>
      <c r="W65" s="35">
        <f t="shared" si="21"/>
        <v>63.898916967509031</v>
      </c>
      <c r="X65" s="35">
        <f t="shared" si="22"/>
        <v>65.512847738373338</v>
      </c>
      <c r="Y65" s="35">
        <f t="shared" si="23"/>
        <v>76.101083032490976</v>
      </c>
      <c r="Z65" s="35">
        <f t="shared" si="24"/>
        <v>69.411764705882348</v>
      </c>
      <c r="AA65" s="35">
        <f t="shared" si="25"/>
        <v>-5.5128477383733383</v>
      </c>
      <c r="AB65" s="35">
        <f t="shared" si="26"/>
        <v>-5.5128477383733241</v>
      </c>
      <c r="AC65" s="35">
        <f t="shared" si="27"/>
        <v>-5.512847738373317</v>
      </c>
      <c r="AF65">
        <v>2.48</v>
      </c>
      <c r="AG65">
        <v>1.58</v>
      </c>
      <c r="AJ65" t="s">
        <v>271</v>
      </c>
    </row>
    <row r="66" spans="1:36" ht="15" x14ac:dyDescent="0.25">
      <c r="A66">
        <v>2.5</v>
      </c>
      <c r="B66">
        <v>3.4</v>
      </c>
      <c r="C66">
        <v>2.77</v>
      </c>
      <c r="D66" s="20">
        <f t="shared" si="3"/>
        <v>5.5128477383733276E-2</v>
      </c>
      <c r="E66" s="17">
        <f>IF(OR($A66="",$B66="",$C66=""),"",A66*'MPTO_working_3-way'!$I65)</f>
        <v>2.6378211934593332</v>
      </c>
      <c r="F66" s="21">
        <f>IF(OR($A66="",$B66="",$C66=""),"",B66*'MPTO_working_3-way'!$I65)</f>
        <v>3.5874368231046931</v>
      </c>
      <c r="G66" s="22">
        <f>IF(OR($A66="",$B66="",$C66=""),"",C66*'MPTO_working_3-way'!$I65)</f>
        <v>2.922705882352941</v>
      </c>
      <c r="H66" s="17">
        <f>IF(OR($A66="",$B66="",$C66=""),"",'MPTO_working_3-way'!E65)</f>
        <v>2.6203813622199141</v>
      </c>
      <c r="I66" s="21">
        <f>IF(OR($A66="",$B66="",$C66=""),"",'MPTO_working_3-way'!F65)</f>
        <v>3.6265852030600194</v>
      </c>
      <c r="J66" s="22">
        <f>IF(OR($A66="",$B66="",$C66=""),"",'MPTO_working_3-way'!G65)</f>
        <v>2.918560449549624</v>
      </c>
      <c r="K66" s="17">
        <f>IF(OR($A66="",$B66="",$C66=""),"",'OddsRatio_working_3-way'!H65)</f>
        <v>2.6286629459625273</v>
      </c>
      <c r="L66" s="21">
        <f>IF(OR($A66="",$B66="",$C66=""),"",'OddsRatio_working_3-way'!I65)</f>
        <v>3.6058607135400451</v>
      </c>
      <c r="M66" s="22">
        <f>IF(OR($A66="",$B66="",$C66=""),"",'OddsRatio_working_3-way'!J65)</f>
        <v>2.9218222762357833</v>
      </c>
      <c r="N66" s="23">
        <f t="shared" si="16"/>
        <v>37.910075272712632</v>
      </c>
      <c r="O66" s="24">
        <f t="shared" si="17"/>
        <v>27.875055347582823</v>
      </c>
      <c r="P66" s="24">
        <f t="shared" si="18"/>
        <v>34.214869379704545</v>
      </c>
      <c r="Q66" t="s">
        <v>279</v>
      </c>
      <c r="R66" t="s">
        <v>280</v>
      </c>
      <c r="S66" t="s">
        <v>297</v>
      </c>
      <c r="T66" s="35">
        <v>100</v>
      </c>
      <c r="U66" s="35">
        <f t="shared" si="19"/>
        <v>51.219512195121943</v>
      </c>
      <c r="V66" s="35">
        <f t="shared" si="20"/>
        <v>70.326409495548958</v>
      </c>
      <c r="W66" s="35">
        <f t="shared" si="21"/>
        <v>72.826086956521735</v>
      </c>
      <c r="X66" s="35">
        <f t="shared" si="22"/>
        <v>56.847503547929293</v>
      </c>
      <c r="Y66" s="35">
        <f t="shared" si="23"/>
        <v>75.954400848356315</v>
      </c>
      <c r="Z66" s="35">
        <f t="shared" si="24"/>
        <v>78.454078309329091</v>
      </c>
      <c r="AA66" s="35">
        <f t="shared" si="25"/>
        <v>-5.6279913528073493</v>
      </c>
      <c r="AB66" s="35">
        <f t="shared" si="26"/>
        <v>-5.6279913528073564</v>
      </c>
      <c r="AC66" s="35">
        <f t="shared" si="27"/>
        <v>-5.6279913528073564</v>
      </c>
      <c r="AF66">
        <v>2.33</v>
      </c>
      <c r="AG66">
        <v>1.6</v>
      </c>
      <c r="AJ66" t="s">
        <v>89</v>
      </c>
    </row>
    <row r="67" spans="1:36" ht="15" x14ac:dyDescent="0.25">
      <c r="A67">
        <v>2.0499999999999998</v>
      </c>
      <c r="B67">
        <v>3.37</v>
      </c>
      <c r="C67">
        <v>3.68</v>
      </c>
      <c r="D67" s="20">
        <f t="shared" si="3"/>
        <v>5.62799135280736E-2</v>
      </c>
      <c r="E67" s="17">
        <f>IF(OR($A67="",$B67="",$C67=""),"",A67*'MPTO_working_3-way'!$I66)</f>
        <v>2.1653738227325507</v>
      </c>
      <c r="F67" s="21">
        <f>IF(OR($A67="",$B67="",$C67=""),"",B67*'MPTO_working_3-way'!$I66)</f>
        <v>3.5596633085896081</v>
      </c>
      <c r="G67" s="22">
        <f>IF(OR($A67="",$B67="",$C67=""),"",C67*'MPTO_working_3-way'!$I66)</f>
        <v>3.8871100817833111</v>
      </c>
      <c r="H67" s="17">
        <f>IF(OR($A67="",$B67="",$C67=""),"",'MPTO_working_3-way'!E66)</f>
        <v>2.1319920232526548</v>
      </c>
      <c r="I67" s="21">
        <f>IF(OR($A67="",$B67="",$C67=""),"",'MPTO_working_3-way'!F66)</f>
        <v>3.5974337277453428</v>
      </c>
      <c r="J67" s="22">
        <f>IF(OR($A67="",$B67="",$C67=""),"",'MPTO_working_3-way'!G66)</f>
        <v>3.9528947875787535</v>
      </c>
      <c r="K67" s="17">
        <f>IF(OR($A67="",$B67="",$C67=""),"",'OddsRatio_working_3-way'!H66)</f>
        <v>2.14522539852483</v>
      </c>
      <c r="L67" s="21">
        <f>IF(OR($A67="",$B67="",$C67=""),"",'OddsRatio_working_3-way'!I66)</f>
        <v>3.5849373280989036</v>
      </c>
      <c r="M67" s="22">
        <f>IF(OR($A67="",$B67="",$C67=""),"",'OddsRatio_working_3-way'!J66)</f>
        <v>3.9230514933776632</v>
      </c>
      <c r="N67" s="23">
        <f t="shared" si="16"/>
        <v>46.18140246740721</v>
      </c>
      <c r="O67" s="24">
        <f t="shared" si="17"/>
        <v>28.09254452765127</v>
      </c>
      <c r="P67" s="24">
        <f t="shared" si="18"/>
        <v>25.726053004941512</v>
      </c>
      <c r="Q67" t="s">
        <v>281</v>
      </c>
      <c r="R67" t="s">
        <v>282</v>
      </c>
      <c r="S67" t="s">
        <v>297</v>
      </c>
      <c r="T67" s="35">
        <v>100</v>
      </c>
      <c r="U67" s="35">
        <f t="shared" si="19"/>
        <v>51.219512195121943</v>
      </c>
      <c r="V67" s="35">
        <f t="shared" si="20"/>
        <v>69.879518072289159</v>
      </c>
      <c r="W67" s="35">
        <f t="shared" si="21"/>
        <v>73.40425531914893</v>
      </c>
      <c r="X67" s="35">
        <f t="shared" si="22"/>
        <v>56.716226608561904</v>
      </c>
      <c r="Y67" s="35">
        <f t="shared" si="23"/>
        <v>75.376232485729105</v>
      </c>
      <c r="Z67" s="35">
        <f t="shared" si="24"/>
        <v>78.900969732588905</v>
      </c>
      <c r="AA67" s="35">
        <f t="shared" si="25"/>
        <v>-5.4967144134399604</v>
      </c>
      <c r="AB67" s="35">
        <f t="shared" si="26"/>
        <v>-5.4967144134399462</v>
      </c>
      <c r="AC67" s="35">
        <f t="shared" si="27"/>
        <v>-5.4967144134399746</v>
      </c>
      <c r="AF67">
        <v>2.14</v>
      </c>
      <c r="AG67">
        <v>1.7</v>
      </c>
      <c r="AJ67" t="s">
        <v>89</v>
      </c>
    </row>
    <row r="68" spans="1:36" ht="15" x14ac:dyDescent="0.25">
      <c r="A68">
        <v>2.0499999999999998</v>
      </c>
      <c r="B68">
        <v>3.32</v>
      </c>
      <c r="C68">
        <v>3.76</v>
      </c>
      <c r="D68" s="20">
        <f t="shared" ref="D68:D109" si="28">IF(OR($A68="",$B68="",$C68=""),"",(1/A68)+(1/B68)+(1/C68)-1)</f>
        <v>5.4967144134399515E-2</v>
      </c>
      <c r="E68" s="17">
        <f>IF(OR($A68="",$B68="",$C68=""),"",A68*'MPTO_working_3-way'!$I67)</f>
        <v>2.162682645475519</v>
      </c>
      <c r="F68" s="21">
        <f>IF(OR($A68="",$B68="",$C68=""),"",B68*'MPTO_working_3-way'!$I67)</f>
        <v>3.5024909185262061</v>
      </c>
      <c r="G68" s="22">
        <f>IF(OR($A68="",$B68="",$C68=""),"",C68*'MPTO_working_3-way'!$I67)</f>
        <v>3.9666764619453421</v>
      </c>
      <c r="H68" s="17">
        <f>IF(OR($A68="",$B68="",$C68=""),"",'MPTO_working_3-way'!E67)</f>
        <v>2.1300048608660331</v>
      </c>
      <c r="I68" s="21">
        <f>IF(OR($A68="",$B68="",$C68=""),"",'MPTO_working_3-way'!F67)</f>
        <v>3.5350374078617284</v>
      </c>
      <c r="J68" s="22">
        <f>IF(OR($A68="",$B68="",$C68=""),"",'MPTO_working_3-way'!G67)</f>
        <v>4.0382003181255834</v>
      </c>
      <c r="K68" s="17">
        <f>IF(OR($A68="",$B68="",$C68=""),"",'OddsRatio_working_3-way'!H67)</f>
        <v>2.1430110024753568</v>
      </c>
      <c r="L68" s="21">
        <f>IF(OR($A68="",$B68="",$C68=""),"",'OddsRatio_working_3-way'!I67)</f>
        <v>3.5255100245169797</v>
      </c>
      <c r="M68" s="22">
        <f>IF(OR($A68="",$B68="",$C68=""),"",'OddsRatio_working_3-way'!J67)</f>
        <v>4.0044860636495105</v>
      </c>
      <c r="N68" s="23">
        <f t="shared" si="16"/>
        <v>46.238869216066853</v>
      </c>
      <c r="O68" s="24">
        <f t="shared" si="17"/>
        <v>28.551109003896702</v>
      </c>
      <c r="P68" s="24">
        <f t="shared" si="18"/>
        <v>25.210021780036453</v>
      </c>
      <c r="Q68" t="s">
        <v>283</v>
      </c>
      <c r="R68" t="s">
        <v>107</v>
      </c>
      <c r="S68" t="s">
        <v>297</v>
      </c>
      <c r="T68" s="35">
        <v>100</v>
      </c>
      <c r="U68" s="35">
        <f t="shared" si="19"/>
        <v>63.369963369963365</v>
      </c>
      <c r="V68" s="35">
        <f t="shared" si="20"/>
        <v>68.652037617554868</v>
      </c>
      <c r="W68" s="35">
        <f t="shared" si="21"/>
        <v>62.406015037593981</v>
      </c>
      <c r="X68" s="35">
        <f t="shared" si="22"/>
        <v>68.941947344851144</v>
      </c>
      <c r="Y68" s="35">
        <f t="shared" si="23"/>
        <v>74.224021592442639</v>
      </c>
      <c r="Z68" s="35">
        <f t="shared" si="24"/>
        <v>67.977999012481774</v>
      </c>
      <c r="AA68" s="35">
        <f t="shared" si="25"/>
        <v>-5.5719839748877789</v>
      </c>
      <c r="AB68" s="35">
        <f t="shared" si="26"/>
        <v>-5.5719839748877718</v>
      </c>
      <c r="AC68" s="35">
        <f t="shared" si="27"/>
        <v>-5.5719839748877931</v>
      </c>
      <c r="AF68">
        <v>2.42</v>
      </c>
      <c r="AG68">
        <v>1.55</v>
      </c>
      <c r="AJ68" t="s">
        <v>89</v>
      </c>
    </row>
    <row r="69" spans="1:36" ht="15" x14ac:dyDescent="0.25">
      <c r="A69">
        <v>2.73</v>
      </c>
      <c r="B69">
        <v>3.19</v>
      </c>
      <c r="C69">
        <v>2.66</v>
      </c>
      <c r="D69" s="20">
        <f t="shared" si="28"/>
        <v>5.5719839748877842E-2</v>
      </c>
      <c r="E69" s="17">
        <f>IF(OR($A69="",$B69="",$C69=""),"",A69*'MPTO_working_3-way'!$I68)</f>
        <v>2.8821151625144363</v>
      </c>
      <c r="F69" s="21">
        <f>IF(OR($A69="",$B69="",$C69=""),"",B69*'MPTO_working_3-way'!$I68)</f>
        <v>3.3677462887989202</v>
      </c>
      <c r="G69" s="22">
        <f>IF(OR($A69="",$B69="",$C69=""),"",C69*'MPTO_working_3-way'!$I68)</f>
        <v>2.8082147737320153</v>
      </c>
      <c r="H69" s="17">
        <f>IF(OR($A69="",$B69="",$C69=""),"",'MPTO_working_3-way'!E68)</f>
        <v>2.8758185345833933</v>
      </c>
      <c r="I69" s="21">
        <f>IF(OR($A69="",$B69="",$C69=""),"",'MPTO_working_3-way'!F68)</f>
        <v>3.3909070478030308</v>
      </c>
      <c r="J69" s="22">
        <f>IF(OR($A69="",$B69="",$C69=""),"",'MPTO_working_3-way'!G68)</f>
        <v>2.7982471914419382</v>
      </c>
      <c r="K69" s="17">
        <f>IF(OR($A69="",$B69="",$C69=""),"",'OddsRatio_working_3-way'!H68)</f>
        <v>2.879243416543027</v>
      </c>
      <c r="L69" s="21">
        <f>IF(OR($A69="",$B69="",$C69=""),"",'OddsRatio_working_3-way'!I68)</f>
        <v>3.378926637126721</v>
      </c>
      <c r="M69" s="22">
        <f>IF(OR($A69="",$B69="",$C69=""),"",'OddsRatio_working_3-way'!J68)</f>
        <v>2.8032046655846385</v>
      </c>
      <c r="N69" s="23">
        <f t="shared" ref="N69:N109" si="29">(1/E69)* 100</f>
        <v>34.696739846008533</v>
      </c>
      <c r="O69" s="24">
        <f t="shared" ref="O69:O109" si="30">(1/F69)* 100</f>
        <v>29.693448206772192</v>
      </c>
      <c r="P69" s="24">
        <f t="shared" ref="P69:P109" si="31">(1/G69)* 100</f>
        <v>35.609811947219278</v>
      </c>
      <c r="Q69" t="s">
        <v>284</v>
      </c>
      <c r="R69" t="s">
        <v>83</v>
      </c>
      <c r="S69" t="s">
        <v>297</v>
      </c>
      <c r="T69" s="35">
        <v>100</v>
      </c>
      <c r="U69" s="35">
        <f t="shared" ref="U69:U109" si="32">(1/A70)*((T69*A70)-T69)</f>
        <v>65.277777777777771</v>
      </c>
      <c r="V69" s="35">
        <f t="shared" ref="V69:V109" si="33">(1/B70)*((T69*B70)-T69)</f>
        <v>72.451790633608823</v>
      </c>
      <c r="W69" s="35">
        <f t="shared" ref="W69:W109" si="34">(1/C70)*((T69*C70)-T69)</f>
        <v>55.752212389380524</v>
      </c>
      <c r="X69" s="35">
        <f t="shared" ref="X69:X109" si="35">((1/B70)+(1/C70))*T69</f>
        <v>71.79599697701066</v>
      </c>
      <c r="Y69" s="35">
        <f t="shared" ref="Y69:Y109" si="36">((1/A70)+(1/C70))*T69</f>
        <v>78.970009832841697</v>
      </c>
      <c r="Z69" s="35">
        <f t="shared" ref="Z69:Z109" si="37">((1/A70)+(1/B70))*T69</f>
        <v>62.270431588613405</v>
      </c>
      <c r="AA69" s="35">
        <f t="shared" ref="AA69:AA109" si="38">U69-X69</f>
        <v>-6.5182191992328882</v>
      </c>
      <c r="AB69" s="35">
        <f t="shared" ref="AB69:AB109" si="39">V69-Y69</f>
        <v>-6.518219199232874</v>
      </c>
      <c r="AC69" s="35">
        <f t="shared" ref="AC69:AC109" si="40">W69-Z69</f>
        <v>-6.5182191992328811</v>
      </c>
      <c r="AF69">
        <v>2.27</v>
      </c>
      <c r="AG69">
        <v>1.63</v>
      </c>
      <c r="AJ69" t="s">
        <v>89</v>
      </c>
    </row>
    <row r="70" spans="1:36" ht="15" x14ac:dyDescent="0.25">
      <c r="A70">
        <v>2.88</v>
      </c>
      <c r="B70">
        <v>3.63</v>
      </c>
      <c r="C70">
        <v>2.2599999999999998</v>
      </c>
      <c r="D70" s="20">
        <f t="shared" si="28"/>
        <v>6.5182191992328775E-2</v>
      </c>
      <c r="E70" s="17">
        <f>IF(OR($A70="",$B70="",$C70=""),"",A70*'MPTO_working_3-way'!$I69)</f>
        <v>3.0677247129379066</v>
      </c>
      <c r="F70" s="21">
        <f>IF(OR($A70="",$B70="",$C70=""),"",B70*'MPTO_working_3-way'!$I69)</f>
        <v>3.8666113569321534</v>
      </c>
      <c r="G70" s="22">
        <f>IF(OR($A70="",$B70="",$C70=""),"",C70*'MPTO_working_3-way'!$I69)</f>
        <v>2.4073117539026629</v>
      </c>
      <c r="H70" s="17">
        <f>IF(OR($A70="",$B70="",$C70=""),"",'MPTO_working_3-way'!E69)</f>
        <v>3.0722454660638756</v>
      </c>
      <c r="I70" s="21">
        <f>IF(OR($A70="",$B70="",$C70=""),"",'MPTO_working_3-way'!F69)</f>
        <v>3.9408137640423204</v>
      </c>
      <c r="J70" s="22">
        <f>IF(OR($A70="",$B70="",$C70=""),"",'MPTO_working_3-way'!G69)</f>
        <v>2.3767055545853917</v>
      </c>
      <c r="K70" s="17">
        <f>IF(OR($A70="",$B70="",$C70=""),"",'OddsRatio_working_3-way'!H69)</f>
        <v>3.0741079964069717</v>
      </c>
      <c r="L70" s="21">
        <f>IF(OR($A70="",$B70="",$C70=""),"",'OddsRatio_working_3-way'!I69)</f>
        <v>3.9015446971012411</v>
      </c>
      <c r="M70" s="22">
        <f>IF(OR($A70="",$B70="",$C70=""),"",'OddsRatio_working_3-way'!J69)</f>
        <v>2.3900936571663749</v>
      </c>
      <c r="N70" s="23">
        <f t="shared" si="29"/>
        <v>32.597449040410062</v>
      </c>
      <c r="O70" s="24">
        <f t="shared" si="30"/>
        <v>25.862438908093932</v>
      </c>
      <c r="P70" s="24">
        <f t="shared" si="31"/>
        <v>41.54011205149601</v>
      </c>
      <c r="Q70" t="s">
        <v>127</v>
      </c>
      <c r="R70" t="s">
        <v>285</v>
      </c>
      <c r="S70" t="s">
        <v>297</v>
      </c>
      <c r="T70" s="35">
        <v>100</v>
      </c>
      <c r="U70" s="35">
        <f t="shared" si="32"/>
        <v>79.674796747967477</v>
      </c>
      <c r="V70" s="35">
        <f t="shared" si="33"/>
        <v>74.093264248704671</v>
      </c>
      <c r="W70" s="35">
        <f t="shared" si="34"/>
        <v>37.106918238993707</v>
      </c>
      <c r="X70" s="35">
        <f t="shared" si="35"/>
        <v>88.79981751230163</v>
      </c>
      <c r="Y70" s="35">
        <f t="shared" si="36"/>
        <v>83.218285013038809</v>
      </c>
      <c r="Z70" s="35">
        <f t="shared" si="37"/>
        <v>46.231939003327859</v>
      </c>
      <c r="AA70" s="35">
        <f t="shared" si="38"/>
        <v>-9.1250207643341525</v>
      </c>
      <c r="AB70" s="35">
        <f t="shared" si="39"/>
        <v>-9.1250207643341383</v>
      </c>
      <c r="AC70" s="35">
        <f t="shared" si="40"/>
        <v>-9.1250207643341525</v>
      </c>
      <c r="AF70">
        <v>1.78</v>
      </c>
      <c r="AG70">
        <v>2.02</v>
      </c>
      <c r="AJ70" t="s">
        <v>68</v>
      </c>
    </row>
    <row r="71" spans="1:36" ht="15" x14ac:dyDescent="0.25">
      <c r="A71">
        <v>4.92</v>
      </c>
      <c r="B71">
        <v>3.86</v>
      </c>
      <c r="C71">
        <v>1.59</v>
      </c>
      <c r="D71" s="20">
        <f t="shared" si="28"/>
        <v>9.1250207643341463E-2</v>
      </c>
      <c r="E71" s="17">
        <f>IF(OR($A71="",$B71="",$C71=""),"",A71*'MPTO_working_3-way'!$I70)</f>
        <v>5.3689510216052403</v>
      </c>
      <c r="F71" s="21">
        <f>IF(OR($A71="",$B71="",$C71=""),"",B71*'MPTO_working_3-way'!$I70)</f>
        <v>4.2122258015032976</v>
      </c>
      <c r="G71" s="22">
        <f>IF(OR($A71="",$B71="",$C71=""),"",C71*'MPTO_working_3-way'!$I70)</f>
        <v>1.7350878301529131</v>
      </c>
      <c r="H71" s="17">
        <f>IF(OR($A71="",$B71="",$C71=""),"",'MPTO_working_3-way'!E70)</f>
        <v>5.7858552011367834</v>
      </c>
      <c r="I71" s="21">
        <f>IF(OR($A71="",$B71="",$C71=""),"",'MPTO_working_3-way'!F70)</f>
        <v>4.3734847203264735</v>
      </c>
      <c r="J71" s="22">
        <f>IF(OR($A71="",$B71="",$C71=""),"",'MPTO_working_3-way'!G70)</f>
        <v>1.670804464802673</v>
      </c>
      <c r="K71" s="17">
        <f>IF(OR($A71="",$B71="",$C71=""),"",'OddsRatio_working_3-way'!H70)</f>
        <v>5.5921051964423958</v>
      </c>
      <c r="L71" s="21">
        <f>IF(OR($A71="",$B71="",$C71=""),"",'OddsRatio_working_3-way'!I70)</f>
        <v>4.3503624647513384</v>
      </c>
      <c r="M71" s="22">
        <f>IF(OR($A71="",$B71="",$C71=""),"",'OddsRatio_working_3-way'!J70)</f>
        <v>1.6911586902808708</v>
      </c>
      <c r="N71" s="23">
        <f t="shared" si="29"/>
        <v>18.625612265336223</v>
      </c>
      <c r="O71" s="24">
        <f t="shared" si="30"/>
        <v>23.740417706076226</v>
      </c>
      <c r="P71" s="24">
        <f t="shared" si="31"/>
        <v>57.633970028587541</v>
      </c>
      <c r="Q71" t="s">
        <v>286</v>
      </c>
      <c r="R71" t="s">
        <v>287</v>
      </c>
      <c r="S71" t="s">
        <v>297</v>
      </c>
      <c r="T71" s="35">
        <v>100</v>
      </c>
      <c r="U71" s="35">
        <f t="shared" si="32"/>
        <v>59.839357429718881</v>
      </c>
      <c r="V71" s="35">
        <f t="shared" si="33"/>
        <v>71.590909090909093</v>
      </c>
      <c r="W71" s="35">
        <f t="shared" si="34"/>
        <v>59.349593495934961</v>
      </c>
      <c r="X71" s="35">
        <f t="shared" si="35"/>
        <v>69.059497413155952</v>
      </c>
      <c r="Y71" s="35">
        <f t="shared" si="36"/>
        <v>80.811049074346158</v>
      </c>
      <c r="Z71" s="35">
        <f t="shared" si="37"/>
        <v>68.569733479372033</v>
      </c>
      <c r="AA71" s="35">
        <f t="shared" si="38"/>
        <v>-9.2201399834370719</v>
      </c>
      <c r="AB71" s="35">
        <f t="shared" si="39"/>
        <v>-9.2201399834370648</v>
      </c>
      <c r="AC71" s="35">
        <f t="shared" si="40"/>
        <v>-9.2201399834370719</v>
      </c>
      <c r="AF71"/>
      <c r="AG71"/>
      <c r="AJ71" t="s">
        <v>68</v>
      </c>
    </row>
    <row r="72" spans="1:36" ht="15" x14ac:dyDescent="0.25">
      <c r="A72">
        <v>2.4900000000000002</v>
      </c>
      <c r="B72">
        <v>3.52</v>
      </c>
      <c r="C72">
        <v>2.46</v>
      </c>
      <c r="D72" s="20">
        <f t="shared" si="28"/>
        <v>9.2201399834370701E-2</v>
      </c>
      <c r="E72" s="17">
        <f>IF(OR($A72="",$B72="",$C72=""),"",A72*'MPTO_working_3-way'!$I71)</f>
        <v>2.7195814855875833</v>
      </c>
      <c r="F72" s="21">
        <f>IF(OR($A72="",$B72="",$C72=""),"",B72*'MPTO_working_3-way'!$I71)</f>
        <v>3.8445489274169851</v>
      </c>
      <c r="G72" s="22">
        <f>IF(OR($A72="",$B72="",$C72=""),"",C72*'MPTO_working_3-way'!$I71)</f>
        <v>2.6868154435925518</v>
      </c>
      <c r="H72" s="17">
        <f>IF(OR($A72="",$B72="",$C72=""),"",'MPTO_working_3-way'!E71)</f>
        <v>2.6963435167427496</v>
      </c>
      <c r="I72" s="21">
        <f>IF(OR($A72="",$B72="",$C72=""),"",'MPTO_working_3-way'!F71)</f>
        <v>3.9469979878214874</v>
      </c>
      <c r="J72" s="22">
        <f>IF(OR($A72="",$B72="",$C72=""),"",'MPTO_working_3-way'!G71)</f>
        <v>2.6612004538062553</v>
      </c>
      <c r="K72" s="17">
        <f>IF(OR($A72="",$B72="",$C72=""),"",'OddsRatio_working_3-way'!H71)</f>
        <v>2.7091885619629306</v>
      </c>
      <c r="L72" s="21">
        <f>IF(OR($A72="",$B72="",$C72=""),"",'OddsRatio_working_3-way'!I71)</f>
        <v>3.8907081719104601</v>
      </c>
      <c r="M72" s="22">
        <f>IF(OR($A72="",$B72="",$C72=""),"",'OddsRatio_working_3-way'!J71)</f>
        <v>2.6747753694401872</v>
      </c>
      <c r="N72" s="23">
        <f t="shared" si="29"/>
        <v>36.770363576142067</v>
      </c>
      <c r="O72" s="24">
        <f t="shared" si="30"/>
        <v>26.010853779714132</v>
      </c>
      <c r="P72" s="24">
        <f t="shared" si="31"/>
        <v>37.218782644143808</v>
      </c>
      <c r="Q72" t="s">
        <v>128</v>
      </c>
      <c r="R72" t="s">
        <v>288</v>
      </c>
      <c r="S72" t="s">
        <v>297</v>
      </c>
      <c r="T72" s="35">
        <v>100</v>
      </c>
      <c r="U72" s="35">
        <f t="shared" si="32"/>
        <v>52.606635071090047</v>
      </c>
      <c r="V72" s="35">
        <f t="shared" si="33"/>
        <v>70.501474926253692</v>
      </c>
      <c r="W72" s="35">
        <f t="shared" si="34"/>
        <v>67.741935483870961</v>
      </c>
      <c r="X72" s="35">
        <f t="shared" si="35"/>
        <v>61.756589589875347</v>
      </c>
      <c r="Y72" s="35">
        <f t="shared" si="36"/>
        <v>79.651429445038985</v>
      </c>
      <c r="Z72" s="35">
        <f t="shared" si="37"/>
        <v>76.891890002656254</v>
      </c>
      <c r="AA72" s="35">
        <f t="shared" si="38"/>
        <v>-9.1499545187853002</v>
      </c>
      <c r="AB72" s="35">
        <f t="shared" si="39"/>
        <v>-9.1499545187852931</v>
      </c>
      <c r="AC72" s="35">
        <f t="shared" si="40"/>
        <v>-9.1499545187852931</v>
      </c>
      <c r="AF72"/>
      <c r="AG72"/>
      <c r="AJ72" t="s">
        <v>68</v>
      </c>
    </row>
    <row r="73" spans="1:36" ht="15" x14ac:dyDescent="0.25">
      <c r="A73">
        <v>2.11</v>
      </c>
      <c r="B73">
        <v>3.39</v>
      </c>
      <c r="C73">
        <v>3.1</v>
      </c>
      <c r="D73" s="20">
        <f t="shared" si="28"/>
        <v>9.149954518785286E-2</v>
      </c>
      <c r="E73" s="17">
        <f>IF(OR($A73="",$B73="",$C73=""),"",A73*'MPTO_working_3-way'!$I72)</f>
        <v>2.3030640403463694</v>
      </c>
      <c r="F73" s="21">
        <f>IF(OR($A73="",$B73="",$C73=""),"",B73*'MPTO_working_3-way'!$I72)</f>
        <v>3.7001834581868214</v>
      </c>
      <c r="G73" s="22">
        <f>IF(OR($A73="",$B73="",$C73=""),"",C73*'MPTO_working_3-way'!$I72)</f>
        <v>3.3836485900823439</v>
      </c>
      <c r="H73" s="17">
        <f>IF(OR($A73="",$B73="",$C73=""),"",'MPTO_working_3-way'!E72)</f>
        <v>2.2551280438835191</v>
      </c>
      <c r="I73" s="21">
        <f>IF(OR($A73="",$B73="",$C73=""),"",'MPTO_working_3-way'!F72)</f>
        <v>3.7809270044657035</v>
      </c>
      <c r="J73" s="22">
        <f>IF(OR($A73="",$B73="",$C73=""),"",'MPTO_working_3-way'!G72)</f>
        <v>3.4237101893535646</v>
      </c>
      <c r="K73" s="17">
        <f>IF(OR($A73="",$B73="",$C73=""),"",'OddsRatio_working_3-way'!H72)</f>
        <v>2.2742798823490515</v>
      </c>
      <c r="L73" s="21">
        <f>IF(OR($A73="",$B73="",$C73=""),"",'OddsRatio_working_3-way'!I72)</f>
        <v>3.7437197466794894</v>
      </c>
      <c r="M73" s="22">
        <f>IF(OR($A73="",$B73="",$C73=""),"",'OddsRatio_working_3-way'!J72)</f>
        <v>3.4107997774171248</v>
      </c>
      <c r="N73" s="23">
        <f t="shared" si="29"/>
        <v>43.420416561651706</v>
      </c>
      <c r="O73" s="24">
        <f t="shared" si="30"/>
        <v>27.025687004449882</v>
      </c>
      <c r="P73" s="24">
        <f t="shared" si="31"/>
        <v>29.553896433898419</v>
      </c>
      <c r="Q73" t="s">
        <v>289</v>
      </c>
      <c r="R73" t="s">
        <v>126</v>
      </c>
      <c r="S73" t="s">
        <v>297</v>
      </c>
      <c r="T73" s="35">
        <v>100</v>
      </c>
      <c r="U73" s="35">
        <f t="shared" si="32"/>
        <v>55.947136563876647</v>
      </c>
      <c r="V73" s="35">
        <f t="shared" si="33"/>
        <v>70.059880239520965</v>
      </c>
      <c r="W73" s="35">
        <f t="shared" si="34"/>
        <v>64.788732394366207</v>
      </c>
      <c r="X73" s="35">
        <f t="shared" si="35"/>
        <v>65.151387366112857</v>
      </c>
      <c r="Y73" s="35">
        <f t="shared" si="36"/>
        <v>79.264131041757153</v>
      </c>
      <c r="Z73" s="35">
        <f t="shared" si="37"/>
        <v>73.992983196602395</v>
      </c>
      <c r="AA73" s="35">
        <f t="shared" si="38"/>
        <v>-9.2042508022362099</v>
      </c>
      <c r="AB73" s="35">
        <f t="shared" si="39"/>
        <v>-9.2042508022361886</v>
      </c>
      <c r="AC73" s="35">
        <f t="shared" si="40"/>
        <v>-9.2042508022361886</v>
      </c>
      <c r="AF73"/>
      <c r="AG73"/>
      <c r="AJ73" t="s">
        <v>68</v>
      </c>
    </row>
    <row r="74" spans="1:36" ht="15" x14ac:dyDescent="0.25">
      <c r="A74">
        <v>2.27</v>
      </c>
      <c r="B74">
        <v>3.34</v>
      </c>
      <c r="C74">
        <v>2.84</v>
      </c>
      <c r="D74" s="20">
        <f t="shared" si="28"/>
        <v>9.2042508022361913E-2</v>
      </c>
      <c r="E74" s="17">
        <f>IF(OR($A74="",$B74="",$C74=""),"",A74*'MPTO_working_3-way'!$I73)</f>
        <v>2.4789364932107616</v>
      </c>
      <c r="F74" s="21">
        <f>IF(OR($A74="",$B74="",$C74=""),"",B74*'MPTO_working_3-way'!$I73)</f>
        <v>3.6474219767946887</v>
      </c>
      <c r="G74" s="22">
        <f>IF(OR($A74="",$B74="",$C74=""),"",C74*'MPTO_working_3-way'!$I73)</f>
        <v>3.1014007227835076</v>
      </c>
      <c r="H74" s="17">
        <f>IF(OR($A74="",$B74="",$C74=""),"",'MPTO_working_3-way'!E73)</f>
        <v>2.439930149720611</v>
      </c>
      <c r="I74" s="21">
        <f>IF(OR($A74="",$B74="",$C74=""),"",'MPTO_working_3-way'!F73)</f>
        <v>3.7213406310402641</v>
      </c>
      <c r="J74" s="22">
        <f>IF(OR($A74="",$B74="",$C74=""),"",'MPTO_working_3-way'!G73)</f>
        <v>3.1110794744164663</v>
      </c>
      <c r="K74" s="17">
        <f>IF(OR($A74="",$B74="",$C74=""),"",'OddsRatio_working_3-way'!H73)</f>
        <v>2.4566702964629119</v>
      </c>
      <c r="L74" s="21">
        <f>IF(OR($A74="",$B74="",$C74=""),"",'OddsRatio_working_3-way'!I73)</f>
        <v>3.6839436958450493</v>
      </c>
      <c r="M74" s="22">
        <f>IF(OR($A74="",$B74="",$C74=""),"",'OddsRatio_working_3-way'!J73)</f>
        <v>3.1104514531431153</v>
      </c>
      <c r="N74" s="23">
        <f t="shared" si="29"/>
        <v>40.339879732246899</v>
      </c>
      <c r="O74" s="24">
        <f t="shared" si="30"/>
        <v>27.416624847964211</v>
      </c>
      <c r="P74" s="24">
        <f t="shared" si="31"/>
        <v>32.2434954197889</v>
      </c>
      <c r="Q74" t="s">
        <v>84</v>
      </c>
      <c r="R74" t="s">
        <v>258</v>
      </c>
      <c r="S74" t="s">
        <v>297</v>
      </c>
      <c r="T74" s="35">
        <v>100</v>
      </c>
      <c r="U74" s="35">
        <f t="shared" si="32"/>
        <v>51.92307692307692</v>
      </c>
      <c r="V74" s="35">
        <f t="shared" si="33"/>
        <v>72.14484679665739</v>
      </c>
      <c r="W74" s="35">
        <f t="shared" si="34"/>
        <v>69.418960244648318</v>
      </c>
      <c r="X74" s="35">
        <f t="shared" si="35"/>
        <v>58.436192958694299</v>
      </c>
      <c r="Y74" s="35">
        <f t="shared" si="36"/>
        <v>78.657962832274748</v>
      </c>
      <c r="Z74" s="35">
        <f t="shared" si="37"/>
        <v>75.93207628026569</v>
      </c>
      <c r="AA74" s="35">
        <f t="shared" si="38"/>
        <v>-6.5131160356173794</v>
      </c>
      <c r="AB74" s="35">
        <f t="shared" si="39"/>
        <v>-6.5131160356173581</v>
      </c>
      <c r="AC74" s="35">
        <f t="shared" si="40"/>
        <v>-6.5131160356173723</v>
      </c>
      <c r="AF74"/>
      <c r="AG74"/>
      <c r="AJ74" t="s">
        <v>68</v>
      </c>
    </row>
    <row r="75" spans="1:36" ht="15" x14ac:dyDescent="0.25">
      <c r="A75">
        <v>2.08</v>
      </c>
      <c r="B75">
        <v>3.59</v>
      </c>
      <c r="C75">
        <v>3.27</v>
      </c>
      <c r="D75" s="20">
        <f t="shared" si="28"/>
        <v>6.5131160356173723E-2</v>
      </c>
      <c r="E75" s="17">
        <f>IF(OR($A75="",$B75="",$C75=""),"",A75*'MPTO_working_3-way'!$I74)</f>
        <v>2.2154728135408415</v>
      </c>
      <c r="F75" s="21">
        <f>IF(OR($A75="",$B75="",$C75=""),"",B75*'MPTO_working_3-way'!$I74)</f>
        <v>3.8238208656786634</v>
      </c>
      <c r="G75" s="22">
        <f>IF(OR($A75="",$B75="",$C75=""),"",C75*'MPTO_working_3-way'!$I74)</f>
        <v>3.4829788943646882</v>
      </c>
      <c r="H75" s="17">
        <f>IF(OR($A75="",$B75="",$C75=""),"",'MPTO_working_3-way'!E74)</f>
        <v>2.1783699695701833</v>
      </c>
      <c r="I75" s="21">
        <f>IF(OR($A75="",$B75="",$C75=""),"",'MPTO_working_3-way'!F74)</f>
        <v>3.8934571757741017</v>
      </c>
      <c r="J75" s="22">
        <f>IF(OR($A75="",$B75="",$C75=""),"",'MPTO_working_3-way'!G74)</f>
        <v>3.5198872301915256</v>
      </c>
      <c r="K75" s="17">
        <f>IF(OR($A75="",$B75="",$C75=""),"",'OddsRatio_working_3-way'!H74)</f>
        <v>2.1931850082385407</v>
      </c>
      <c r="L75" s="21">
        <f>IF(OR($A75="",$B75="",$C75=""),"",'OddsRatio_working_3-way'!I74)</f>
        <v>3.8614344179053872</v>
      </c>
      <c r="M75" s="22">
        <f>IF(OR($A75="",$B75="",$C75=""),"",'OddsRatio_working_3-way'!J74)</f>
        <v>3.5078981191680429</v>
      </c>
      <c r="N75" s="23">
        <f t="shared" si="29"/>
        <v>45.137091905983134</v>
      </c>
      <c r="O75" s="24">
        <f t="shared" si="30"/>
        <v>26.151852692045942</v>
      </c>
      <c r="P75" s="24">
        <f t="shared" si="31"/>
        <v>28.711055401970924</v>
      </c>
      <c r="Q75" t="s">
        <v>290</v>
      </c>
      <c r="R75" t="s">
        <v>129</v>
      </c>
      <c r="S75" t="s">
        <v>297</v>
      </c>
      <c r="T75" s="35">
        <v>100</v>
      </c>
      <c r="U75" s="35">
        <f t="shared" si="32"/>
        <v>55.55555555555555</v>
      </c>
      <c r="V75" s="35">
        <f t="shared" si="33"/>
        <v>72.602739726027394</v>
      </c>
      <c r="W75" s="35">
        <f t="shared" si="34"/>
        <v>65.517241379310349</v>
      </c>
      <c r="X75" s="35">
        <f t="shared" si="35"/>
        <v>61.880018894662257</v>
      </c>
      <c r="Y75" s="35">
        <f t="shared" si="36"/>
        <v>78.927203065134094</v>
      </c>
      <c r="Z75" s="35">
        <f t="shared" si="37"/>
        <v>71.841704718417049</v>
      </c>
      <c r="AA75" s="35">
        <f t="shared" si="38"/>
        <v>-6.3244633391067069</v>
      </c>
      <c r="AB75" s="35">
        <f t="shared" si="39"/>
        <v>-6.3244633391066998</v>
      </c>
      <c r="AC75" s="35">
        <f t="shared" si="40"/>
        <v>-6.3244633391066998</v>
      </c>
      <c r="AF75"/>
      <c r="AG75"/>
      <c r="AJ75" t="s">
        <v>153</v>
      </c>
    </row>
    <row r="76" spans="1:36" ht="15" x14ac:dyDescent="0.25">
      <c r="A76">
        <v>2.25</v>
      </c>
      <c r="B76">
        <v>3.65</v>
      </c>
      <c r="C76">
        <v>2.9</v>
      </c>
      <c r="D76" s="20">
        <f t="shared" si="28"/>
        <v>6.3244633391067007E-2</v>
      </c>
      <c r="E76" s="17">
        <f>IF(OR($A76="",$B76="",$C76=""),"",A76*'MPTO_working_3-way'!$I75)</f>
        <v>2.3923004251299007</v>
      </c>
      <c r="F76" s="21">
        <f>IF(OR($A76="",$B76="",$C76=""),"",B76*'MPTO_working_3-way'!$I75)</f>
        <v>3.8808429118773944</v>
      </c>
      <c r="G76" s="22">
        <f>IF(OR($A76="",$B76="",$C76=""),"",C76*'MPTO_working_3-way'!$I75)</f>
        <v>3.0834094368340943</v>
      </c>
      <c r="H76" s="17">
        <f>IF(OR($A76="",$B76="",$C76=""),"",'MPTO_working_3-way'!E75)</f>
        <v>2.3620397537088307</v>
      </c>
      <c r="I76" s="21">
        <f>IF(OR($A76="",$B76="",$C76=""),"",'MPTO_working_3-way'!F75)</f>
        <v>3.9542718782428219</v>
      </c>
      <c r="J76" s="22">
        <f>IF(OR($A76="",$B76="",$C76=""),"",'MPTO_working_3-way'!G75)</f>
        <v>3.088840853823291</v>
      </c>
      <c r="K76" s="17">
        <f>IF(OR($A76="",$B76="",$C76=""),"",'OddsRatio_working_3-way'!H75)</f>
        <v>2.3752213161125311</v>
      </c>
      <c r="L76" s="21">
        <f>IF(OR($A76="",$B76="",$C76=""),"",'OddsRatio_working_3-way'!I75)</f>
        <v>3.9154691901585656</v>
      </c>
      <c r="M76" s="22">
        <f>IF(OR($A76="",$B76="",$C76=""),"",'OddsRatio_working_3-way'!J75)</f>
        <v>3.0903364004910476</v>
      </c>
      <c r="N76" s="23">
        <f t="shared" si="29"/>
        <v>41.800770066146711</v>
      </c>
      <c r="O76" s="24">
        <f t="shared" si="30"/>
        <v>25.767597985980849</v>
      </c>
      <c r="P76" s="24">
        <f t="shared" si="31"/>
        <v>32.431631947872447</v>
      </c>
      <c r="Q76" t="s">
        <v>291</v>
      </c>
      <c r="R76" t="s">
        <v>292</v>
      </c>
      <c r="S76" t="s">
        <v>297</v>
      </c>
      <c r="T76" s="35">
        <v>100</v>
      </c>
      <c r="U76" s="35">
        <f t="shared" si="32"/>
        <v>33.333333333333329</v>
      </c>
      <c r="V76" s="35">
        <f t="shared" si="33"/>
        <v>75.369458128078819</v>
      </c>
      <c r="W76" s="35">
        <f t="shared" si="34"/>
        <v>82.269503546099287</v>
      </c>
      <c r="X76" s="35">
        <f t="shared" si="35"/>
        <v>42.361038325821895</v>
      </c>
      <c r="Y76" s="35">
        <f t="shared" si="36"/>
        <v>84.39716312056737</v>
      </c>
      <c r="Z76" s="35">
        <f t="shared" si="37"/>
        <v>91.297208538587853</v>
      </c>
      <c r="AA76" s="35">
        <f t="shared" si="38"/>
        <v>-9.0277049924885659</v>
      </c>
      <c r="AB76" s="35">
        <f t="shared" si="39"/>
        <v>-9.0277049924885517</v>
      </c>
      <c r="AC76" s="35">
        <f t="shared" si="40"/>
        <v>-9.0277049924885659</v>
      </c>
      <c r="AF76"/>
      <c r="AG76"/>
      <c r="AJ76" t="s">
        <v>153</v>
      </c>
    </row>
    <row r="77" spans="1:36" ht="15" x14ac:dyDescent="0.25">
      <c r="A77">
        <v>1.5</v>
      </c>
      <c r="B77">
        <v>4.0599999999999996</v>
      </c>
      <c r="C77">
        <v>5.64</v>
      </c>
      <c r="D77" s="20">
        <f t="shared" si="28"/>
        <v>9.02770499248855E-2</v>
      </c>
      <c r="E77" s="17">
        <f>IF(OR($A77="",$B77="",$C77=""),"",A77*'MPTO_working_3-way'!$I76)</f>
        <v>1.6354155748873282</v>
      </c>
      <c r="F77" s="21">
        <f>IF(OR($A77="",$B77="",$C77=""),"",B77*'MPTO_working_3-way'!$I76)</f>
        <v>4.4265248226950344</v>
      </c>
      <c r="G77" s="22">
        <f>IF(OR($A77="",$B77="",$C77=""),"",C77*'MPTO_working_3-way'!$I76)</f>
        <v>6.1491625615763539</v>
      </c>
      <c r="H77" s="17">
        <f>IF(OR($A77="",$B77="",$C77=""),"",'MPTO_working_3-way'!E76)</f>
        <v>1.5709084921883574</v>
      </c>
      <c r="I77" s="21">
        <f>IF(OR($A77="",$B77="",$C77=""),"",'MPTO_working_3-way'!F76)</f>
        <v>4.6250673273726166</v>
      </c>
      <c r="J77" s="22">
        <f>IF(OR($A77="",$B77="",$C77=""),"",'MPTO_working_3-way'!G76)</f>
        <v>6.7928961316351533</v>
      </c>
      <c r="K77" s="17">
        <f>IF(OR($A77="",$B77="",$C77=""),"",'OddsRatio_working_3-way'!H76)</f>
        <v>1.5902745227305439</v>
      </c>
      <c r="L77" s="21">
        <f>IF(OR($A77="",$B77="",$C77=""),"",'OddsRatio_working_3-way'!I76)</f>
        <v>4.6124800791109291</v>
      </c>
      <c r="M77" s="22">
        <f>IF(OR($A77="",$B77="",$C77=""),"",'OddsRatio_working_3-way'!J76)</f>
        <v>6.4777475709394485</v>
      </c>
      <c r="N77" s="23">
        <f t="shared" si="29"/>
        <v>61.146537635786849</v>
      </c>
      <c r="O77" s="24">
        <f t="shared" si="30"/>
        <v>22.591085333418789</v>
      </c>
      <c r="P77" s="24">
        <f t="shared" si="31"/>
        <v>16.262377030794376</v>
      </c>
      <c r="Q77" t="s">
        <v>293</v>
      </c>
      <c r="R77" t="s">
        <v>294</v>
      </c>
      <c r="S77" t="s">
        <v>297</v>
      </c>
      <c r="T77" s="35">
        <v>100</v>
      </c>
      <c r="U77" s="35">
        <f t="shared" si="32"/>
        <v>30.069930069930074</v>
      </c>
      <c r="V77" s="35">
        <f t="shared" si="33"/>
        <v>75.903614457831324</v>
      </c>
      <c r="W77" s="35">
        <f t="shared" si="34"/>
        <v>87.714987714987714</v>
      </c>
      <c r="X77" s="35">
        <f t="shared" si="35"/>
        <v>36.381397827180955</v>
      </c>
      <c r="Y77" s="35">
        <f t="shared" si="36"/>
        <v>82.215082215082219</v>
      </c>
      <c r="Z77" s="35">
        <f t="shared" si="37"/>
        <v>94.026455472238609</v>
      </c>
      <c r="AA77" s="35">
        <f t="shared" si="38"/>
        <v>-6.311467757250881</v>
      </c>
      <c r="AB77" s="35">
        <f t="shared" si="39"/>
        <v>-6.3114677572508953</v>
      </c>
      <c r="AC77" s="35">
        <f t="shared" si="40"/>
        <v>-6.3114677572508953</v>
      </c>
      <c r="AF77"/>
      <c r="AG77"/>
      <c r="AJ77" t="s">
        <v>153</v>
      </c>
    </row>
    <row r="78" spans="1:36" ht="15" x14ac:dyDescent="0.25">
      <c r="A78">
        <v>1.43</v>
      </c>
      <c r="B78">
        <v>4.1500000000000004</v>
      </c>
      <c r="C78">
        <v>8.14</v>
      </c>
      <c r="D78" s="20">
        <f t="shared" si="28"/>
        <v>6.3114677572508882E-2</v>
      </c>
      <c r="E78" s="17">
        <f>IF(OR($A78="",$B78="",$C78=""),"",A78*'MPTO_working_3-way'!$I77)</f>
        <v>1.5202539889286877</v>
      </c>
      <c r="F78" s="21">
        <f>IF(OR($A78="",$B78="",$C78=""),"",B78*'MPTO_working_3-way'!$I77)</f>
        <v>4.4119259119259127</v>
      </c>
      <c r="G78" s="22">
        <f>IF(OR($A78="",$B78="",$C78=""),"",C78*'MPTO_working_3-way'!$I77)</f>
        <v>8.6537534754402223</v>
      </c>
      <c r="H78" s="17">
        <f>IF(OR($A78="",$B78="",$C78=""),"",'MPTO_working_3-way'!E77)</f>
        <v>1.4743554879625058</v>
      </c>
      <c r="I78" s="21">
        <f>IF(OR($A78="",$B78="",$C78=""),"",'MPTO_working_3-way'!F77)</f>
        <v>4.5469916443192764</v>
      </c>
      <c r="J78" s="22">
        <f>IF(OR($A78="",$B78="",$C78=""),"",'MPTO_working_3-way'!G77)</f>
        <v>9.8220348460110483</v>
      </c>
      <c r="K78" s="17">
        <f>IF(OR($A78="",$B78="",$C78=""),"",'OddsRatio_working_3-way'!H77)</f>
        <v>1.4884801608629303</v>
      </c>
      <c r="L78" s="21">
        <f>IF(OR($A78="",$B78="",$C78=""),"",'OddsRatio_working_3-way'!I77)</f>
        <v>4.5784011784144925</v>
      </c>
      <c r="M78" s="22">
        <f>IF(OR($A78="",$B78="",$C78=""),"",'OddsRatio_working_3-way'!J77)</f>
        <v>9.11104267107285</v>
      </c>
      <c r="N78" s="23">
        <f t="shared" si="29"/>
        <v>65.778482232741453</v>
      </c>
      <c r="O78" s="24">
        <f t="shared" si="30"/>
        <v>22.665838456101266</v>
      </c>
      <c r="P78" s="24">
        <f t="shared" si="31"/>
        <v>11.555679311157281</v>
      </c>
      <c r="Q78" t="s">
        <v>260</v>
      </c>
      <c r="R78" t="s">
        <v>130</v>
      </c>
      <c r="S78" t="s">
        <v>297</v>
      </c>
      <c r="T78" s="35">
        <v>100</v>
      </c>
      <c r="U78" s="35">
        <f t="shared" si="32"/>
        <v>54.954954954954964</v>
      </c>
      <c r="V78" s="35">
        <f t="shared" si="33"/>
        <v>69.6048632218845</v>
      </c>
      <c r="W78" s="35">
        <f t="shared" si="34"/>
        <v>66.329966329966325</v>
      </c>
      <c r="X78" s="35">
        <f t="shared" si="35"/>
        <v>64.065170448149161</v>
      </c>
      <c r="Y78" s="35">
        <f t="shared" si="36"/>
        <v>78.715078715078704</v>
      </c>
      <c r="Z78" s="35">
        <f t="shared" si="37"/>
        <v>75.440181823160543</v>
      </c>
      <c r="AA78" s="35">
        <f t="shared" si="38"/>
        <v>-9.1102154931941968</v>
      </c>
      <c r="AB78" s="35">
        <f t="shared" si="39"/>
        <v>-9.1102154931942039</v>
      </c>
      <c r="AC78" s="35">
        <f t="shared" si="40"/>
        <v>-9.1102154931942181</v>
      </c>
      <c r="AF78"/>
      <c r="AG78"/>
      <c r="AJ78" t="s">
        <v>153</v>
      </c>
    </row>
    <row r="79" spans="1:36" ht="15" x14ac:dyDescent="0.25">
      <c r="A79">
        <v>2.2200000000000002</v>
      </c>
      <c r="B79">
        <v>3.29</v>
      </c>
      <c r="C79">
        <v>2.97</v>
      </c>
      <c r="D79" s="20">
        <f t="shared" si="28"/>
        <v>9.1102154931942181E-2</v>
      </c>
      <c r="E79" s="17">
        <f>IF(OR($A79="",$B79="",$C79=""),"",A79*'MPTO_working_3-way'!$I78)</f>
        <v>2.4222467839489119</v>
      </c>
      <c r="F79" s="21">
        <f>IF(OR($A79="",$B79="",$C79=""),"",B79*'MPTO_working_3-way'!$I78)</f>
        <v>3.5897260897260899</v>
      </c>
      <c r="G79" s="22">
        <f>IF(OR($A79="",$B79="",$C79=""),"",C79*'MPTO_working_3-way'!$I78)</f>
        <v>3.2405734001478685</v>
      </c>
      <c r="H79" s="17">
        <f>IF(OR($A79="",$B79="",$C79=""),"",'MPTO_working_3-way'!E78)</f>
        <v>2.3804815813598856</v>
      </c>
      <c r="I79" s="21">
        <f>IF(OR($A79="",$B79="",$C79=""),"",'MPTO_working_3-way'!F78)</f>
        <v>3.6551847434613802</v>
      </c>
      <c r="J79" s="22">
        <f>IF(OR($A79="",$B79="",$C79=""),"",'MPTO_working_3-way'!G78)</f>
        <v>3.264421912090512</v>
      </c>
      <c r="K79" s="17">
        <f>IF(OR($A79="",$B79="",$C79=""),"",'OddsRatio_working_3-way'!H78)</f>
        <v>2.3978602772588808</v>
      </c>
      <c r="L79" s="21">
        <f>IF(OR($A79="",$B79="",$C79=""),"",'OddsRatio_working_3-way'!I78)</f>
        <v>3.6238524876416682</v>
      </c>
      <c r="M79" s="22">
        <f>IF(OR($A79="",$B79="",$C79=""),"",'OddsRatio_working_3-way'!J78)</f>
        <v>3.2572006116393397</v>
      </c>
      <c r="N79" s="23">
        <f t="shared" si="29"/>
        <v>41.283985043412123</v>
      </c>
      <c r="O79" s="24">
        <f t="shared" si="30"/>
        <v>27.857278661512137</v>
      </c>
      <c r="P79" s="24">
        <f t="shared" si="31"/>
        <v>30.85873629507573</v>
      </c>
      <c r="Q79" t="s">
        <v>295</v>
      </c>
      <c r="R79" t="s">
        <v>259</v>
      </c>
      <c r="S79" t="s">
        <v>297</v>
      </c>
      <c r="T79" s="35">
        <v>100</v>
      </c>
      <c r="U79" s="35">
        <f t="shared" si="32"/>
        <v>70.238095238095241</v>
      </c>
      <c r="V79" s="35">
        <f t="shared" si="33"/>
        <v>68.55345911949685</v>
      </c>
      <c r="W79" s="35">
        <f t="shared" si="34"/>
        <v>57.264957264957268</v>
      </c>
      <c r="X79" s="35">
        <f t="shared" si="35"/>
        <v>74.181583615545875</v>
      </c>
      <c r="Y79" s="35">
        <f t="shared" si="36"/>
        <v>72.496947496947513</v>
      </c>
      <c r="Z79" s="35">
        <f t="shared" si="37"/>
        <v>61.208445642407902</v>
      </c>
      <c r="AA79" s="35">
        <f t="shared" si="38"/>
        <v>-3.9434883774506346</v>
      </c>
      <c r="AB79" s="35">
        <f t="shared" si="39"/>
        <v>-3.9434883774506631</v>
      </c>
      <c r="AC79" s="35">
        <f t="shared" si="40"/>
        <v>-3.9434883774506346</v>
      </c>
      <c r="AF79"/>
      <c r="AG79"/>
      <c r="AJ79" t="s">
        <v>153</v>
      </c>
    </row>
    <row r="80" spans="1:36" ht="15" x14ac:dyDescent="0.25">
      <c r="A80">
        <v>3.36</v>
      </c>
      <c r="B80">
        <v>3.18</v>
      </c>
      <c r="C80">
        <v>2.34</v>
      </c>
      <c r="D80" s="20">
        <f t="shared" si="28"/>
        <v>3.9434883774506435E-2</v>
      </c>
      <c r="E80" s="17">
        <f>IF(OR($A80="",$B80="",$C80=""),"",A80*'MPTO_working_3-way'!$I79)</f>
        <v>3.4925012094823416</v>
      </c>
      <c r="F80" s="21">
        <f>IF(OR($A80="",$B80="",$C80=""),"",B80*'MPTO_working_3-way'!$I79)</f>
        <v>3.3054029304029307</v>
      </c>
      <c r="G80" s="22">
        <f>IF(OR($A80="",$B80="",$C80=""),"",C80*'MPTO_working_3-way'!$I79)</f>
        <v>2.4322776280323448</v>
      </c>
      <c r="H80" s="17">
        <f>IF(OR($A80="",$B80="",$C80=""),"",'MPTO_working_3-way'!E79)</f>
        <v>3.5152586753769115</v>
      </c>
      <c r="I80" s="21">
        <f>IF(OR($A80="",$B80="",$C80=""),"",'MPTO_working_3-way'!F79)</f>
        <v>3.3187259880346351</v>
      </c>
      <c r="J80" s="22">
        <f>IF(OR($A80="",$B80="",$C80=""),"",'MPTO_working_3-way'!G79)</f>
        <v>2.414260751878305</v>
      </c>
      <c r="K80" s="17">
        <f>IF(OR($A80="",$B80="",$C80=""),"",'OddsRatio_working_3-way'!H79)</f>
        <v>3.5045724042357498</v>
      </c>
      <c r="L80" s="21">
        <f>IF(OR($A80="",$B80="",$C80=""),"",'OddsRatio_working_3-way'!I79)</f>
        <v>3.3135456954381075</v>
      </c>
      <c r="M80" s="22">
        <f>IF(OR($A80="",$B80="",$C80=""),"",'OddsRatio_working_3-way'!J79)</f>
        <v>2.4220877210491114</v>
      </c>
      <c r="N80" s="23">
        <f t="shared" si="29"/>
        <v>28.632774622523893</v>
      </c>
      <c r="O80" s="24">
        <f t="shared" si="30"/>
        <v>30.253497714364869</v>
      </c>
      <c r="P80" s="24">
        <f t="shared" si="31"/>
        <v>41.113727663111241</v>
      </c>
      <c r="Q80" t="s">
        <v>150</v>
      </c>
      <c r="R80" t="s">
        <v>138</v>
      </c>
      <c r="S80" t="s">
        <v>297</v>
      </c>
      <c r="T80" s="35">
        <v>100</v>
      </c>
      <c r="U80" s="35">
        <f t="shared" si="32"/>
        <v>46.236559139784944</v>
      </c>
      <c r="V80" s="35">
        <f t="shared" si="33"/>
        <v>72.375690607734811</v>
      </c>
      <c r="W80" s="35">
        <f t="shared" si="34"/>
        <v>77.116704805491992</v>
      </c>
      <c r="X80" s="35">
        <f t="shared" si="35"/>
        <v>50.507604586773205</v>
      </c>
      <c r="Y80" s="35">
        <f t="shared" si="36"/>
        <v>76.64673605472305</v>
      </c>
      <c r="Z80" s="35">
        <f t="shared" si="37"/>
        <v>81.387750252480245</v>
      </c>
      <c r="AA80" s="35">
        <f t="shared" si="38"/>
        <v>-4.2710454469882606</v>
      </c>
      <c r="AB80" s="35">
        <f t="shared" si="39"/>
        <v>-4.2710454469882393</v>
      </c>
      <c r="AC80" s="35">
        <f t="shared" si="40"/>
        <v>-4.2710454469882535</v>
      </c>
      <c r="AF80"/>
      <c r="AG80"/>
      <c r="AJ80" t="s">
        <v>154</v>
      </c>
    </row>
    <row r="81" spans="1:36" ht="15" x14ac:dyDescent="0.25">
      <c r="A81">
        <v>1.86</v>
      </c>
      <c r="B81">
        <v>3.62</v>
      </c>
      <c r="C81">
        <v>4.37</v>
      </c>
      <c r="D81" s="20">
        <f t="shared" si="28"/>
        <v>4.271045446988242E-2</v>
      </c>
      <c r="E81" s="17">
        <f>IF(OR($A81="",$B81="",$C81=""),"",A81*'MPTO_working_3-way'!$I80)</f>
        <v>1.9394414453139814</v>
      </c>
      <c r="F81" s="21">
        <f>IF(OR($A81="",$B81="",$C81=""),"",B81*'MPTO_working_3-way'!$I80)</f>
        <v>3.7746118451809743</v>
      </c>
      <c r="G81" s="22">
        <f>IF(OR($A81="",$B81="",$C81=""),"",C81*'MPTO_working_3-way'!$I80)</f>
        <v>4.556644686033386</v>
      </c>
      <c r="H81" s="17">
        <f>IF(OR($A81="",$B81="",$C81=""),"",'MPTO_working_3-way'!E80)</f>
        <v>1.9105934346178144</v>
      </c>
      <c r="I81" s="21">
        <f>IF(OR($A81="",$B81="",$C81=""),"",'MPTO_working_3-way'!F80)</f>
        <v>3.8167024704897332</v>
      </c>
      <c r="J81" s="22">
        <f>IF(OR($A81="",$B81="",$C81=""),"",'MPTO_working_3-way'!G80)</f>
        <v>4.6599161986105164</v>
      </c>
      <c r="K81" s="17">
        <f>IF(OR($A81="",$B81="",$C81=""),"",'OddsRatio_working_3-way'!H80)</f>
        <v>1.9214231558024502</v>
      </c>
      <c r="L81" s="21">
        <f>IF(OR($A81="",$B81="",$C81=""),"",'OddsRatio_working_3-way'!I80)</f>
        <v>3.8071263583749051</v>
      </c>
      <c r="M81" s="22">
        <f>IF(OR($A81="",$B81="",$C81=""),"",'OddsRatio_working_3-way'!J80)</f>
        <v>4.6106930640165764</v>
      </c>
      <c r="N81" s="23">
        <f t="shared" si="29"/>
        <v>51.561236995123991</v>
      </c>
      <c r="O81" s="24">
        <f t="shared" si="30"/>
        <v>26.492790279262607</v>
      </c>
      <c r="P81" s="24">
        <f t="shared" si="31"/>
        <v>21.945972725613416</v>
      </c>
      <c r="Q81" t="s">
        <v>151</v>
      </c>
      <c r="R81" t="s">
        <v>137</v>
      </c>
      <c r="S81" t="s">
        <v>297</v>
      </c>
      <c r="T81" s="35">
        <v>100</v>
      </c>
      <c r="U81" s="35">
        <f t="shared" si="32"/>
        <v>52.606635071090047</v>
      </c>
      <c r="V81" s="35">
        <f t="shared" si="33"/>
        <v>68.051118210862612</v>
      </c>
      <c r="W81" s="35">
        <f t="shared" si="34"/>
        <v>75.369458128078819</v>
      </c>
      <c r="X81" s="35">
        <f t="shared" si="35"/>
        <v>56.57942366105857</v>
      </c>
      <c r="Y81" s="35">
        <f t="shared" si="36"/>
        <v>72.023906800831142</v>
      </c>
      <c r="Z81" s="35">
        <f t="shared" si="37"/>
        <v>79.342246718047321</v>
      </c>
      <c r="AA81" s="35">
        <f t="shared" si="38"/>
        <v>-3.9727885899685234</v>
      </c>
      <c r="AB81" s="35">
        <f t="shared" si="39"/>
        <v>-3.9727885899685305</v>
      </c>
      <c r="AC81" s="35">
        <f t="shared" si="40"/>
        <v>-3.972788589968502</v>
      </c>
      <c r="AF81"/>
      <c r="AG81"/>
      <c r="AJ81" t="s">
        <v>154</v>
      </c>
    </row>
    <row r="82" spans="1:36" ht="15" x14ac:dyDescent="0.25">
      <c r="A82">
        <v>2.11</v>
      </c>
      <c r="B82">
        <v>3.13</v>
      </c>
      <c r="C82">
        <v>4.0599999999999996</v>
      </c>
      <c r="D82" s="20">
        <f t="shared" si="28"/>
        <v>3.9727885899685234E-2</v>
      </c>
      <c r="E82" s="17">
        <f>IF(OR($A82="",$B82="",$C82=""),"",A82*'MPTO_working_3-way'!$I81)</f>
        <v>2.1938258392483356</v>
      </c>
      <c r="F82" s="21">
        <f>IF(OR($A82="",$B82="",$C82=""),"",B82*'MPTO_working_3-way'!$I81)</f>
        <v>3.2543482828660149</v>
      </c>
      <c r="G82" s="22">
        <f>IF(OR($A82="",$B82="",$C82=""),"",C82*'MPTO_working_3-way'!$I81)</f>
        <v>4.221295216752722</v>
      </c>
      <c r="H82" s="17">
        <f>IF(OR($A82="",$B82="",$C82=""),"",'MPTO_working_3-way'!E81)</f>
        <v>2.170652248824672</v>
      </c>
      <c r="I82" s="21">
        <f>IF(OR($A82="",$B82="",$C82=""),"",'MPTO_working_3-way'!F81)</f>
        <v>3.2653467539381067</v>
      </c>
      <c r="J82" s="22">
        <f>IF(OR($A82="",$B82="",$C82=""),"",'MPTO_working_3-way'!G81)</f>
        <v>4.2906892156876344</v>
      </c>
      <c r="K82" s="17">
        <f>IF(OR($A82="",$B82="",$C82=""),"",'OddsRatio_working_3-way'!H81)</f>
        <v>2.1803451405338858</v>
      </c>
      <c r="L82" s="21">
        <f>IF(OR($A82="",$B82="",$C82=""),"",'OddsRatio_working_3-way'!I81)</f>
        <v>3.2649866210244829</v>
      </c>
      <c r="M82" s="22">
        <f>IF(OR($A82="",$B82="",$C82=""),"",'OddsRatio_working_3-way'!J81)</f>
        <v>4.2539244414717912</v>
      </c>
      <c r="N82" s="23">
        <f t="shared" si="29"/>
        <v>45.582469770828624</v>
      </c>
      <c r="O82" s="24">
        <f t="shared" si="30"/>
        <v>30.728118599504278</v>
      </c>
      <c r="P82" s="24">
        <f t="shared" si="31"/>
        <v>23.689411629667092</v>
      </c>
      <c r="Q82" t="s">
        <v>136</v>
      </c>
      <c r="R82" t="s">
        <v>149</v>
      </c>
      <c r="S82" t="s">
        <v>297</v>
      </c>
      <c r="T82" s="35">
        <v>100</v>
      </c>
      <c r="U82" s="35">
        <f t="shared" si="32"/>
        <v>63.099630996309962</v>
      </c>
      <c r="V82" s="35">
        <f t="shared" si="33"/>
        <v>67.637540453074436</v>
      </c>
      <c r="W82" s="35">
        <f t="shared" si="34"/>
        <v>65.397923875432525</v>
      </c>
      <c r="X82" s="35">
        <f t="shared" si="35"/>
        <v>66.964535671493039</v>
      </c>
      <c r="Y82" s="35">
        <f t="shared" si="36"/>
        <v>71.502445128257506</v>
      </c>
      <c r="Z82" s="35">
        <f t="shared" si="37"/>
        <v>69.262828550615609</v>
      </c>
      <c r="AA82" s="35">
        <f t="shared" si="38"/>
        <v>-3.8649046751830767</v>
      </c>
      <c r="AB82" s="35">
        <f t="shared" si="39"/>
        <v>-3.8649046751830696</v>
      </c>
      <c r="AC82" s="35">
        <f t="shared" si="40"/>
        <v>-3.8649046751830838</v>
      </c>
      <c r="AF82"/>
      <c r="AG82"/>
      <c r="AJ82" t="s">
        <v>154</v>
      </c>
    </row>
    <row r="83" spans="1:36" ht="15" x14ac:dyDescent="0.25">
      <c r="A83">
        <v>2.71</v>
      </c>
      <c r="B83">
        <v>3.09</v>
      </c>
      <c r="C83">
        <v>2.89</v>
      </c>
      <c r="D83" s="20">
        <f t="shared" si="28"/>
        <v>3.8649046751830785E-2</v>
      </c>
      <c r="E83" s="17">
        <f>IF(OR($A83="",$B83="",$C83=""),"",A83*'MPTO_working_3-way'!$I82)</f>
        <v>2.8147389166974612</v>
      </c>
      <c r="F83" s="21">
        <f>IF(OR($A83="",$B83="",$C83=""),"",B83*'MPTO_working_3-way'!$I82)</f>
        <v>3.2094255544631571</v>
      </c>
      <c r="G83" s="22">
        <f>IF(OR($A83="",$B83="",$C83=""),"",C83*'MPTO_working_3-way'!$I82)</f>
        <v>3.0016957451127912</v>
      </c>
      <c r="H83" s="17">
        <f>IF(OR($A83="",$B83="",$C83=""),"",'MPTO_working_3-way'!E82)</f>
        <v>2.8080369148354483</v>
      </c>
      <c r="I83" s="21">
        <f>IF(OR($A83="",$B83="",$C83=""),"",'MPTO_working_3-way'!F82)</f>
        <v>3.2181081153319688</v>
      </c>
      <c r="J83" s="22">
        <f>IF(OR($A83="",$B83="",$C83=""),"",'MPTO_working_3-way'!G82)</f>
        <v>3.0017613225233335</v>
      </c>
      <c r="K83" s="17">
        <f>IF(OR($A83="",$B83="",$C83=""),"",'OddsRatio_working_3-way'!H82)</f>
        <v>2.8112448353572983</v>
      </c>
      <c r="L83" s="21">
        <f>IF(OR($A83="",$B83="",$C83=""),"",'OddsRatio_working_3-way'!I82)</f>
        <v>3.2137436876589192</v>
      </c>
      <c r="M83" s="22">
        <f>IF(OR($A83="",$B83="",$C83=""),"",'OddsRatio_working_3-way'!J82)</f>
        <v>3.0019021864475404</v>
      </c>
      <c r="N83" s="23">
        <f t="shared" si="29"/>
        <v>35.527273739949635</v>
      </c>
      <c r="O83" s="24">
        <f t="shared" si="30"/>
        <v>31.158223894907284</v>
      </c>
      <c r="P83" s="24">
        <f t="shared" si="31"/>
        <v>33.314502365143078</v>
      </c>
      <c r="Q83" t="s">
        <v>147</v>
      </c>
      <c r="R83" t="s">
        <v>131</v>
      </c>
      <c r="S83" t="s">
        <v>297</v>
      </c>
      <c r="T83" s="35">
        <v>100</v>
      </c>
      <c r="U83" s="35">
        <f t="shared" si="32"/>
        <v>56.709956709956707</v>
      </c>
      <c r="V83" s="35">
        <f t="shared" si="33"/>
        <v>73.118279569892465</v>
      </c>
      <c r="W83" s="35">
        <f t="shared" si="34"/>
        <v>65.753424657534239</v>
      </c>
      <c r="X83" s="35">
        <f t="shared" si="35"/>
        <v>61.128295772573281</v>
      </c>
      <c r="Y83" s="35">
        <f t="shared" si="36"/>
        <v>77.536618632509047</v>
      </c>
      <c r="Z83" s="35">
        <f t="shared" si="37"/>
        <v>70.171763720150821</v>
      </c>
      <c r="AA83" s="35">
        <f t="shared" si="38"/>
        <v>-4.4183390626165746</v>
      </c>
      <c r="AB83" s="35">
        <f t="shared" si="39"/>
        <v>-4.4183390626165817</v>
      </c>
      <c r="AC83" s="35">
        <f t="shared" si="40"/>
        <v>-4.4183390626165817</v>
      </c>
      <c r="AF83"/>
      <c r="AG83"/>
      <c r="AJ83" t="s">
        <v>154</v>
      </c>
    </row>
    <row r="84" spans="1:36" ht="15" x14ac:dyDescent="0.25">
      <c r="A84">
        <v>2.31</v>
      </c>
      <c r="B84">
        <v>3.72</v>
      </c>
      <c r="C84">
        <v>2.92</v>
      </c>
      <c r="D84" s="20">
        <f t="shared" si="28"/>
        <v>4.4183390626165719E-2</v>
      </c>
      <c r="E84" s="17">
        <f>IF(OR($A84="",$B84="",$C84=""),"",A84*'MPTO_working_3-way'!$I83)</f>
        <v>2.4120636323464431</v>
      </c>
      <c r="F84" s="21">
        <f>IF(OR($A84="",$B84="",$C84=""),"",B84*'MPTO_working_3-way'!$I83)</f>
        <v>3.8843622131293367</v>
      </c>
      <c r="G84" s="22">
        <f>IF(OR($A84="",$B84="",$C84=""),"",C84*'MPTO_working_3-way'!$I83)</f>
        <v>3.0490155006284039</v>
      </c>
      <c r="H84" s="17">
        <f>IF(OR($A84="",$B84="",$C84=""),"",'MPTO_working_3-way'!E83)</f>
        <v>2.3913568556410998</v>
      </c>
      <c r="I84" s="21">
        <f>IF(OR($A84="",$B84="",$C84=""),"",'MPTO_working_3-way'!F83)</f>
        <v>3.9356225437790795</v>
      </c>
      <c r="J84" s="22">
        <f>IF(OR($A84="",$B84="",$C84=""),"",'MPTO_working_3-way'!G83)</f>
        <v>3.0512181455237384</v>
      </c>
      <c r="K84" s="17">
        <f>IF(OR($A84="",$B84="",$C84=""),"",'OddsRatio_working_3-way'!H83)</f>
        <v>2.4006208620523037</v>
      </c>
      <c r="L84" s="21">
        <f>IF(OR($A84="",$B84="",$C84=""),"",'OddsRatio_working_3-way'!I83)</f>
        <v>3.9081593471620351</v>
      </c>
      <c r="M84" s="22">
        <f>IF(OR($A84="",$B84="",$C84=""),"",'OddsRatio_working_3-way'!J83)</f>
        <v>3.0528183627026131</v>
      </c>
      <c r="N84" s="23">
        <f t="shared" si="29"/>
        <v>41.458276083173033</v>
      </c>
      <c r="O84" s="24">
        <f t="shared" si="30"/>
        <v>25.744252083905835</v>
      </c>
      <c r="P84" s="24">
        <f t="shared" si="31"/>
        <v>32.797471832921133</v>
      </c>
      <c r="Q84" t="s">
        <v>190</v>
      </c>
      <c r="R84" t="s">
        <v>237</v>
      </c>
      <c r="S84" t="s">
        <v>298</v>
      </c>
      <c r="T84" s="35">
        <v>100</v>
      </c>
      <c r="U84" s="35">
        <f t="shared" si="32"/>
        <v>45.945945945945937</v>
      </c>
      <c r="V84" s="35">
        <f t="shared" si="33"/>
        <v>74.093264248704671</v>
      </c>
      <c r="W84" s="35">
        <f t="shared" si="34"/>
        <v>75.124378109452735</v>
      </c>
      <c r="X84" s="35">
        <f t="shared" si="35"/>
        <v>50.782357641842601</v>
      </c>
      <c r="Y84" s="35">
        <f t="shared" si="36"/>
        <v>78.929675944601314</v>
      </c>
      <c r="Z84" s="35">
        <f t="shared" si="37"/>
        <v>79.960789805349393</v>
      </c>
      <c r="AA84" s="35">
        <f t="shared" si="38"/>
        <v>-4.8364116958966648</v>
      </c>
      <c r="AB84" s="35">
        <f t="shared" si="39"/>
        <v>-4.8364116958966434</v>
      </c>
      <c r="AC84" s="35">
        <f t="shared" si="40"/>
        <v>-4.8364116958966576</v>
      </c>
      <c r="AF84"/>
      <c r="AG84"/>
      <c r="AJ84" t="s">
        <v>244</v>
      </c>
    </row>
    <row r="85" spans="1:36" ht="15" x14ac:dyDescent="0.25">
      <c r="A85">
        <v>1.85</v>
      </c>
      <c r="B85">
        <v>3.86</v>
      </c>
      <c r="C85">
        <v>4.0199999999999996</v>
      </c>
      <c r="D85" s="20">
        <f t="shared" si="28"/>
        <v>4.8364116958966585E-2</v>
      </c>
      <c r="E85" s="17">
        <f>IF(OR($A85="",$B85="",$C85=""),"",A85*'MPTO_working_3-way'!$I84)</f>
        <v>1.9394736163740882</v>
      </c>
      <c r="F85" s="21">
        <f>IF(OR($A85="",$B85="",$C85=""),"",B85*'MPTO_working_3-way'!$I84)</f>
        <v>4.0466854914616111</v>
      </c>
      <c r="G85" s="22">
        <f>IF(OR($A85="",$B85="",$C85=""),"",C85*'MPTO_working_3-way'!$I84)</f>
        <v>4.2144237501750457</v>
      </c>
      <c r="H85" s="17">
        <f>IF(OR($A85="",$B85="",$C85=""),"",'MPTO_working_3-way'!E84)</f>
        <v>1.9068715649592747</v>
      </c>
      <c r="I85" s="21">
        <f>IF(OR($A85="",$B85="",$C85=""),"",'MPTO_working_3-way'!F84)</f>
        <v>4.1161412863207385</v>
      </c>
      <c r="J85" s="22">
        <f>IF(OR($A85="",$B85="",$C85=""),"",'MPTO_working_3-way'!G84)</f>
        <v>4.2985821542909219</v>
      </c>
      <c r="K85" s="17">
        <f>IF(OR($A85="",$B85="",$C85=""),"",'OddsRatio_working_3-way'!H84)</f>
        <v>1.918898722612761</v>
      </c>
      <c r="L85" s="21">
        <f>IF(OR($A85="",$B85="",$C85=""),"",'OddsRatio_working_3-way'!I84)</f>
        <v>4.0918239372617595</v>
      </c>
      <c r="M85" s="22">
        <f>IF(OR($A85="",$B85="",$C85=""),"",'OddsRatio_working_3-way'!J84)</f>
        <v>4.264793108577102</v>
      </c>
      <c r="N85" s="23">
        <f t="shared" si="29"/>
        <v>51.560381722002177</v>
      </c>
      <c r="O85" s="24">
        <f t="shared" si="30"/>
        <v>24.711581913394827</v>
      </c>
      <c r="P85" s="24">
        <f t="shared" si="31"/>
        <v>23.728036364602993</v>
      </c>
      <c r="Q85" t="s">
        <v>186</v>
      </c>
      <c r="R85" t="s">
        <v>233</v>
      </c>
      <c r="S85" t="s">
        <v>298</v>
      </c>
      <c r="T85" s="35">
        <v>100</v>
      </c>
      <c r="U85" s="35">
        <f t="shared" si="32"/>
        <v>51.219512195121943</v>
      </c>
      <c r="V85" s="35">
        <f t="shared" si="33"/>
        <v>72.67759562841529</v>
      </c>
      <c r="W85" s="35">
        <f t="shared" si="34"/>
        <v>71.509971509971507</v>
      </c>
      <c r="X85" s="35">
        <f t="shared" si="35"/>
        <v>55.812432861613189</v>
      </c>
      <c r="Y85" s="35">
        <f t="shared" si="36"/>
        <v>77.270516294906542</v>
      </c>
      <c r="Z85" s="35">
        <f t="shared" si="37"/>
        <v>76.10289217646276</v>
      </c>
      <c r="AA85" s="35">
        <f t="shared" si="38"/>
        <v>-4.5929206664912456</v>
      </c>
      <c r="AB85" s="35">
        <f t="shared" si="39"/>
        <v>-4.5929206664912527</v>
      </c>
      <c r="AC85" s="35">
        <f t="shared" si="40"/>
        <v>-4.5929206664912527</v>
      </c>
      <c r="AF85"/>
      <c r="AG85"/>
      <c r="AJ85" t="s">
        <v>244</v>
      </c>
    </row>
    <row r="86" spans="1:36" ht="15" x14ac:dyDescent="0.25">
      <c r="A86">
        <v>2.0499999999999998</v>
      </c>
      <c r="B86">
        <v>3.66</v>
      </c>
      <c r="C86">
        <v>3.51</v>
      </c>
      <c r="D86" s="20">
        <f t="shared" si="28"/>
        <v>4.5929206664912403E-2</v>
      </c>
      <c r="E86" s="17">
        <f>IF(OR($A86="",$B86="",$C86=""),"",A86*'MPTO_working_3-way'!$I85)</f>
        <v>2.1441548736630702</v>
      </c>
      <c r="F86" s="21">
        <f>IF(OR($A86="",$B86="",$C86=""),"",B86*'MPTO_working_3-way'!$I85)</f>
        <v>3.8281008963935794</v>
      </c>
      <c r="G86" s="22">
        <f>IF(OR($A86="",$B86="",$C86=""),"",C86*'MPTO_working_3-way'!$I85)</f>
        <v>3.6712115153938423</v>
      </c>
      <c r="H86" s="17">
        <f>IF(OR($A86="",$B86="",$C86=""),"",'MPTO_working_3-way'!E85)</f>
        <v>2.116423874163111</v>
      </c>
      <c r="I86" s="21">
        <f>IF(OR($A86="",$B86="",$C86=""),"",'MPTO_working_3-way'!F85)</f>
        <v>3.8772567800939592</v>
      </c>
      <c r="J86" s="22">
        <f>IF(OR($A86="",$B86="",$C86=""),"",'MPTO_working_3-way'!G85)</f>
        <v>3.7093288411943415</v>
      </c>
      <c r="K86" s="17">
        <f>IF(OR($A86="",$B86="",$C86=""),"",'OddsRatio_working_3-way'!H85)</f>
        <v>2.1274395246475151</v>
      </c>
      <c r="L86" s="21">
        <f>IF(OR($A86="",$B86="",$C86=""),"",'OddsRatio_working_3-way'!I85)</f>
        <v>3.8561801291070386</v>
      </c>
      <c r="M86" s="22">
        <f>IF(OR($A86="",$B86="",$C86=""),"",'OddsRatio_working_3-way'!J85)</f>
        <v>3.695117339871679</v>
      </c>
      <c r="N86" s="23">
        <f t="shared" si="29"/>
        <v>46.638422078700025</v>
      </c>
      <c r="O86" s="24">
        <f t="shared" si="30"/>
        <v>26.12261345938116</v>
      </c>
      <c r="P86" s="24">
        <f t="shared" si="31"/>
        <v>27.238964461918819</v>
      </c>
      <c r="Q86" t="s">
        <v>238</v>
      </c>
      <c r="R86" t="s">
        <v>188</v>
      </c>
      <c r="S86" t="s">
        <v>298</v>
      </c>
      <c r="T86" s="35">
        <v>100</v>
      </c>
      <c r="U86" s="35">
        <f t="shared" si="32"/>
        <v>80.582524271844662</v>
      </c>
      <c r="V86" s="35">
        <f t="shared" si="33"/>
        <v>74.025974025974023</v>
      </c>
      <c r="W86" s="35">
        <f t="shared" si="34"/>
        <v>40.476190476190474</v>
      </c>
      <c r="X86" s="35">
        <f t="shared" si="35"/>
        <v>85.497835497835496</v>
      </c>
      <c r="Y86" s="35">
        <f t="shared" si="36"/>
        <v>78.941285251964871</v>
      </c>
      <c r="Z86" s="35">
        <f t="shared" si="37"/>
        <v>45.391501702181316</v>
      </c>
      <c r="AA86" s="35">
        <f t="shared" si="38"/>
        <v>-4.915311225990834</v>
      </c>
      <c r="AB86" s="35">
        <f t="shared" si="39"/>
        <v>-4.9153112259908482</v>
      </c>
      <c r="AC86" s="35">
        <f t="shared" si="40"/>
        <v>-4.9153112259908411</v>
      </c>
      <c r="AF86"/>
      <c r="AG86"/>
      <c r="AJ86" t="s">
        <v>244</v>
      </c>
    </row>
    <row r="87" spans="1:36" ht="15" x14ac:dyDescent="0.25">
      <c r="A87">
        <v>5.15</v>
      </c>
      <c r="B87">
        <v>3.85</v>
      </c>
      <c r="C87">
        <v>1.68</v>
      </c>
      <c r="D87" s="20">
        <f t="shared" si="28"/>
        <v>4.9153112259908482E-2</v>
      </c>
      <c r="E87" s="17">
        <f>IF(OR($A87="",$B87="",$C87=""),"",A87*'MPTO_working_3-way'!$I86)</f>
        <v>5.4031385281385287</v>
      </c>
      <c r="F87" s="21">
        <f>IF(OR($A87="",$B87="",$C87=""),"",B87*'MPTO_working_3-way'!$I86)</f>
        <v>4.0392394822006477</v>
      </c>
      <c r="G87" s="22">
        <f>IF(OR($A87="",$B87="",$C87=""),"",C87*'MPTO_working_3-way'!$I86)</f>
        <v>1.7625772285966461</v>
      </c>
      <c r="H87" s="17">
        <f>IF(OR($A87="",$B87="",$C87=""),"",'MPTO_working_3-way'!E86)</f>
        <v>5.6246010795476948</v>
      </c>
      <c r="I87" s="21">
        <f>IF(OR($A87="",$B87="",$C87=""),"",'MPTO_working_3-way'!F86)</f>
        <v>4.1092081402377598</v>
      </c>
      <c r="J87" s="22">
        <f>IF(OR($A87="",$B87="",$C87=""),"",'MPTO_working_3-way'!G86)</f>
        <v>1.727552156445133</v>
      </c>
      <c r="K87" s="17">
        <f>IF(OR($A87="",$B87="",$C87=""),"",'OddsRatio_working_3-way'!H86)</f>
        <v>5.5147106915317448</v>
      </c>
      <c r="L87" s="21">
        <f>IF(OR($A87="",$B87="",$C87=""),"",'OddsRatio_working_3-way'!I86)</f>
        <v>4.1004639688832478</v>
      </c>
      <c r="M87" s="22">
        <f>IF(OR($A87="",$B87="",$C87=""),"",'OddsRatio_working_3-way'!J86)</f>
        <v>1.7397598241545997</v>
      </c>
      <c r="N87" s="23">
        <f t="shared" si="29"/>
        <v>18.507761642463695</v>
      </c>
      <c r="O87" s="24">
        <f t="shared" si="30"/>
        <v>24.757135703555331</v>
      </c>
      <c r="P87" s="24">
        <f t="shared" si="31"/>
        <v>56.735102653980974</v>
      </c>
      <c r="Q87" t="s">
        <v>187</v>
      </c>
      <c r="R87" t="s">
        <v>191</v>
      </c>
      <c r="S87" t="s">
        <v>298</v>
      </c>
      <c r="T87" s="35">
        <v>100</v>
      </c>
      <c r="U87" s="35">
        <f t="shared" si="32"/>
        <v>58.333333333333336</v>
      </c>
      <c r="V87" s="35">
        <f t="shared" si="33"/>
        <v>68.152866242038215</v>
      </c>
      <c r="W87" s="35">
        <f t="shared" si="34"/>
        <v>70.760233918128648</v>
      </c>
      <c r="X87" s="35">
        <f t="shared" si="35"/>
        <v>61.08689983983313</v>
      </c>
      <c r="Y87" s="35">
        <f t="shared" si="36"/>
        <v>70.906432748538009</v>
      </c>
      <c r="Z87" s="35">
        <f t="shared" si="37"/>
        <v>73.513800424628457</v>
      </c>
      <c r="AA87" s="35">
        <f t="shared" si="38"/>
        <v>-2.7535665064997943</v>
      </c>
      <c r="AB87" s="35">
        <f t="shared" si="39"/>
        <v>-2.7535665064997943</v>
      </c>
      <c r="AC87" s="35">
        <f t="shared" si="40"/>
        <v>-2.7535665064998085</v>
      </c>
      <c r="AF87"/>
      <c r="AG87"/>
      <c r="AJ87" t="s">
        <v>244</v>
      </c>
    </row>
    <row r="88" spans="1:36" ht="15" x14ac:dyDescent="0.25">
      <c r="A88">
        <v>2.4</v>
      </c>
      <c r="B88">
        <v>3.14</v>
      </c>
      <c r="C88">
        <v>3.42</v>
      </c>
      <c r="D88" s="20">
        <f t="shared" si="28"/>
        <v>2.7535665064998049E-2</v>
      </c>
      <c r="E88" s="17">
        <f>IF(OR($A88="",$B88="",$C88=""),"",A88*'MPTO_working_3-way'!$I87)</f>
        <v>2.4660855961559953</v>
      </c>
      <c r="F88" s="21">
        <f>IF(OR($A88="",$B88="",$C88=""),"",B88*'MPTO_working_3-way'!$I87)</f>
        <v>3.2264619883040941</v>
      </c>
      <c r="G88" s="22">
        <f>IF(OR($A88="",$B88="",$C88=""),"",C88*'MPTO_working_3-way'!$I87)</f>
        <v>3.5141719745222932</v>
      </c>
      <c r="H88" s="17">
        <f>IF(OR($A88="",$B88="",$C88=""),"",'MPTO_working_3-way'!E87)</f>
        <v>2.4540593244869666</v>
      </c>
      <c r="I88" s="21">
        <f>IF(OR($A88="",$B88="",$C88=""),"",'MPTO_working_3-way'!F87)</f>
        <v>3.2331824613871527</v>
      </c>
      <c r="J88" s="22">
        <f>IF(OR($A88="",$B88="",$C88=""),"",'MPTO_working_3-way'!G87)</f>
        <v>3.5308352421555629</v>
      </c>
      <c r="K88" s="17">
        <f>IF(OR($A88="",$B88="",$C88=""),"",'OddsRatio_working_3-way'!H87)</f>
        <v>2.4593986241303685</v>
      </c>
      <c r="L88" s="21">
        <f>IF(OR($A88="",$B88="",$C88=""),"",'OddsRatio_working_3-way'!I87)</f>
        <v>3.230795039742135</v>
      </c>
      <c r="M88" s="22">
        <f>IF(OR($A88="",$B88="",$C88=""),"",'OddsRatio_working_3-way'!J87)</f>
        <v>3.522674764568209</v>
      </c>
      <c r="N88" s="23">
        <f t="shared" si="29"/>
        <v>40.550092890479853</v>
      </c>
      <c r="O88" s="24">
        <f t="shared" si="30"/>
        <v>30.993701572341287</v>
      </c>
      <c r="P88" s="24">
        <f t="shared" si="31"/>
        <v>28.456205537178846</v>
      </c>
      <c r="Q88" t="s">
        <v>197</v>
      </c>
      <c r="R88" t="s">
        <v>208</v>
      </c>
      <c r="S88" t="s">
        <v>298</v>
      </c>
      <c r="T88" s="35">
        <v>100</v>
      </c>
      <c r="U88" s="35">
        <f t="shared" si="32"/>
        <v>65.753424657534239</v>
      </c>
      <c r="V88" s="35">
        <f t="shared" si="33"/>
        <v>69.325153374233125</v>
      </c>
      <c r="W88" s="35">
        <f t="shared" si="34"/>
        <v>62.121212121212118</v>
      </c>
      <c r="X88" s="35">
        <f t="shared" si="35"/>
        <v>68.553634504554751</v>
      </c>
      <c r="Y88" s="35">
        <f t="shared" si="36"/>
        <v>72.125363221253622</v>
      </c>
      <c r="Z88" s="35">
        <f t="shared" si="37"/>
        <v>64.921421968232636</v>
      </c>
      <c r="AA88" s="35">
        <f t="shared" si="38"/>
        <v>-2.8002098470205112</v>
      </c>
      <c r="AB88" s="35">
        <f t="shared" si="39"/>
        <v>-2.800209847020497</v>
      </c>
      <c r="AC88" s="35">
        <f t="shared" si="40"/>
        <v>-2.8002098470205183</v>
      </c>
      <c r="AF88"/>
      <c r="AG88"/>
      <c r="AJ88" t="s">
        <v>184</v>
      </c>
    </row>
    <row r="89" spans="1:36" ht="15" x14ac:dyDescent="0.25">
      <c r="A89">
        <v>2.92</v>
      </c>
      <c r="B89">
        <v>3.26</v>
      </c>
      <c r="C89">
        <v>2.64</v>
      </c>
      <c r="D89" s="20">
        <f t="shared" si="28"/>
        <v>2.8002098470205183E-2</v>
      </c>
      <c r="E89" s="17">
        <f>IF(OR($A89="",$B89="",$C89=""),"",A89*'MPTO_working_3-way'!$I88)</f>
        <v>3.0017661275329992</v>
      </c>
      <c r="F89" s="21">
        <f>IF(OR($A89="",$B89="",$C89=""),"",B89*'MPTO_working_3-way'!$I88)</f>
        <v>3.3512868410128687</v>
      </c>
      <c r="G89" s="22">
        <f>IF(OR($A89="",$B89="",$C89=""),"",C89*'MPTO_working_3-way'!$I88)</f>
        <v>2.713925539961342</v>
      </c>
      <c r="H89" s="17">
        <f>IF(OR($A89="",$B89="",$C89=""),"",'MPTO_working_3-way'!E88)</f>
        <v>3.001815612740633</v>
      </c>
      <c r="I89" s="21">
        <f>IF(OR($A89="",$B89="",$C89=""),"",'MPTO_working_3-way'!F88)</f>
        <v>3.362311601535017</v>
      </c>
      <c r="J89" s="22">
        <f>IF(OR($A89="",$B89="",$C89=""),"",'MPTO_working_3-way'!G88)</f>
        <v>2.7066980379902446</v>
      </c>
      <c r="K89" s="17">
        <f>IF(OR($A89="",$B89="",$C89=""),"",'OddsRatio_working_3-way'!H88)</f>
        <v>3.0021109849469707</v>
      </c>
      <c r="L89" s="21">
        <f>IF(OR($A89="",$B89="",$C89=""),"",'OddsRatio_working_3-way'!I88)</f>
        <v>3.3566514718646627</v>
      </c>
      <c r="M89" s="22">
        <f>IF(OR($A89="",$B89="",$C89=""),"",'OddsRatio_working_3-way'!J88)</f>
        <v>2.7101364663088705</v>
      </c>
      <c r="N89" s="23">
        <f t="shared" si="29"/>
        <v>33.313721239897184</v>
      </c>
      <c r="O89" s="24">
        <f t="shared" si="30"/>
        <v>29.839284055368033</v>
      </c>
      <c r="P89" s="24">
        <f t="shared" si="31"/>
        <v>36.846994704734762</v>
      </c>
      <c r="Q89" t="s">
        <v>193</v>
      </c>
      <c r="R89" t="s">
        <v>204</v>
      </c>
      <c r="S89" t="s">
        <v>298</v>
      </c>
      <c r="T89" s="35">
        <v>100</v>
      </c>
      <c r="U89" s="35">
        <f t="shared" si="32"/>
        <v>45.355191256830594</v>
      </c>
      <c r="V89" s="35">
        <f t="shared" si="33"/>
        <v>69.6048632218845</v>
      </c>
      <c r="W89" s="35">
        <f t="shared" si="34"/>
        <v>79.209979209979196</v>
      </c>
      <c r="X89" s="35">
        <f t="shared" si="35"/>
        <v>51.185157568136283</v>
      </c>
      <c r="Y89" s="35">
        <f t="shared" si="36"/>
        <v>75.434829533190182</v>
      </c>
      <c r="Z89" s="35">
        <f t="shared" si="37"/>
        <v>85.039945521284892</v>
      </c>
      <c r="AA89" s="35">
        <f t="shared" si="38"/>
        <v>-5.8299663113056894</v>
      </c>
      <c r="AB89" s="35">
        <f t="shared" si="39"/>
        <v>-5.8299663113056823</v>
      </c>
      <c r="AC89" s="35">
        <f t="shared" si="40"/>
        <v>-5.8299663113056965</v>
      </c>
      <c r="AF89"/>
      <c r="AG89"/>
      <c r="AJ89" t="s">
        <v>184</v>
      </c>
    </row>
    <row r="90" spans="1:36" ht="15" x14ac:dyDescent="0.25">
      <c r="A90">
        <v>1.83</v>
      </c>
      <c r="B90">
        <v>3.29</v>
      </c>
      <c r="C90">
        <v>4.8099999999999996</v>
      </c>
      <c r="D90" s="20">
        <f t="shared" si="28"/>
        <v>5.8299663113056788E-2</v>
      </c>
      <c r="E90" s="17">
        <f>IF(OR($A90="",$B90="",$C90=""),"",A90*'MPTO_working_3-way'!$I89)</f>
        <v>1.936688383496894</v>
      </c>
      <c r="F90" s="21">
        <f>IF(OR($A90="",$B90="",$C90=""),"",B90*'MPTO_working_3-way'!$I89)</f>
        <v>3.4818058916419568</v>
      </c>
      <c r="G90" s="22">
        <f>IF(OR($A90="",$B90="",$C90=""),"",C90*'MPTO_working_3-way'!$I89)</f>
        <v>5.0904213795738027</v>
      </c>
      <c r="H90" s="17">
        <f>IF(OR($A90="",$B90="",$C90=""),"",'MPTO_working_3-way'!E89)</f>
        <v>1.8974796799230653</v>
      </c>
      <c r="I90" s="21">
        <f>IF(OR($A90="",$B90="",$C90=""),"",'MPTO_working_3-way'!F89)</f>
        <v>3.5147143036244777</v>
      </c>
      <c r="J90" s="22">
        <f>IF(OR($A90="",$B90="",$C90=""),"",'MPTO_working_3-way'!G89)</f>
        <v>5.3059690540362503</v>
      </c>
      <c r="K90" s="17">
        <f>IF(OR($A90="",$B90="",$C90=""),"",'OddsRatio_working_3-way'!H89)</f>
        <v>1.9123279114328584</v>
      </c>
      <c r="L90" s="21">
        <f>IF(OR($A90="",$B90="",$C90=""),"",'OddsRatio_working_3-way'!I89)</f>
        <v>3.5171456833508992</v>
      </c>
      <c r="M90" s="22">
        <f>IF(OR($A90="",$B90="",$C90=""),"",'OddsRatio_working_3-way'!J89)</f>
        <v>5.1879148705532412</v>
      </c>
      <c r="N90" s="23">
        <f t="shared" si="29"/>
        <v>51.634532871746522</v>
      </c>
      <c r="O90" s="24">
        <f t="shared" si="30"/>
        <v>28.720728010728308</v>
      </c>
      <c r="P90" s="24">
        <f t="shared" si="31"/>
        <v>19.644739117525184</v>
      </c>
      <c r="Q90" t="s">
        <v>157</v>
      </c>
      <c r="R90" t="s">
        <v>159</v>
      </c>
      <c r="S90" t="s">
        <v>298</v>
      </c>
      <c r="T90" s="35">
        <v>100</v>
      </c>
      <c r="U90" s="35">
        <f t="shared" si="32"/>
        <v>70.930232558139537</v>
      </c>
      <c r="V90" s="35">
        <f t="shared" si="33"/>
        <v>67.845659163987136</v>
      </c>
      <c r="W90" s="35">
        <f t="shared" si="34"/>
        <v>55.752212389380524</v>
      </c>
      <c r="X90" s="35">
        <f t="shared" si="35"/>
        <v>76.402128446632332</v>
      </c>
      <c r="Y90" s="35">
        <f t="shared" si="36"/>
        <v>73.317555052479946</v>
      </c>
      <c r="Z90" s="35">
        <f t="shared" si="37"/>
        <v>61.224108277873327</v>
      </c>
      <c r="AA90" s="35">
        <f t="shared" si="38"/>
        <v>-5.4718958884927957</v>
      </c>
      <c r="AB90" s="35">
        <f t="shared" si="39"/>
        <v>-5.4718958884928099</v>
      </c>
      <c r="AC90" s="35">
        <f t="shared" si="40"/>
        <v>-5.4718958884928028</v>
      </c>
      <c r="AF90"/>
      <c r="AG90"/>
      <c r="AJ90" t="s">
        <v>167</v>
      </c>
    </row>
    <row r="91" spans="1:36" ht="15" x14ac:dyDescent="0.25">
      <c r="A91">
        <v>3.44</v>
      </c>
      <c r="B91">
        <v>3.11</v>
      </c>
      <c r="C91">
        <v>2.2599999999999998</v>
      </c>
      <c r="D91" s="20">
        <f t="shared" si="28"/>
        <v>5.4718958884927948E-2</v>
      </c>
      <c r="E91" s="17">
        <f>IF(OR($A91="",$B91="",$C91=""),"",A91*'MPTO_working_3-way'!$I90)</f>
        <v>3.6282332185641519</v>
      </c>
      <c r="F91" s="21">
        <f>IF(OR($A91="",$B91="",$C91=""),"",B91*'MPTO_working_3-way'!$I90)</f>
        <v>3.2801759621321258</v>
      </c>
      <c r="G91" s="22">
        <f>IF(OR($A91="",$B91="",$C91=""),"",C91*'MPTO_working_3-way'!$I90)</f>
        <v>2.3836648470799369</v>
      </c>
      <c r="H91" s="17">
        <f>IF(OR($A91="",$B91="",$C91=""),"",'MPTO_working_3-way'!E90)</f>
        <v>3.67029017774014</v>
      </c>
      <c r="I91" s="21">
        <f>IF(OR($A91="",$B91="",$C91=""),"",'MPTO_working_3-way'!F90)</f>
        <v>3.2970247885199506</v>
      </c>
      <c r="J91" s="22">
        <f>IF(OR($A91="",$B91="",$C91=""),"",'MPTO_working_3-way'!G90)</f>
        <v>2.3571661991882018</v>
      </c>
      <c r="K91" s="17">
        <f>IF(OR($A91="",$B91="",$C91=""),"",'OddsRatio_working_3-way'!H90)</f>
        <v>3.6499787483418551</v>
      </c>
      <c r="L91" s="21">
        <f>IF(OR($A91="",$B91="",$C91=""),"",'OddsRatio_working_3-way'!I90)</f>
        <v>3.2915799831972588</v>
      </c>
      <c r="M91" s="22">
        <f>IF(OR($A91="",$B91="",$C91=""),"",'OddsRatio_working_3-way'!J90)</f>
        <v>2.3684316487339085</v>
      </c>
      <c r="N91" s="23">
        <f t="shared" si="29"/>
        <v>27.561624067698247</v>
      </c>
      <c r="O91" s="24">
        <f t="shared" si="30"/>
        <v>30.486169386778766</v>
      </c>
      <c r="P91" s="24">
        <f t="shared" si="31"/>
        <v>41.952206545522998</v>
      </c>
      <c r="Q91" t="s">
        <v>182</v>
      </c>
      <c r="R91" t="s">
        <v>228</v>
      </c>
      <c r="S91" t="s">
        <v>298</v>
      </c>
      <c r="T91" s="35">
        <v>100</v>
      </c>
      <c r="U91" s="35">
        <f t="shared" si="32"/>
        <v>24.81203007518797</v>
      </c>
      <c r="V91" s="35">
        <f t="shared" si="33"/>
        <v>81.096408317580341</v>
      </c>
      <c r="W91" s="35">
        <f t="shared" si="34"/>
        <v>87.804878048780481</v>
      </c>
      <c r="X91" s="35">
        <f t="shared" si="35"/>
        <v>31.098713633639175</v>
      </c>
      <c r="Y91" s="35">
        <f t="shared" si="36"/>
        <v>87.383091876031543</v>
      </c>
      <c r="Z91" s="35">
        <f t="shared" si="37"/>
        <v>94.091561607231682</v>
      </c>
      <c r="AA91" s="35">
        <f t="shared" si="38"/>
        <v>-6.2866835584512053</v>
      </c>
      <c r="AB91" s="35">
        <f t="shared" si="39"/>
        <v>-6.2866835584512017</v>
      </c>
      <c r="AC91" s="35">
        <f t="shared" si="40"/>
        <v>-6.2866835584512017</v>
      </c>
      <c r="AF91"/>
      <c r="AG91"/>
      <c r="AJ91" t="s">
        <v>167</v>
      </c>
    </row>
    <row r="92" spans="1:36" ht="15" x14ac:dyDescent="0.25">
      <c r="A92">
        <v>1.33</v>
      </c>
      <c r="B92">
        <v>5.29</v>
      </c>
      <c r="C92">
        <v>8.1999999999999993</v>
      </c>
      <c r="D92" s="20">
        <f t="shared" si="28"/>
        <v>6.2866835584512115E-2</v>
      </c>
      <c r="E92" s="17">
        <f>IF(OR($A92="",$B92="",$C92=""),"",A92*'MPTO_working_3-way'!$I91)</f>
        <v>1.4136128913274011</v>
      </c>
      <c r="F92" s="21">
        <f>IF(OR($A92="",$B92="",$C92=""),"",B92*'MPTO_working_3-way'!$I91)</f>
        <v>5.6225655602420694</v>
      </c>
      <c r="G92" s="22">
        <f>IF(OR($A92="",$B92="",$C92=""),"",C92*'MPTO_working_3-way'!$I91)</f>
        <v>8.7155080517929981</v>
      </c>
      <c r="H92" s="17">
        <f>IF(OR($A92="",$B92="",$C92=""),"",'MPTO_working_3-way'!E91)</f>
        <v>1.3681311332555091</v>
      </c>
      <c r="I92" s="21">
        <f>IF(OR($A92="",$B92="",$C92=""),"",'MPTO_working_3-way'!F91)</f>
        <v>5.9495370395833227</v>
      </c>
      <c r="J92" s="22">
        <f>IF(OR($A92="",$B92="",$C92=""),"",'MPTO_working_3-way'!G91)</f>
        <v>9.9014206980035642</v>
      </c>
      <c r="K92" s="17">
        <f>IF(OR($A92="",$B92="",$C92=""),"",'OddsRatio_working_3-way'!H91)</f>
        <v>1.3805412762057458</v>
      </c>
      <c r="L92" s="21">
        <f>IF(OR($A92="",$B92="",$C92=""),"",'OddsRatio_working_3-way'!I91)</f>
        <v>5.9470365906746929</v>
      </c>
      <c r="M92" s="22">
        <f>IF(OR($A92="",$B92="",$C92=""),"",'OddsRatio_working_3-way'!J91)</f>
        <v>9.302718753579903</v>
      </c>
      <c r="N92" s="23">
        <f t="shared" si="29"/>
        <v>70.740724432767934</v>
      </c>
      <c r="O92" s="24">
        <f t="shared" si="30"/>
        <v>17.785475140941653</v>
      </c>
      <c r="P92" s="24">
        <f t="shared" si="31"/>
        <v>11.47380042629041</v>
      </c>
      <c r="Q92" t="s">
        <v>162</v>
      </c>
      <c r="R92" t="s">
        <v>160</v>
      </c>
      <c r="S92" t="s">
        <v>298</v>
      </c>
      <c r="T92" s="35">
        <v>100</v>
      </c>
      <c r="U92" s="35">
        <f t="shared" si="32"/>
        <v>62.546816479400754</v>
      </c>
      <c r="V92" s="35">
        <f t="shared" si="33"/>
        <v>69.230769230769241</v>
      </c>
      <c r="W92" s="35">
        <f t="shared" si="34"/>
        <v>62.825278810408925</v>
      </c>
      <c r="X92" s="35">
        <f t="shared" si="35"/>
        <v>67.943951958821856</v>
      </c>
      <c r="Y92" s="35">
        <f t="shared" si="36"/>
        <v>74.627904710190336</v>
      </c>
      <c r="Z92" s="35">
        <f t="shared" si="37"/>
        <v>68.222414289830027</v>
      </c>
      <c r="AA92" s="35">
        <f t="shared" si="38"/>
        <v>-5.3971354794211024</v>
      </c>
      <c r="AB92" s="35">
        <f t="shared" si="39"/>
        <v>-5.3971354794210953</v>
      </c>
      <c r="AC92" s="35">
        <f t="shared" si="40"/>
        <v>-5.3971354794211024</v>
      </c>
      <c r="AF92"/>
      <c r="AG92"/>
      <c r="AJ92" t="s">
        <v>167</v>
      </c>
    </row>
    <row r="93" spans="1:36" ht="15" x14ac:dyDescent="0.25">
      <c r="A93">
        <v>2.67</v>
      </c>
      <c r="B93">
        <v>3.25</v>
      </c>
      <c r="C93">
        <v>2.69</v>
      </c>
      <c r="D93" s="20">
        <f t="shared" si="28"/>
        <v>5.3971354794211113E-2</v>
      </c>
      <c r="E93" s="17">
        <f>IF(OR($A93="",$B93="",$C93=""),"",A93*'MPTO_working_3-way'!$I92)</f>
        <v>2.8141035173005435</v>
      </c>
      <c r="F93" s="21">
        <f>IF(OR($A93="",$B93="",$C93=""),"",B93*'MPTO_working_3-way'!$I92)</f>
        <v>3.425406903081186</v>
      </c>
      <c r="G93" s="22">
        <f>IF(OR($A93="",$B93="",$C93=""),"",C93*'MPTO_working_3-way'!$I92)</f>
        <v>2.8351829443964278</v>
      </c>
      <c r="H93" s="17">
        <f>IF(OR($A93="",$B93="",$C93=""),"",'MPTO_working_3-way'!E92)</f>
        <v>2.8047235074951913</v>
      </c>
      <c r="I93" s="21">
        <f>IF(OR($A93="",$B93="",$C93=""),"",'MPTO_working_3-way'!F92)</f>
        <v>3.4518246223272704</v>
      </c>
      <c r="J93" s="22">
        <f>IF(OR($A93="",$B93="",$C93=""),"",'MPTO_working_3-way'!G92)</f>
        <v>2.8268011024243451</v>
      </c>
      <c r="K93" s="17">
        <f>IF(OR($A93="",$B93="",$C93=""),"",'OddsRatio_working_3-way'!H92)</f>
        <v>2.8095465767635175</v>
      </c>
      <c r="L93" s="21">
        <f>IF(OR($A93="",$B93="",$C93=""),"",'OddsRatio_working_3-way'!I92)</f>
        <v>3.4380118549209069</v>
      </c>
      <c r="M93" s="22">
        <f>IF(OR($A93="",$B93="",$C93=""),"",'OddsRatio_working_3-way'!J92)</f>
        <v>2.831217793251704</v>
      </c>
      <c r="N93" s="23">
        <f t="shared" si="29"/>
        <v>35.535295480503855</v>
      </c>
      <c r="O93" s="24">
        <f t="shared" si="30"/>
        <v>29.193611979367777</v>
      </c>
      <c r="P93" s="24">
        <f t="shared" si="31"/>
        <v>35.271092540128357</v>
      </c>
      <c r="Q93" t="s">
        <v>163</v>
      </c>
      <c r="R93" t="s">
        <v>164</v>
      </c>
      <c r="S93" t="s">
        <v>298</v>
      </c>
      <c r="T93" s="35">
        <v>100</v>
      </c>
      <c r="U93" s="35">
        <f t="shared" si="32"/>
        <v>32.885906040268459</v>
      </c>
      <c r="V93" s="35">
        <f t="shared" si="33"/>
        <v>75.961538461538453</v>
      </c>
      <c r="W93" s="35">
        <f t="shared" si="34"/>
        <v>87.908101571946801</v>
      </c>
      <c r="X93" s="35">
        <f t="shared" si="35"/>
        <v>36.130359966514739</v>
      </c>
      <c r="Y93" s="35">
        <f t="shared" si="36"/>
        <v>79.205992387784747</v>
      </c>
      <c r="Z93" s="35">
        <f t="shared" si="37"/>
        <v>91.152555498193081</v>
      </c>
      <c r="AA93" s="35">
        <f t="shared" si="38"/>
        <v>-3.2444539262462797</v>
      </c>
      <c r="AB93" s="35">
        <f t="shared" si="39"/>
        <v>-3.2444539262462939</v>
      </c>
      <c r="AC93" s="35">
        <f t="shared" si="40"/>
        <v>-3.2444539262462797</v>
      </c>
      <c r="AF93"/>
      <c r="AG93"/>
      <c r="AJ93" t="s">
        <v>167</v>
      </c>
    </row>
    <row r="94" spans="1:36" ht="15" x14ac:dyDescent="0.25">
      <c r="A94">
        <v>1.49</v>
      </c>
      <c r="B94">
        <v>4.16</v>
      </c>
      <c r="C94">
        <v>8.27</v>
      </c>
      <c r="D94" s="20">
        <f t="shared" si="28"/>
        <v>3.2444539262462824E-2</v>
      </c>
      <c r="E94" s="17">
        <f>IF(OR($A94="",$B94="",$C94=""),"",A94*'MPTO_working_3-way'!$I93)</f>
        <v>1.5383423635010696</v>
      </c>
      <c r="F94" s="21">
        <f>IF(OR($A94="",$B94="",$C94=""),"",B94*'MPTO_working_3-way'!$I93)</f>
        <v>4.2949692833318451</v>
      </c>
      <c r="G94" s="22">
        <f>IF(OR($A94="",$B94="",$C94=""),"",C94*'MPTO_working_3-way'!$I93)</f>
        <v>8.5383163397005664</v>
      </c>
      <c r="H94" s="17">
        <f>IF(OR($A94="",$B94="",$C94=""),"",'MPTO_working_3-way'!E93)</f>
        <v>1.5144032779160768</v>
      </c>
      <c r="I94" s="21">
        <f>IF(OR($A94="",$B94="",$C94=""),"",'MPTO_working_3-way'!F93)</f>
        <v>4.3559742404833388</v>
      </c>
      <c r="J94" s="22">
        <f>IF(OR($A94="",$B94="",$C94=""),"",'MPTO_working_3-way'!G93)</f>
        <v>9.0823107962949354</v>
      </c>
      <c r="K94" s="17">
        <f>IF(OR($A94="",$B94="",$C94=""),"",'OddsRatio_working_3-way'!H93)</f>
        <v>1.5224229899047901</v>
      </c>
      <c r="L94" s="21">
        <f>IF(OR($A94="",$B94="",$C94=""),"",'OddsRatio_working_3-way'!I93)</f>
        <v>4.3690952002023193</v>
      </c>
      <c r="M94" s="22">
        <f>IF(OR($A94="",$B94="",$C94=""),"",'OddsRatio_working_3-way'!J93)</f>
        <v>8.7510512991996379</v>
      </c>
      <c r="N94" s="23">
        <f t="shared" si="29"/>
        <v>65.005035532150885</v>
      </c>
      <c r="O94" s="24">
        <f t="shared" si="30"/>
        <v>23.283053592044428</v>
      </c>
      <c r="P94" s="24">
        <f t="shared" si="31"/>
        <v>11.711910875804696</v>
      </c>
      <c r="Q94" t="s">
        <v>229</v>
      </c>
      <c r="R94" t="s">
        <v>230</v>
      </c>
      <c r="S94" t="s">
        <v>298</v>
      </c>
      <c r="T94" s="35">
        <v>100</v>
      </c>
      <c r="U94" s="35">
        <f t="shared" si="32"/>
        <v>44.444444444444443</v>
      </c>
      <c r="V94" s="35">
        <f t="shared" si="33"/>
        <v>70.414201183431956</v>
      </c>
      <c r="W94" s="35">
        <f t="shared" si="34"/>
        <v>82.110912343470488</v>
      </c>
      <c r="X94" s="35">
        <f t="shared" si="35"/>
        <v>47.47488647309757</v>
      </c>
      <c r="Y94" s="35">
        <f t="shared" si="36"/>
        <v>73.444643212085083</v>
      </c>
      <c r="Z94" s="35">
        <f t="shared" si="37"/>
        <v>85.141354372123601</v>
      </c>
      <c r="AA94" s="35">
        <f t="shared" si="38"/>
        <v>-3.0304420286531268</v>
      </c>
      <c r="AB94" s="35">
        <f t="shared" si="39"/>
        <v>-3.0304420286531268</v>
      </c>
      <c r="AC94" s="35">
        <f t="shared" si="40"/>
        <v>-3.0304420286531126</v>
      </c>
      <c r="AF94"/>
      <c r="AG94"/>
      <c r="AJ94" t="s">
        <v>185</v>
      </c>
    </row>
    <row r="95" spans="1:36" ht="15" x14ac:dyDescent="0.25">
      <c r="A95">
        <v>1.8</v>
      </c>
      <c r="B95">
        <v>3.38</v>
      </c>
      <c r="C95">
        <v>5.59</v>
      </c>
      <c r="D95" s="20">
        <f t="shared" si="28"/>
        <v>3.0304420286531242E-2</v>
      </c>
      <c r="E95" s="17">
        <f>IF(OR($A95="",$B95="",$C95=""),"",A95*'MPTO_working_3-way'!$I94)</f>
        <v>1.8545479565157563</v>
      </c>
      <c r="F95" s="21">
        <f>IF(OR($A95="",$B95="",$C95=""),"",B95*'MPTO_working_3-way'!$I94)</f>
        <v>3.4824289405684756</v>
      </c>
      <c r="G95" s="22">
        <f>IF(OR($A95="",$B95="",$C95=""),"",C95*'MPTO_working_3-way'!$I94)</f>
        <v>5.7594017094017094</v>
      </c>
      <c r="H95" s="17">
        <f>IF(OR($A95="",$B95="",$C95=""),"",'MPTO_working_3-way'!E94)</f>
        <v>1.8333348906309861</v>
      </c>
      <c r="I95" s="21">
        <f>IF(OR($A95="",$B95="",$C95=""),"",'MPTO_working_3-way'!F94)</f>
        <v>3.4994827709210252</v>
      </c>
      <c r="J95" s="22">
        <f>IF(OR($A95="",$B95="",$C95=""),"",'MPTO_working_3-way'!G94)</f>
        <v>5.9245425448396647</v>
      </c>
      <c r="K95" s="17">
        <f>IF(OR($A95="",$B95="",$C95=""),"",'OddsRatio_working_3-way'!H94)</f>
        <v>1.8415705272547456</v>
      </c>
      <c r="L95" s="21">
        <f>IF(OR($A95="",$B95="",$C95=""),"",'OddsRatio_working_3-way'!I94)</f>
        <v>3.503672318582868</v>
      </c>
      <c r="M95" s="22">
        <f>IF(OR($A95="",$B95="",$C95=""),"",'OddsRatio_working_3-way'!J94)</f>
        <v>5.828510900124102</v>
      </c>
      <c r="N95" s="23">
        <f t="shared" si="29"/>
        <v>53.921495881872815</v>
      </c>
      <c r="O95" s="24">
        <f t="shared" si="30"/>
        <v>28.715589522890848</v>
      </c>
      <c r="P95" s="24">
        <f t="shared" si="31"/>
        <v>17.36291459523633</v>
      </c>
      <c r="Q95" t="s">
        <v>231</v>
      </c>
      <c r="R95" t="s">
        <v>232</v>
      </c>
      <c r="S95" t="s">
        <v>298</v>
      </c>
      <c r="T95" s="35">
        <v>100</v>
      </c>
      <c r="U95" s="35">
        <f t="shared" si="32"/>
        <v>62.686567164179095</v>
      </c>
      <c r="V95" s="35">
        <f t="shared" si="33"/>
        <v>68.652037617554868</v>
      </c>
      <c r="W95" s="35">
        <f t="shared" si="34"/>
        <v>65.870307167235495</v>
      </c>
      <c r="X95" s="35">
        <f t="shared" si="35"/>
        <v>65.477655215209651</v>
      </c>
      <c r="Y95" s="35">
        <f t="shared" si="36"/>
        <v>71.443125668585395</v>
      </c>
      <c r="Z95" s="35">
        <f t="shared" si="37"/>
        <v>68.661395218266037</v>
      </c>
      <c r="AA95" s="35">
        <f t="shared" si="38"/>
        <v>-2.791088051030556</v>
      </c>
      <c r="AB95" s="35">
        <f t="shared" si="39"/>
        <v>-2.7910880510305276</v>
      </c>
      <c r="AC95" s="35">
        <f t="shared" si="40"/>
        <v>-2.7910880510305418</v>
      </c>
      <c r="AF95"/>
      <c r="AG95"/>
      <c r="AJ95" t="s">
        <v>185</v>
      </c>
    </row>
    <row r="96" spans="1:36" ht="15" x14ac:dyDescent="0.25">
      <c r="A96">
        <v>2.68</v>
      </c>
      <c r="B96">
        <v>3.19</v>
      </c>
      <c r="C96">
        <v>2.93</v>
      </c>
      <c r="D96" s="20">
        <f t="shared" si="28"/>
        <v>2.7910880510305436E-2</v>
      </c>
      <c r="E96" s="17">
        <f>IF(OR($A96="",$B96="",$C96=""),"",A96*'MPTO_working_3-way'!$I95)</f>
        <v>2.7548011597676187</v>
      </c>
      <c r="F96" s="21">
        <f>IF(OR($A96="",$B96="",$C96=""),"",B96*'MPTO_working_3-way'!$I95)</f>
        <v>3.2790357088278741</v>
      </c>
      <c r="G96" s="22">
        <f>IF(OR($A96="",$B96="",$C96=""),"",C96*'MPTO_working_3-way'!$I95)</f>
        <v>3.011778879895195</v>
      </c>
      <c r="H96" s="17">
        <f>IF(OR($A96="",$B96="",$C96=""),"",'MPTO_working_3-way'!E95)</f>
        <v>2.7485311047645888</v>
      </c>
      <c r="I96" s="21">
        <f>IF(OR($A96="",$B96="",$C96=""),"",'MPTO_working_3-way'!F95)</f>
        <v>3.2875703865630568</v>
      </c>
      <c r="J96" s="22">
        <f>IF(OR($A96="",$B96="",$C96=""),"",'MPTO_working_3-way'!G95)</f>
        <v>3.0121089657812896</v>
      </c>
      <c r="K96" s="17">
        <f>IF(OR($A96="",$B96="",$C96=""),"",'OddsRatio_working_3-way'!H95)</f>
        <v>2.7515221751348768</v>
      </c>
      <c r="L96" s="21">
        <f>IF(OR($A96="",$B96="",$C96=""),"",'OddsRatio_working_3-way'!I95)</f>
        <v>3.2832342640151073</v>
      </c>
      <c r="M96" s="22">
        <f>IF(OR($A96="",$B96="",$C96=""),"",'OddsRatio_working_3-way'!J95)</f>
        <v>3.0121653559585191</v>
      </c>
      <c r="N96" s="23">
        <f t="shared" si="29"/>
        <v>36.300260599728915</v>
      </c>
      <c r="O96" s="24">
        <f t="shared" si="30"/>
        <v>30.496770660587302</v>
      </c>
      <c r="P96" s="24">
        <f t="shared" si="31"/>
        <v>33.202968739683783</v>
      </c>
      <c r="Q96" t="s">
        <v>183</v>
      </c>
      <c r="R96" t="s">
        <v>243</v>
      </c>
      <c r="S96" t="s">
        <v>298</v>
      </c>
      <c r="T96" s="35">
        <v>100</v>
      </c>
      <c r="U96" s="35">
        <f t="shared" si="32"/>
        <v>51.456310679611654</v>
      </c>
      <c r="V96" s="35">
        <f t="shared" si="33"/>
        <v>71.264367816091948</v>
      </c>
      <c r="W96" s="35">
        <f t="shared" si="34"/>
        <v>74.554707379134854</v>
      </c>
      <c r="X96" s="35">
        <f t="shared" si="35"/>
        <v>54.180924804773191</v>
      </c>
      <c r="Y96" s="35">
        <f t="shared" si="36"/>
        <v>73.988981941253499</v>
      </c>
      <c r="Z96" s="35">
        <f t="shared" si="37"/>
        <v>77.279321504296391</v>
      </c>
      <c r="AA96" s="35">
        <f t="shared" si="38"/>
        <v>-2.724614125161537</v>
      </c>
      <c r="AB96" s="35">
        <f t="shared" si="39"/>
        <v>-2.7246141251615512</v>
      </c>
      <c r="AC96" s="35">
        <f t="shared" si="40"/>
        <v>-2.724614125161537</v>
      </c>
      <c r="AF96"/>
      <c r="AG96"/>
      <c r="AJ96" t="s">
        <v>185</v>
      </c>
    </row>
    <row r="97" spans="1:36" ht="15" x14ac:dyDescent="0.25">
      <c r="A97">
        <v>2.06</v>
      </c>
      <c r="B97">
        <v>3.48</v>
      </c>
      <c r="C97">
        <v>3.93</v>
      </c>
      <c r="D97" s="20">
        <f t="shared" si="28"/>
        <v>2.7246141251615397E-2</v>
      </c>
      <c r="E97" s="17">
        <f>IF(OR($A97="",$B97="",$C97=""),"",A97*'MPTO_working_3-way'!$I96)</f>
        <v>2.1161270509783279</v>
      </c>
      <c r="F97" s="21">
        <f>IF(OR($A97="",$B97="",$C97=""),"",B97*'MPTO_working_3-way'!$I96)</f>
        <v>3.5748165715556217</v>
      </c>
      <c r="G97" s="22">
        <f>IF(OR($A97="",$B97="",$C97=""),"",C97*'MPTO_working_3-way'!$I96)</f>
        <v>4.0370773351188483</v>
      </c>
      <c r="H97" s="17">
        <f>IF(OR($A97="",$B97="",$C97=""),"",'MPTO_working_3-way'!E96)</f>
        <v>2.0992753787332363</v>
      </c>
      <c r="I97" s="21">
        <f>IF(OR($A97="",$B97="",$C97=""),"",'MPTO_working_3-way'!F96)</f>
        <v>3.5935768797876717</v>
      </c>
      <c r="J97" s="22">
        <f>IF(OR($A97="",$B97="",$C97=""),"",'MPTO_working_3-way'!G96)</f>
        <v>4.0754632479898536</v>
      </c>
      <c r="K97" s="17">
        <f>IF(OR($A97="",$B97="",$C97=""),"",'OddsRatio_working_3-way'!H96)</f>
        <v>2.1060839899680057</v>
      </c>
      <c r="L97" s="21">
        <f>IF(OR($A97="",$B97="",$C97=""),"",'OddsRatio_working_3-way'!I96)</f>
        <v>3.5878191463402405</v>
      </c>
      <c r="M97" s="22">
        <f>IF(OR($A97="",$B97="",$C97=""),"",'OddsRatio_working_3-way'!J96)</f>
        <v>4.0573831043455257</v>
      </c>
      <c r="N97" s="23">
        <f t="shared" si="29"/>
        <v>47.256141805742715</v>
      </c>
      <c r="O97" s="24">
        <f t="shared" si="30"/>
        <v>27.973463252824711</v>
      </c>
      <c r="P97" s="24">
        <f t="shared" si="31"/>
        <v>24.770394941432571</v>
      </c>
      <c r="Q97" t="s">
        <v>106</v>
      </c>
      <c r="R97" t="s">
        <v>93</v>
      </c>
      <c r="S97" t="s">
        <v>298</v>
      </c>
      <c r="T97" s="35">
        <v>100</v>
      </c>
      <c r="U97" s="35">
        <f t="shared" si="32"/>
        <v>69.325153374233125</v>
      </c>
      <c r="V97" s="35">
        <f t="shared" si="33"/>
        <v>69.135802469135797</v>
      </c>
      <c r="W97" s="35">
        <f t="shared" si="34"/>
        <v>58.847736625514408</v>
      </c>
      <c r="X97" s="35">
        <f t="shared" si="35"/>
        <v>72.016460905349788</v>
      </c>
      <c r="Y97" s="35">
        <f t="shared" si="36"/>
        <v>71.827110000252461</v>
      </c>
      <c r="Z97" s="35">
        <f t="shared" si="37"/>
        <v>61.539044156631071</v>
      </c>
      <c r="AA97" s="35">
        <f t="shared" si="38"/>
        <v>-2.6913075311166637</v>
      </c>
      <c r="AB97" s="35">
        <f t="shared" si="39"/>
        <v>-2.6913075311166637</v>
      </c>
      <c r="AC97" s="35">
        <f t="shared" si="40"/>
        <v>-2.6913075311166637</v>
      </c>
      <c r="AF97"/>
      <c r="AG97"/>
      <c r="AJ97" t="s">
        <v>112</v>
      </c>
    </row>
    <row r="98" spans="1:36" ht="15" x14ac:dyDescent="0.25">
      <c r="A98">
        <v>3.26</v>
      </c>
      <c r="B98">
        <v>3.24</v>
      </c>
      <c r="C98">
        <v>2.4300000000000002</v>
      </c>
      <c r="D98" s="20">
        <f t="shared" si="28"/>
        <v>2.6913075311166601E-2</v>
      </c>
      <c r="E98" s="17">
        <f>IF(OR($A98="",$B98="",$C98=""),"",A98*'MPTO_working_3-way'!$I97)</f>
        <v>3.3477366255144028</v>
      </c>
      <c r="F98" s="21">
        <f>IF(OR($A98="",$B98="",$C98=""),"",B98*'MPTO_working_3-way'!$I97)</f>
        <v>3.3271983640081801</v>
      </c>
      <c r="G98" s="22">
        <f>IF(OR($A98="",$B98="",$C98=""),"",C98*'MPTO_working_3-way'!$I97)</f>
        <v>2.4953987730061349</v>
      </c>
      <c r="H98" s="17">
        <f>IF(OR($A98="",$B98="",$C98=""),"",'MPTO_working_3-way'!E97)</f>
        <v>3.3582127515261129</v>
      </c>
      <c r="I98" s="21">
        <f>IF(OR($A98="",$B98="",$C98=""),"",'MPTO_working_3-way'!F97)</f>
        <v>3.3369934567103825</v>
      </c>
      <c r="J98" s="22">
        <f>IF(OR($A98="",$B98="",$C98=""),"",'MPTO_working_3-way'!G97)</f>
        <v>2.4841535309612413</v>
      </c>
      <c r="K98" s="17">
        <f>IF(OR($A98="",$B98="",$C98=""),"",'OddsRatio_working_3-way'!H97)</f>
        <v>3.3534896741278577</v>
      </c>
      <c r="L98" s="21">
        <f>IF(OR($A98="",$B98="",$C98=""),"",'OddsRatio_working_3-way'!I97)</f>
        <v>3.3326623318789381</v>
      </c>
      <c r="M98" s="22">
        <f>IF(OR($A98="",$B98="",$C98=""),"",'OddsRatio_working_3-way'!J97)</f>
        <v>2.4891549707977152</v>
      </c>
      <c r="N98" s="23">
        <f t="shared" si="29"/>
        <v>29.87092808850646</v>
      </c>
      <c r="O98" s="24">
        <f t="shared" si="30"/>
        <v>30.055316533497233</v>
      </c>
      <c r="P98" s="24">
        <f t="shared" si="31"/>
        <v>40.073755377996314</v>
      </c>
      <c r="Q98" t="s">
        <v>95</v>
      </c>
      <c r="R98" t="s">
        <v>105</v>
      </c>
      <c r="S98" t="s">
        <v>298</v>
      </c>
      <c r="T98" s="35">
        <v>100</v>
      </c>
      <c r="U98" s="35">
        <f t="shared" si="32"/>
        <v>30.555555555555554</v>
      </c>
      <c r="V98" s="35">
        <f t="shared" si="33"/>
        <v>78.678038379530932</v>
      </c>
      <c r="W98" s="35">
        <f t="shared" si="34"/>
        <v>87.684729064039402</v>
      </c>
      <c r="X98" s="35">
        <f t="shared" si="35"/>
        <v>33.637232556429673</v>
      </c>
      <c r="Y98" s="35">
        <f t="shared" si="36"/>
        <v>81.759715380405027</v>
      </c>
      <c r="Z98" s="35">
        <f t="shared" si="37"/>
        <v>90.766406064913525</v>
      </c>
      <c r="AA98" s="35">
        <f t="shared" si="38"/>
        <v>-3.0816770008741194</v>
      </c>
      <c r="AB98" s="35">
        <f t="shared" si="39"/>
        <v>-3.0816770008740946</v>
      </c>
      <c r="AC98" s="35">
        <f t="shared" si="40"/>
        <v>-3.081677000874123</v>
      </c>
      <c r="AF98"/>
      <c r="AG98"/>
      <c r="AJ98" t="s">
        <v>112</v>
      </c>
    </row>
    <row r="99" spans="1:36" ht="15" x14ac:dyDescent="0.25">
      <c r="A99">
        <v>1.44</v>
      </c>
      <c r="B99">
        <v>4.6900000000000004</v>
      </c>
      <c r="C99">
        <v>8.1199999999999992</v>
      </c>
      <c r="D99" s="20">
        <f t="shared" si="28"/>
        <v>3.0816770008741168E-2</v>
      </c>
      <c r="E99" s="17">
        <f>IF(OR($A99="",$B99="",$C99=""),"",A99*'MPTO_working_3-way'!$I98)</f>
        <v>1.4843761488125873</v>
      </c>
      <c r="F99" s="21">
        <f>IF(OR($A99="",$B99="",$C99=""),"",B99*'MPTO_working_3-way'!$I98)</f>
        <v>4.8345306513409962</v>
      </c>
      <c r="G99" s="22">
        <f>IF(OR($A99="",$B99="",$C99=""),"",C99*'MPTO_working_3-way'!$I98)</f>
        <v>8.3702321724709776</v>
      </c>
      <c r="H99" s="17">
        <f>IF(OR($A99="",$B99="",$C99=""),"",'MPTO_working_3-way'!E98)</f>
        <v>1.4616203608806493</v>
      </c>
      <c r="I99" s="21">
        <f>IF(OR($A99="",$B99="",$C99=""),"",'MPTO_working_3-way'!F98)</f>
        <v>4.9273861078591539</v>
      </c>
      <c r="J99" s="22">
        <f>IF(OR($A99="",$B99="",$C99=""),"",'MPTO_working_3-way'!G98)</f>
        <v>8.8589297453124338</v>
      </c>
      <c r="K99" s="17">
        <f>IF(OR($A99="",$B99="",$C99=""),"",'OddsRatio_working_3-way'!H98)</f>
        <v>1.4688710287902409</v>
      </c>
      <c r="L99" s="21">
        <f>IF(OR($A99="",$B99="",$C99=""),"",'OddsRatio_working_3-way'!I98)</f>
        <v>4.9321229459908853</v>
      </c>
      <c r="M99" s="22">
        <f>IF(OR($A99="",$B99="",$C99=""),"",'OddsRatio_working_3-way'!J98)</f>
        <v>8.5871857386057169</v>
      </c>
      <c r="N99" s="23">
        <f t="shared" si="29"/>
        <v>67.368368913764925</v>
      </c>
      <c r="O99" s="24">
        <f t="shared" si="30"/>
        <v>20.684531180345733</v>
      </c>
      <c r="P99" s="24">
        <f t="shared" si="31"/>
        <v>11.947099905889347</v>
      </c>
      <c r="Q99" t="s">
        <v>110</v>
      </c>
      <c r="R99" t="s">
        <v>96</v>
      </c>
      <c r="S99" t="s">
        <v>298</v>
      </c>
      <c r="T99" s="35">
        <v>100</v>
      </c>
      <c r="U99" s="35">
        <f t="shared" si="32"/>
        <v>13.043478260869554</v>
      </c>
      <c r="V99" s="35">
        <f t="shared" si="33"/>
        <v>87.937273823884198</v>
      </c>
      <c r="W99" s="35">
        <f t="shared" si="34"/>
        <v>95.775242923531877</v>
      </c>
      <c r="X99" s="35">
        <f t="shared" si="35"/>
        <v>16.287483252583908</v>
      </c>
      <c r="Y99" s="35">
        <f t="shared" si="36"/>
        <v>91.181278815598546</v>
      </c>
      <c r="Z99" s="35">
        <f t="shared" si="37"/>
        <v>99.01924791524624</v>
      </c>
      <c r="AA99" s="35">
        <f t="shared" si="38"/>
        <v>-3.2440049917143536</v>
      </c>
      <c r="AB99" s="35">
        <f t="shared" si="39"/>
        <v>-3.2440049917143483</v>
      </c>
      <c r="AC99" s="35">
        <f t="shared" si="40"/>
        <v>-3.2440049917143625</v>
      </c>
      <c r="AF99"/>
      <c r="AG99"/>
      <c r="AJ99" t="s">
        <v>112</v>
      </c>
    </row>
    <row r="100" spans="1:36" ht="15" x14ac:dyDescent="0.25">
      <c r="A100">
        <v>1.1499999999999999</v>
      </c>
      <c r="B100">
        <v>8.2899999999999991</v>
      </c>
      <c r="C100">
        <v>23.67</v>
      </c>
      <c r="D100" s="20">
        <f t="shared" si="28"/>
        <v>3.2440049917143554E-2</v>
      </c>
      <c r="E100" s="17">
        <f>IF(OR($A100="",$B100="",$C100=""),"",A100*'MPTO_working_3-way'!$I99)</f>
        <v>1.187306057404715</v>
      </c>
      <c r="F100" s="21">
        <f>IF(OR($A100="",$B100="",$C100=""),"",B100*'MPTO_working_3-way'!$I99)</f>
        <v>8.5589280138131194</v>
      </c>
      <c r="G100" s="22">
        <f>IF(OR($A100="",$B100="",$C100=""),"",C100*'MPTO_working_3-way'!$I99)</f>
        <v>24.437855981538789</v>
      </c>
      <c r="H100" s="17">
        <f>IF(OR($A100="",$B100="",$C100=""),"",'MPTO_working_3-way'!E99)</f>
        <v>1.1644807282988674</v>
      </c>
      <c r="I100" s="21">
        <f>IF(OR($A100="",$B100="",$C100=""),"",'MPTO_working_3-way'!F99)</f>
        <v>9.1063143431541214</v>
      </c>
      <c r="J100" s="22">
        <f>IF(OR($A100="",$B100="",$C100=""),"",'MPTO_working_3-way'!G99)</f>
        <v>31.812463448909824</v>
      </c>
      <c r="K100" s="17">
        <f>IF(OR($A100="",$B100="",$C100=""),"",'OddsRatio_working_3-way'!H99)</f>
        <v>1.1700877346810954</v>
      </c>
      <c r="L100" s="21">
        <f>IF(OR($A100="",$B100="",$C100=""),"",'OddsRatio_working_3-way'!I99)</f>
        <v>9.2662639055012654</v>
      </c>
      <c r="M100" s="22">
        <f>IF(OR($A100="",$B100="",$C100=""),"",'OddsRatio_working_3-way'!J99)</f>
        <v>26.705926301469646</v>
      </c>
      <c r="N100" s="23">
        <f t="shared" si="29"/>
        <v>84.22428183225648</v>
      </c>
      <c r="O100" s="24">
        <f t="shared" si="30"/>
        <v>11.683706164908921</v>
      </c>
      <c r="P100" s="24">
        <f t="shared" si="31"/>
        <v>4.0920120028345979</v>
      </c>
      <c r="Q100" t="s">
        <v>111</v>
      </c>
      <c r="R100" t="s">
        <v>94</v>
      </c>
      <c r="S100" t="s">
        <v>298</v>
      </c>
      <c r="T100" s="35">
        <v>100</v>
      </c>
      <c r="U100" s="35">
        <f t="shared" si="32"/>
        <v>40.476190476190474</v>
      </c>
      <c r="V100" s="35">
        <f t="shared" si="33"/>
        <v>73.045822102425873</v>
      </c>
      <c r="W100" s="35">
        <f t="shared" si="34"/>
        <v>82.142857142857139</v>
      </c>
      <c r="X100" s="35">
        <f t="shared" si="35"/>
        <v>44.811320754716974</v>
      </c>
      <c r="Y100" s="35">
        <f t="shared" si="36"/>
        <v>77.38095238095238</v>
      </c>
      <c r="Z100" s="35">
        <f t="shared" si="37"/>
        <v>86.477987421383645</v>
      </c>
      <c r="AA100" s="35">
        <f t="shared" si="38"/>
        <v>-4.3351302785264991</v>
      </c>
      <c r="AB100" s="35">
        <f t="shared" si="39"/>
        <v>-4.3351302785265062</v>
      </c>
      <c r="AC100" s="35">
        <f t="shared" si="40"/>
        <v>-4.3351302785265062</v>
      </c>
      <c r="AF100"/>
      <c r="AG100"/>
      <c r="AJ100" t="s">
        <v>112</v>
      </c>
    </row>
    <row r="101" spans="1:36" ht="15" x14ac:dyDescent="0.25">
      <c r="A101">
        <v>1.68</v>
      </c>
      <c r="B101">
        <v>3.71</v>
      </c>
      <c r="C101">
        <v>5.6</v>
      </c>
      <c r="D101" s="20">
        <f t="shared" si="28"/>
        <v>4.3351302785265E-2</v>
      </c>
      <c r="E101" s="17">
        <f>IF(OR($A101="",$B101="",$C101=""),"",A101*'MPTO_working_3-way'!$I100)</f>
        <v>1.7528301886792452</v>
      </c>
      <c r="F101" s="21">
        <f>IF(OR($A101="",$B101="",$C101=""),"",B101*'MPTO_working_3-way'!$I100)</f>
        <v>3.8708333333333331</v>
      </c>
      <c r="G101" s="22">
        <f>IF(OR($A101="",$B101="",$C101=""),"",C101*'MPTO_working_3-way'!$I100)</f>
        <v>5.8427672955974836</v>
      </c>
      <c r="H101" s="17">
        <f>IF(OR($A101="",$B101="",$C101=""),"",'MPTO_working_3-way'!E100)</f>
        <v>1.7217996648188734</v>
      </c>
      <c r="I101" s="21">
        <f>IF(OR($A101="",$B101="",$C101=""),"",'MPTO_working_3-way'!F100)</f>
        <v>3.9201643674787197</v>
      </c>
      <c r="J101" s="22">
        <f>IF(OR($A101="",$B101="",$C101=""),"",'MPTO_working_3-way'!G100)</f>
        <v>6.0930656934306553</v>
      </c>
      <c r="K101" s="17">
        <f>IF(OR($A101="",$B101="",$C101=""),"",'OddsRatio_working_3-way'!H100)</f>
        <v>1.7328509478014598</v>
      </c>
      <c r="L101" s="21">
        <f>IF(OR($A101="",$B101="",$C101=""),"",'OddsRatio_working_3-way'!I100)</f>
        <v>3.9206265713852311</v>
      </c>
      <c r="M101" s="22">
        <f>IF(OR($A101="",$B101="",$C101=""),"",'OddsRatio_working_3-way'!J100)</f>
        <v>5.9575211174804634</v>
      </c>
      <c r="N101" s="23">
        <f t="shared" si="29"/>
        <v>57.050592034445643</v>
      </c>
      <c r="O101" s="24">
        <f t="shared" si="30"/>
        <v>25.834230355220665</v>
      </c>
      <c r="P101" s="24">
        <f t="shared" si="31"/>
        <v>17.115177610333692</v>
      </c>
      <c r="Q101" t="s">
        <v>134</v>
      </c>
      <c r="R101" t="s">
        <v>145</v>
      </c>
      <c r="S101" t="s">
        <v>298</v>
      </c>
      <c r="T101" s="35">
        <v>100</v>
      </c>
      <c r="U101" s="35">
        <f t="shared" si="32"/>
        <v>48.979591836734699</v>
      </c>
      <c r="V101" s="35">
        <f t="shared" si="33"/>
        <v>70.674486803519059</v>
      </c>
      <c r="W101" s="35">
        <f t="shared" si="34"/>
        <v>76.30331753554502</v>
      </c>
      <c r="X101" s="35">
        <f t="shared" si="35"/>
        <v>53.022195660935914</v>
      </c>
      <c r="Y101" s="35">
        <f t="shared" si="36"/>
        <v>74.717090627720282</v>
      </c>
      <c r="Z101" s="35">
        <f t="shared" si="37"/>
        <v>80.345921359746242</v>
      </c>
      <c r="AA101" s="35">
        <f t="shared" si="38"/>
        <v>-4.0426038242012154</v>
      </c>
      <c r="AB101" s="35">
        <f t="shared" si="39"/>
        <v>-4.0426038242012226</v>
      </c>
      <c r="AC101" s="35">
        <f t="shared" si="40"/>
        <v>-4.0426038242012226</v>
      </c>
      <c r="AF101"/>
      <c r="AG101"/>
      <c r="AJ101" t="s">
        <v>154</v>
      </c>
    </row>
    <row r="102" spans="1:36" ht="15" x14ac:dyDescent="0.25">
      <c r="A102">
        <v>1.96</v>
      </c>
      <c r="B102">
        <v>3.41</v>
      </c>
      <c r="C102">
        <v>4.22</v>
      </c>
      <c r="D102" s="20">
        <f t="shared" si="28"/>
        <v>4.0426038242012297E-2</v>
      </c>
      <c r="E102" s="17">
        <f>IF(OR($A102="",$B102="",$C102=""),"",A102*'MPTO_working_3-way'!$I101)</f>
        <v>2.039235034954344</v>
      </c>
      <c r="F102" s="21">
        <f>IF(OR($A102="",$B102="",$C102=""),"",B102*'MPTO_working_3-way'!$I101)</f>
        <v>3.5478527904052619</v>
      </c>
      <c r="G102" s="22">
        <f>IF(OR($A102="",$B102="",$C102=""),"",C102*'MPTO_working_3-way'!$I101)</f>
        <v>4.390597881381292</v>
      </c>
      <c r="H102" s="17">
        <f>IF(OR($A102="",$B102="",$C102=""),"",'MPTO_working_3-way'!E101)</f>
        <v>2.0131712309511651</v>
      </c>
      <c r="I102" s="21">
        <f>IF(OR($A102="",$B102="",$C102=""),"",'MPTO_working_3-way'!F101)</f>
        <v>3.5742396357902582</v>
      </c>
      <c r="J102" s="22">
        <f>IF(OR($A102="",$B102="",$C102=""),"",'MPTO_working_3-way'!G101)</f>
        <v>4.4744435287906379</v>
      </c>
      <c r="K102" s="17">
        <f>IF(OR($A102="",$B102="",$C102=""),"",'OddsRatio_working_3-way'!H101)</f>
        <v>2.0233902949920752</v>
      </c>
      <c r="L102" s="21">
        <f>IF(OR($A102="",$B102="",$C102=""),"",'OddsRatio_working_3-way'!I101)</f>
        <v>3.5691360530530232</v>
      </c>
      <c r="M102" s="22">
        <f>IF(OR($A102="",$B102="",$C102=""),"",'OddsRatio_working_3-way'!J101)</f>
        <v>4.4326216144525867</v>
      </c>
      <c r="N102" s="23">
        <f t="shared" si="29"/>
        <v>49.037996251490881</v>
      </c>
      <c r="O102" s="24">
        <f t="shared" si="30"/>
        <v>28.186062361560744</v>
      </c>
      <c r="P102" s="24">
        <f t="shared" si="31"/>
        <v>22.775941386948372</v>
      </c>
      <c r="Q102" t="s">
        <v>132</v>
      </c>
      <c r="R102" t="s">
        <v>141</v>
      </c>
      <c r="S102" t="s">
        <v>298</v>
      </c>
      <c r="T102" s="35">
        <v>100</v>
      </c>
      <c r="U102" s="35">
        <f t="shared" si="32"/>
        <v>38.271604938271601</v>
      </c>
      <c r="V102" s="35">
        <f t="shared" si="33"/>
        <v>73.118279569892465</v>
      </c>
      <c r="W102" s="35">
        <f t="shared" si="34"/>
        <v>84.326018808777434</v>
      </c>
      <c r="X102" s="35">
        <f t="shared" si="35"/>
        <v>42.555701621330101</v>
      </c>
      <c r="Y102" s="35">
        <f t="shared" si="36"/>
        <v>77.402376252950972</v>
      </c>
      <c r="Z102" s="35">
        <f t="shared" si="37"/>
        <v>88.610115491835913</v>
      </c>
      <c r="AA102" s="35">
        <f t="shared" si="38"/>
        <v>-4.2840966830585003</v>
      </c>
      <c r="AB102" s="35">
        <f t="shared" si="39"/>
        <v>-4.2840966830585074</v>
      </c>
      <c r="AC102" s="35">
        <f t="shared" si="40"/>
        <v>-4.284096683058479</v>
      </c>
      <c r="AF102"/>
      <c r="AG102"/>
      <c r="AJ102" t="s">
        <v>154</v>
      </c>
    </row>
    <row r="103" spans="1:36" ht="15" x14ac:dyDescent="0.25">
      <c r="A103">
        <v>1.62</v>
      </c>
      <c r="B103">
        <v>3.72</v>
      </c>
      <c r="C103">
        <v>6.38</v>
      </c>
      <c r="D103" s="20">
        <f t="shared" si="28"/>
        <v>4.2840966830584915E-2</v>
      </c>
      <c r="E103" s="17">
        <f>IF(OR($A103="",$B103="",$C103=""),"",A103*'MPTO_working_3-way'!$I102)</f>
        <v>1.6894023662655477</v>
      </c>
      <c r="F103" s="21">
        <f>IF(OR($A103="",$B103="",$C103=""),"",B103*'MPTO_working_3-way'!$I102)</f>
        <v>3.8793683966097761</v>
      </c>
      <c r="G103" s="22">
        <f>IF(OR($A103="",$B103="",$C103=""),"",C103*'MPTO_working_3-way'!$I102)</f>
        <v>6.6533253683791314</v>
      </c>
      <c r="H103" s="17">
        <f>IF(OR($A103="",$B103="",$C103=""),"",'MPTO_working_3-way'!E102)</f>
        <v>1.6583648140761362</v>
      </c>
      <c r="I103" s="21">
        <f>IF(OR($A103="",$B103="",$C103=""),"",'MPTO_working_3-way'!F102)</f>
        <v>3.9287037385209733</v>
      </c>
      <c r="J103" s="22">
        <f>IF(OR($A103="",$B103="",$C103=""),"",'MPTO_working_3-way'!G102)</f>
        <v>7.0195393971968896</v>
      </c>
      <c r="K103" s="17">
        <f>IF(OR($A103="",$B103="",$C103=""),"",'OddsRatio_working_3-way'!H102)</f>
        <v>1.669288682656439</v>
      </c>
      <c r="L103" s="21">
        <f>IF(OR($A103="",$B103="",$C103=""),"",'OddsRatio_working_3-way'!I102)</f>
        <v>3.9362342206863126</v>
      </c>
      <c r="M103" s="22">
        <f>IF(OR($A103="",$B103="",$C103=""),"",'OddsRatio_working_3-way'!J102)</f>
        <v>6.807698568857484</v>
      </c>
      <c r="N103" s="23">
        <f t="shared" si="29"/>
        <v>59.192529853649766</v>
      </c>
      <c r="O103" s="24">
        <f t="shared" si="30"/>
        <v>25.777392033041028</v>
      </c>
      <c r="P103" s="24">
        <f t="shared" si="31"/>
        <v>15.030078113309193</v>
      </c>
      <c r="Q103" t="s">
        <v>144</v>
      </c>
      <c r="R103" t="s">
        <v>152</v>
      </c>
      <c r="S103" t="s">
        <v>298</v>
      </c>
      <c r="T103" s="35">
        <v>100</v>
      </c>
      <c r="U103" s="35">
        <f t="shared" si="32"/>
        <v>55.357142857142868</v>
      </c>
      <c r="V103" s="35">
        <f t="shared" si="33"/>
        <v>67.948717948717942</v>
      </c>
      <c r="W103" s="35">
        <f t="shared" si="34"/>
        <v>72.752043596730246</v>
      </c>
      <c r="X103" s="35">
        <f t="shared" si="35"/>
        <v>59.299238454551805</v>
      </c>
      <c r="Y103" s="35">
        <f t="shared" si="36"/>
        <v>71.890813546126893</v>
      </c>
      <c r="Z103" s="35">
        <f t="shared" si="37"/>
        <v>76.694139194139183</v>
      </c>
      <c r="AA103" s="35">
        <f t="shared" si="38"/>
        <v>-3.9420955974089367</v>
      </c>
      <c r="AB103" s="35">
        <f t="shared" si="39"/>
        <v>-3.9420955974089509</v>
      </c>
      <c r="AC103" s="35">
        <f t="shared" si="40"/>
        <v>-3.9420955974089367</v>
      </c>
      <c r="AF103"/>
      <c r="AG103"/>
      <c r="AJ103" t="s">
        <v>154</v>
      </c>
    </row>
    <row r="104" spans="1:36" ht="15" x14ac:dyDescent="0.25">
      <c r="A104">
        <v>2.2400000000000002</v>
      </c>
      <c r="B104">
        <v>3.12</v>
      </c>
      <c r="C104">
        <v>3.67</v>
      </c>
      <c r="D104" s="20">
        <f t="shared" si="28"/>
        <v>3.9420955974089456E-2</v>
      </c>
      <c r="E104" s="17">
        <f>IF(OR($A104="",$B104="",$C104=""),"",A104*'MPTO_working_3-way'!$I103)</f>
        <v>2.3283029413819607</v>
      </c>
      <c r="F104" s="21">
        <f>IF(OR($A104="",$B104="",$C104=""),"",B104*'MPTO_working_3-way'!$I103)</f>
        <v>3.2429933826391593</v>
      </c>
      <c r="G104" s="22">
        <f>IF(OR($A104="",$B104="",$C104=""),"",C104*'MPTO_working_3-way'!$I103)</f>
        <v>3.8146749084249083</v>
      </c>
      <c r="H104" s="17">
        <f>IF(OR($A104="",$B104="",$C104=""),"",'MPTO_working_3-way'!E103)</f>
        <v>2.3079324066733342</v>
      </c>
      <c r="I104" s="21">
        <f>IF(OR($A104="",$B104="",$C104=""),"",'MPTO_working_3-way'!F103)</f>
        <v>3.2533814637472718</v>
      </c>
      <c r="J104" s="22">
        <f>IF(OR($A104="",$B104="",$C104=""),"",'MPTO_working_3-way'!G103)</f>
        <v>3.855953226652213</v>
      </c>
      <c r="K104" s="17">
        <f>IF(OR($A104="",$B104="",$C104=""),"",'OddsRatio_working_3-way'!H103)</f>
        <v>2.3166584292387284</v>
      </c>
      <c r="L104" s="21">
        <f>IF(OR($A104="",$B104="",$C104=""),"",'OddsRatio_working_3-way'!I103)</f>
        <v>3.2510611854726652</v>
      </c>
      <c r="M104" s="22">
        <f>IF(OR($A104="",$B104="",$C104=""),"",'OddsRatio_working_3-way'!J103)</f>
        <v>3.8350629081188741</v>
      </c>
      <c r="N104" s="23">
        <f t="shared" si="29"/>
        <v>42.949737434358589</v>
      </c>
      <c r="O104" s="24">
        <f t="shared" si="30"/>
        <v>30.83570892723181</v>
      </c>
      <c r="P104" s="24">
        <f t="shared" si="31"/>
        <v>26.214553638409605</v>
      </c>
      <c r="Q104" t="s">
        <v>139</v>
      </c>
      <c r="R104" t="s">
        <v>146</v>
      </c>
      <c r="S104" t="s">
        <v>298</v>
      </c>
      <c r="T104" s="35">
        <v>100</v>
      </c>
      <c r="U104" s="35">
        <f t="shared" si="32"/>
        <v>61.832061068702288</v>
      </c>
      <c r="V104" s="35">
        <f t="shared" si="33"/>
        <v>65.397923875432525</v>
      </c>
      <c r="W104" s="35">
        <f t="shared" si="34"/>
        <v>69.040247678018574</v>
      </c>
      <c r="X104" s="35">
        <f t="shared" si="35"/>
        <v>65.561828446548901</v>
      </c>
      <c r="Y104" s="35">
        <f t="shared" si="36"/>
        <v>69.127691253279139</v>
      </c>
      <c r="Z104" s="35">
        <f t="shared" si="37"/>
        <v>72.770015055865173</v>
      </c>
      <c r="AA104" s="35">
        <f t="shared" si="38"/>
        <v>-3.7297673778466134</v>
      </c>
      <c r="AB104" s="35">
        <f t="shared" si="39"/>
        <v>-3.7297673778466134</v>
      </c>
      <c r="AC104" s="35">
        <f t="shared" si="40"/>
        <v>-3.7297673778465992</v>
      </c>
      <c r="AF104"/>
      <c r="AG104"/>
      <c r="AJ104" t="s">
        <v>154</v>
      </c>
    </row>
    <row r="105" spans="1:36" ht="15" x14ac:dyDescent="0.25">
      <c r="A105">
        <v>2.62</v>
      </c>
      <c r="B105">
        <v>2.89</v>
      </c>
      <c r="C105">
        <v>3.23</v>
      </c>
      <c r="D105" s="20">
        <f t="shared" si="28"/>
        <v>3.7297673778466045E-2</v>
      </c>
      <c r="E105" s="17">
        <f>IF(OR($A105="",$B105="",$C105=""),"",A105*'MPTO_working_3-way'!$I104)</f>
        <v>2.7177199052995813</v>
      </c>
      <c r="F105" s="21">
        <f>IF(OR($A105="",$B105="",$C105=""),"",B105*'MPTO_working_3-way'!$I104)</f>
        <v>2.9977902772197669</v>
      </c>
      <c r="G105" s="22">
        <f>IF(OR($A105="",$B105="",$C105=""),"",C105*'MPTO_working_3-way'!$I104)</f>
        <v>3.3504714863044454</v>
      </c>
      <c r="H105" s="17">
        <f>IF(OR($A105="",$B105="",$C105=""),"",'MPTO_working_3-way'!E104)</f>
        <v>2.7082155214282757</v>
      </c>
      <c r="I105" s="21">
        <f>IF(OR($A105="",$B105="",$C105=""),"",'MPTO_working_3-way'!F104)</f>
        <v>2.9977079226694778</v>
      </c>
      <c r="J105" s="22">
        <f>IF(OR($A105="",$B105="",$C105=""),"",'MPTO_working_3-way'!G104)</f>
        <v>3.3651342412178313</v>
      </c>
      <c r="K105" s="17">
        <f>IF(OR($A105="",$B105="",$C105=""),"",'OddsRatio_working_3-way'!H104)</f>
        <v>2.7127173329511556</v>
      </c>
      <c r="L105" s="21">
        <f>IF(OR($A105="",$B105="",$C105=""),"",'OddsRatio_working_3-way'!I104)</f>
        <v>2.998170221776348</v>
      </c>
      <c r="M105" s="22">
        <f>IF(OR($A105="",$B105="",$C105=""),"",'OddsRatio_working_3-way'!J104)</f>
        <v>3.3576294151117754</v>
      </c>
      <c r="N105" s="23">
        <f t="shared" si="29"/>
        <v>36.795550492528314</v>
      </c>
      <c r="O105" s="24">
        <f t="shared" si="30"/>
        <v>33.35790390672117</v>
      </c>
      <c r="P105" s="24">
        <f t="shared" si="31"/>
        <v>29.846545600750517</v>
      </c>
      <c r="Q105" t="s">
        <v>148</v>
      </c>
      <c r="R105" t="s">
        <v>143</v>
      </c>
      <c r="S105" t="s">
        <v>298</v>
      </c>
      <c r="T105" s="35">
        <v>100</v>
      </c>
      <c r="U105" s="35">
        <f t="shared" si="32"/>
        <v>51.456310679611654</v>
      </c>
      <c r="V105" s="35">
        <f t="shared" si="33"/>
        <v>69.696969696969703</v>
      </c>
      <c r="W105" s="35">
        <f t="shared" si="34"/>
        <v>74.160206718346245</v>
      </c>
      <c r="X105" s="35">
        <f t="shared" si="35"/>
        <v>56.142823584684052</v>
      </c>
      <c r="Y105" s="35">
        <f t="shared" si="36"/>
        <v>74.383482602042093</v>
      </c>
      <c r="Z105" s="35">
        <f t="shared" si="37"/>
        <v>78.84671962341865</v>
      </c>
      <c r="AA105" s="35">
        <f t="shared" si="38"/>
        <v>-4.6865129050723979</v>
      </c>
      <c r="AB105" s="35">
        <f t="shared" si="39"/>
        <v>-4.6865129050723908</v>
      </c>
      <c r="AC105" s="35">
        <f t="shared" si="40"/>
        <v>-4.686512905072405</v>
      </c>
      <c r="AF105"/>
      <c r="AG105"/>
      <c r="AJ105" t="s">
        <v>154</v>
      </c>
    </row>
    <row r="106" spans="1:36" ht="15" x14ac:dyDescent="0.25">
      <c r="A106">
        <v>2.06</v>
      </c>
      <c r="B106">
        <v>3.3</v>
      </c>
      <c r="C106">
        <v>3.87</v>
      </c>
      <c r="D106" s="20">
        <f t="shared" si="28"/>
        <v>4.6865129050723819E-2</v>
      </c>
      <c r="E106" s="17">
        <f>IF(OR($A106="",$B106="",$C106=""),"",A106*'MPTO_working_3-way'!$I105)</f>
        <v>2.156542165844491</v>
      </c>
      <c r="F106" s="21">
        <f>IF(OR($A106="",$B106="",$C106=""),"",B106*'MPTO_working_3-way'!$I105)</f>
        <v>3.4546549258673882</v>
      </c>
      <c r="G106" s="22">
        <f>IF(OR($A106="",$B106="",$C106=""),"",C106*'MPTO_working_3-way'!$I105)</f>
        <v>4.0513680494263014</v>
      </c>
      <c r="H106" s="17">
        <f>IF(OR($A106="",$B106="",$C106=""),"",'MPTO_working_3-way'!E105)</f>
        <v>2.1284965558308153</v>
      </c>
      <c r="I106" s="21">
        <f>IF(OR($A106="",$B106="",$C106=""),"",'MPTO_working_3-way'!F105)</f>
        <v>3.4793670862638559</v>
      </c>
      <c r="J106" s="22">
        <f>IF(OR($A106="",$B106="",$C106=""),"",'MPTO_working_3-way'!G105)</f>
        <v>4.1190195114466519</v>
      </c>
      <c r="K106" s="17">
        <f>IF(OR($A106="",$B106="",$C106=""),"",'OddsRatio_working_3-way'!H105)</f>
        <v>2.1397835582885043</v>
      </c>
      <c r="L106" s="21">
        <f>IF(OR($A106="",$B106="",$C106=""),"",'OddsRatio_working_3-way'!I105)</f>
        <v>3.473115267984491</v>
      </c>
      <c r="M106" s="22">
        <f>IF(OR($A106="",$B106="",$C106=""),"",'OddsRatio_working_3-way'!J105)</f>
        <v>4.0860177474415185</v>
      </c>
      <c r="N106" s="23">
        <f t="shared" si="29"/>
        <v>46.370528517275943</v>
      </c>
      <c r="O106" s="24">
        <f t="shared" si="30"/>
        <v>28.946451135026802</v>
      </c>
      <c r="P106" s="24">
        <f t="shared" si="31"/>
        <v>24.683020347697273</v>
      </c>
      <c r="Q106" t="s">
        <v>216</v>
      </c>
      <c r="R106" t="s">
        <v>181</v>
      </c>
      <c r="S106" t="s">
        <v>299</v>
      </c>
      <c r="T106" s="35">
        <v>100</v>
      </c>
      <c r="U106" s="35">
        <f t="shared" si="32"/>
        <v>53.051643192488264</v>
      </c>
      <c r="V106" s="35">
        <f t="shared" si="33"/>
        <v>69.418960244648318</v>
      </c>
      <c r="W106" s="35">
        <f t="shared" si="34"/>
        <v>73.474801061007966</v>
      </c>
      <c r="X106" s="35">
        <f t="shared" si="35"/>
        <v>57.106238694343723</v>
      </c>
      <c r="Y106" s="35">
        <f t="shared" si="36"/>
        <v>73.473555746503777</v>
      </c>
      <c r="Z106" s="35">
        <f t="shared" si="37"/>
        <v>77.529396562863411</v>
      </c>
      <c r="AA106" s="35">
        <f t="shared" si="38"/>
        <v>-4.0545955018554594</v>
      </c>
      <c r="AB106" s="35">
        <f t="shared" si="39"/>
        <v>-4.0545955018554594</v>
      </c>
      <c r="AC106" s="35">
        <f t="shared" si="40"/>
        <v>-4.0545955018554451</v>
      </c>
      <c r="AF106"/>
      <c r="AG106"/>
      <c r="AJ106" t="s">
        <v>86</v>
      </c>
    </row>
    <row r="107" spans="1:36" ht="15" x14ac:dyDescent="0.25">
      <c r="A107">
        <v>2.13</v>
      </c>
      <c r="B107">
        <v>3.27</v>
      </c>
      <c r="C107">
        <v>3.77</v>
      </c>
      <c r="D107" s="20">
        <f t="shared" si="28"/>
        <v>4.0545955018554736E-2</v>
      </c>
      <c r="E107" s="17">
        <f>IF(OR($A107="",$B107="",$C107=""),"",A107*'MPTO_working_3-way'!$I106)</f>
        <v>2.2163628841895213</v>
      </c>
      <c r="F107" s="21">
        <f>IF(OR($A107="",$B107="",$C107=""),"",B107*'MPTO_working_3-way'!$I106)</f>
        <v>3.4025852729106738</v>
      </c>
      <c r="G107" s="22">
        <f>IF(OR($A107="",$B107="",$C107=""),"",C107*'MPTO_working_3-way'!$I106)</f>
        <v>3.9228582504199512</v>
      </c>
      <c r="H107" s="17">
        <f>IF(OR($A107="",$B107="",$C107=""),"",'MPTO_working_3-way'!E106)</f>
        <v>2.1931351592569586</v>
      </c>
      <c r="I107" s="21">
        <f>IF(OR($A107="",$B107="",$C107=""),"",'MPTO_working_3-way'!F106)</f>
        <v>3.4212002565663036</v>
      </c>
      <c r="J107" s="22">
        <f>IF(OR($A107="",$B107="",$C107=""),"",'MPTO_working_3-way'!G106)</f>
        <v>3.9724049572411406</v>
      </c>
      <c r="K107" s="17">
        <f>IF(OR($A107="",$B107="",$C107=""),"",'OddsRatio_working_3-way'!H106)</f>
        <v>2.2027071999505301</v>
      </c>
      <c r="L107" s="21">
        <f>IF(OR($A107="",$B107="",$C107=""),"",'OddsRatio_working_3-way'!I106)</f>
        <v>3.4160578264492956</v>
      </c>
      <c r="M107" s="22">
        <f>IF(OR($A107="",$B107="",$C107=""),"",'OddsRatio_working_3-way'!J106)</f>
        <v>3.9482291538610328</v>
      </c>
      <c r="N107" s="23">
        <f t="shared" si="29"/>
        <v>45.118965271144198</v>
      </c>
      <c r="O107" s="24">
        <f t="shared" si="30"/>
        <v>29.3894177454242</v>
      </c>
      <c r="P107" s="24">
        <f t="shared" si="31"/>
        <v>25.491616983431598</v>
      </c>
      <c r="Q107" t="s">
        <v>97</v>
      </c>
      <c r="R107" t="s">
        <v>108</v>
      </c>
      <c r="S107" t="s">
        <v>299</v>
      </c>
      <c r="T107" s="35">
        <v>100</v>
      </c>
      <c r="U107" s="35">
        <f t="shared" si="32"/>
        <v>49.494949494949495</v>
      </c>
      <c r="V107" s="35">
        <f t="shared" si="33"/>
        <v>71.264367816091948</v>
      </c>
      <c r="W107" s="35">
        <f t="shared" si="34"/>
        <v>75.669099756691011</v>
      </c>
      <c r="X107" s="35">
        <f t="shared" si="35"/>
        <v>53.066532427217041</v>
      </c>
      <c r="Y107" s="35">
        <f t="shared" si="36"/>
        <v>74.835950748359508</v>
      </c>
      <c r="Z107" s="35">
        <f t="shared" si="37"/>
        <v>79.240682688958557</v>
      </c>
      <c r="AA107" s="35">
        <f t="shared" si="38"/>
        <v>-3.5715829322675461</v>
      </c>
      <c r="AB107" s="35">
        <f t="shared" si="39"/>
        <v>-3.5715829322675603</v>
      </c>
      <c r="AC107" s="35">
        <f t="shared" si="40"/>
        <v>-3.5715829322675461</v>
      </c>
      <c r="AF107"/>
      <c r="AG107"/>
      <c r="AJ107" t="s">
        <v>112</v>
      </c>
    </row>
    <row r="108" spans="1:36" s="35" customFormat="1" ht="15" x14ac:dyDescent="0.25">
      <c r="A108">
        <v>1.98</v>
      </c>
      <c r="B108">
        <v>3.48</v>
      </c>
      <c r="C108">
        <v>4.1100000000000003</v>
      </c>
      <c r="D108" s="20">
        <f t="shared" si="28"/>
        <v>3.5715829322675585E-2</v>
      </c>
      <c r="E108" s="17">
        <f>IF(OR($A108="",$B108="",$C108=""),"",A108*'MPTO_working_3-way'!$I107)</f>
        <v>2.0507173420588978</v>
      </c>
      <c r="F108" s="21">
        <f>IF(OR($A108="",$B108="",$C108=""),"",B108*'MPTO_working_3-way'!$I107)</f>
        <v>3.6042910860429109</v>
      </c>
      <c r="G108" s="22">
        <f>IF(OR($A108="",$B108="",$C108=""),"",C108*'MPTO_working_3-way'!$I107)</f>
        <v>4.2567920585161971</v>
      </c>
      <c r="H108" s="17">
        <f>IF(OR($A108="",$B108="",$C108=""),"",'MPTO_working_3-way'!E107)</f>
        <v>2.0278002137817022</v>
      </c>
      <c r="I108" s="21">
        <f>IF(OR($A108="",$B108="",$C108=""),"",'MPTO_working_3-way'!F107)</f>
        <v>3.6304091660077469</v>
      </c>
      <c r="J108" s="22">
        <f>IF(OR($A108="",$B108="",$C108=""),"",'MPTO_working_3-way'!G107)</f>
        <v>4.3214515916382243</v>
      </c>
      <c r="K108" s="17">
        <f>IF(OR($A108="",$B108="",$C108=""),"",'OddsRatio_working_3-way'!H107)</f>
        <v>2.0368177947316592</v>
      </c>
      <c r="L108" s="21">
        <f>IF(OR($A108="",$B108="",$C108=""),"",'OddsRatio_working_3-way'!I107)</f>
        <v>3.6237838070760344</v>
      </c>
      <c r="M108" s="22">
        <f>IF(OR($A108="",$B108="",$C108=""),"",'OddsRatio_working_3-way'!J107)</f>
        <v>4.2903095322606726</v>
      </c>
      <c r="N108" s="23">
        <f t="shared" si="29"/>
        <v>48.763424363301624</v>
      </c>
      <c r="O108" s="24">
        <f t="shared" si="30"/>
        <v>27.744706965326788</v>
      </c>
      <c r="P108" s="24">
        <f t="shared" si="31"/>
        <v>23.491868671371581</v>
      </c>
      <c r="Q108" t="s">
        <v>104</v>
      </c>
      <c r="R108" t="s">
        <v>109</v>
      </c>
      <c r="S108" t="s">
        <v>299</v>
      </c>
      <c r="T108" s="35">
        <v>100</v>
      </c>
      <c r="U108" s="35">
        <f t="shared" si="32"/>
        <v>51.219512195121943</v>
      </c>
      <c r="V108" s="35">
        <f t="shared" si="33"/>
        <v>69.135802469135797</v>
      </c>
      <c r="W108" s="35">
        <f t="shared" si="34"/>
        <v>75.609756097560975</v>
      </c>
      <c r="X108" s="35">
        <f t="shared" si="35"/>
        <v>55.254441433303228</v>
      </c>
      <c r="Y108" s="35">
        <f t="shared" si="36"/>
        <v>73.170731707317088</v>
      </c>
      <c r="Z108" s="35">
        <f t="shared" si="37"/>
        <v>79.644685335742253</v>
      </c>
      <c r="AA108" s="35">
        <f t="shared" si="38"/>
        <v>-4.0349292381812845</v>
      </c>
      <c r="AB108" s="35">
        <f t="shared" si="39"/>
        <v>-4.0349292381812916</v>
      </c>
      <c r="AC108" s="35">
        <f t="shared" si="40"/>
        <v>-4.0349292381812774</v>
      </c>
      <c r="AD108" s="36"/>
      <c r="AE108" s="36"/>
      <c r="AF108"/>
      <c r="AG108"/>
      <c r="AH108" s="36"/>
      <c r="AI108" s="36"/>
      <c r="AJ108" t="s">
        <v>112</v>
      </c>
    </row>
    <row r="109" spans="1:36" ht="15" x14ac:dyDescent="0.25">
      <c r="A109">
        <v>2.0499999999999998</v>
      </c>
      <c r="B109">
        <v>3.24</v>
      </c>
      <c r="C109">
        <v>4.0999999999999996</v>
      </c>
      <c r="D109" s="20">
        <f t="shared" si="28"/>
        <v>4.0349292381812729E-2</v>
      </c>
      <c r="E109" s="17">
        <f>IF(OR($A109="",$B109="",$C109=""),"",A109*'MPTO_working_3-way'!$I108)</f>
        <v>2.132716049382716</v>
      </c>
      <c r="F109" s="21">
        <f>IF(OR($A109="",$B109="",$C109=""),"",B109*'MPTO_working_3-way'!$I108)</f>
        <v>3.3707317073170735</v>
      </c>
      <c r="G109" s="22">
        <f>IF(OR($A109="",$B109="",$C109=""),"",C109*'MPTO_working_3-way'!$I108)</f>
        <v>4.2654320987654319</v>
      </c>
      <c r="H109" s="17">
        <f>IF(OR($A109="",$B109="",$C109=""),"",'MPTO_working_3-way'!E108)</f>
        <v>2.1081252644942867</v>
      </c>
      <c r="I109" s="21">
        <f>IF(OR($A109="",$B109="",$C109=""),"",'MPTO_working_3-way'!F108)</f>
        <v>3.3876232573954441</v>
      </c>
      <c r="J109" s="22">
        <f>IF(OR($A109="",$B109="",$C109=""),"",'MPTO_working_3-way'!G108)</f>
        <v>4.3392857142857144</v>
      </c>
      <c r="K109" s="17">
        <f>IF(OR($A109="",$B109="",$C109=""),"",'OddsRatio_working_3-way'!H108)</f>
        <v>2.1181329927523351</v>
      </c>
      <c r="L109" s="21">
        <f>IF(OR($A109="",$B109="",$C109=""),"",'OddsRatio_working_3-way'!I108)</f>
        <v>3.3853503845383166</v>
      </c>
      <c r="M109" s="22">
        <f>IF(OR($A109="",$B109="",$C109=""),"",'OddsRatio_working_3-way'!J108)</f>
        <v>4.3011545500307049</v>
      </c>
      <c r="N109" s="23">
        <f t="shared" si="29"/>
        <v>46.888567293777136</v>
      </c>
      <c r="O109" s="24">
        <f t="shared" si="30"/>
        <v>29.667149059334296</v>
      </c>
      <c r="P109" s="24">
        <f t="shared" si="31"/>
        <v>23.444283646888568</v>
      </c>
      <c r="Q109" t="s">
        <v>142</v>
      </c>
      <c r="R109" t="s">
        <v>140</v>
      </c>
      <c r="S109" t="s">
        <v>299</v>
      </c>
      <c r="T109" s="35">
        <v>100</v>
      </c>
      <c r="U109" s="35" t="e">
        <f t="shared" si="32"/>
        <v>#DIV/0!</v>
      </c>
      <c r="V109" s="35" t="e">
        <f t="shared" si="33"/>
        <v>#DIV/0!</v>
      </c>
      <c r="W109" s="35" t="e">
        <f t="shared" si="34"/>
        <v>#DIV/0!</v>
      </c>
      <c r="X109" s="35" t="e">
        <f t="shared" si="35"/>
        <v>#DIV/0!</v>
      </c>
      <c r="Y109" s="35" t="e">
        <f t="shared" si="36"/>
        <v>#DIV/0!</v>
      </c>
      <c r="Z109" s="35" t="e">
        <f t="shared" si="37"/>
        <v>#DIV/0!</v>
      </c>
      <c r="AA109" s="35" t="e">
        <f t="shared" si="38"/>
        <v>#DIV/0!</v>
      </c>
      <c r="AB109" s="35" t="e">
        <f t="shared" si="39"/>
        <v>#DIV/0!</v>
      </c>
      <c r="AC109" s="35" t="e">
        <f t="shared" si="40"/>
        <v>#DIV/0!</v>
      </c>
      <c r="AF109"/>
      <c r="AG109"/>
      <c r="AJ109" t="s">
        <v>154</v>
      </c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58" customFormat="1" ht="15" x14ac:dyDescent="0.25">
      <c r="A182" s="50"/>
      <c r="B182" s="50"/>
      <c r="C182" s="50"/>
      <c r="D182" s="51"/>
      <c r="E182" s="52"/>
      <c r="F182" s="53"/>
      <c r="G182" s="54"/>
      <c r="H182" s="52"/>
      <c r="I182" s="53"/>
      <c r="J182" s="54"/>
      <c r="K182" s="52"/>
      <c r="L182" s="53"/>
      <c r="M182" s="54"/>
      <c r="N182" s="55"/>
      <c r="O182" s="56"/>
      <c r="P182" s="56"/>
      <c r="Q182" s="50"/>
      <c r="R182" s="50"/>
      <c r="S182" s="57"/>
      <c r="AD182" s="59"/>
      <c r="AE182" s="59"/>
      <c r="AF182" s="50"/>
      <c r="AG182" s="50"/>
      <c r="AH182" s="59"/>
      <c r="AI182" s="59"/>
      <c r="AJ182" s="50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41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41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41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41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41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41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41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41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41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41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41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42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42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42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42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43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43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43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2022-01-29T16:39:41Z</dcterms:modified>
</cp:coreProperties>
</file>