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A23FA450-2E95-4051-8625-A4DF017620FD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7" i="8" l="1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D191" i="2" l="1"/>
  <c r="D192" i="2"/>
  <c r="D193" i="2"/>
  <c r="D194" i="2"/>
  <c r="D195" i="2"/>
  <c r="D196" i="2"/>
  <c r="D197" i="2"/>
  <c r="D198" i="2"/>
  <c r="D199" i="2"/>
  <c r="D200" i="2"/>
  <c r="D201" i="2"/>
  <c r="D202" i="2"/>
  <c r="U117" i="2"/>
  <c r="V117" i="2"/>
  <c r="AB117" i="2" s="1"/>
  <c r="W117" i="2"/>
  <c r="X117" i="2"/>
  <c r="AA117" i="2" s="1"/>
  <c r="Y117" i="2"/>
  <c r="Z117" i="2"/>
  <c r="AC117" i="2" s="1"/>
  <c r="U118" i="2"/>
  <c r="V118" i="2"/>
  <c r="W118" i="2"/>
  <c r="X118" i="2"/>
  <c r="AA118" i="2" s="1"/>
  <c r="Y118" i="2"/>
  <c r="Z118" i="2"/>
  <c r="U119" i="2"/>
  <c r="V119" i="2"/>
  <c r="W119" i="2"/>
  <c r="X119" i="2"/>
  <c r="Y119" i="2"/>
  <c r="Z119" i="2"/>
  <c r="AB119" i="2"/>
  <c r="U120" i="2"/>
  <c r="V120" i="2"/>
  <c r="W120" i="2"/>
  <c r="X120" i="2"/>
  <c r="AA120" i="2" s="1"/>
  <c r="Y120" i="2"/>
  <c r="Z120" i="2"/>
  <c r="AC120" i="2"/>
  <c r="U121" i="2"/>
  <c r="V121" i="2"/>
  <c r="AB121" i="2" s="1"/>
  <c r="W121" i="2"/>
  <c r="X121" i="2"/>
  <c r="AA121" i="2" s="1"/>
  <c r="Y121" i="2"/>
  <c r="Z121" i="2"/>
  <c r="AC121" i="2" s="1"/>
  <c r="U122" i="2"/>
  <c r="V122" i="2"/>
  <c r="W122" i="2"/>
  <c r="X122" i="2"/>
  <c r="AA122" i="2" s="1"/>
  <c r="Y122" i="2"/>
  <c r="Z122" i="2"/>
  <c r="U123" i="2"/>
  <c r="V123" i="2"/>
  <c r="W123" i="2"/>
  <c r="X123" i="2"/>
  <c r="Y123" i="2"/>
  <c r="Z123" i="2"/>
  <c r="AB123" i="2"/>
  <c r="U124" i="2"/>
  <c r="V124" i="2"/>
  <c r="W124" i="2"/>
  <c r="X124" i="2"/>
  <c r="Y124" i="2"/>
  <c r="Z124" i="2"/>
  <c r="AA124" i="2"/>
  <c r="AC124" i="2"/>
  <c r="U125" i="2"/>
  <c r="V125" i="2"/>
  <c r="W125" i="2"/>
  <c r="X125" i="2"/>
  <c r="Y125" i="2"/>
  <c r="Z125" i="2"/>
  <c r="U126" i="2"/>
  <c r="V126" i="2"/>
  <c r="W126" i="2"/>
  <c r="AC126" i="2" s="1"/>
  <c r="X126" i="2"/>
  <c r="Y126" i="2"/>
  <c r="AB126" i="2" s="1"/>
  <c r="Z126" i="2"/>
  <c r="AA126" i="2"/>
  <c r="U127" i="2"/>
  <c r="V127" i="2"/>
  <c r="AB127" i="2" s="1"/>
  <c r="W127" i="2"/>
  <c r="X127" i="2"/>
  <c r="AA127" i="2" s="1"/>
  <c r="Y127" i="2"/>
  <c r="Z127" i="2"/>
  <c r="AC127" i="2" s="1"/>
  <c r="U128" i="2"/>
  <c r="V128" i="2"/>
  <c r="W128" i="2"/>
  <c r="AC128" i="2" s="1"/>
  <c r="X128" i="2"/>
  <c r="Y128" i="2"/>
  <c r="AB128" i="2" s="1"/>
  <c r="Z128" i="2"/>
  <c r="AA128" i="2"/>
  <c r="U129" i="2"/>
  <c r="V129" i="2"/>
  <c r="W129" i="2"/>
  <c r="X129" i="2"/>
  <c r="Y129" i="2"/>
  <c r="Z129" i="2"/>
  <c r="U130" i="2"/>
  <c r="V130" i="2"/>
  <c r="W130" i="2"/>
  <c r="AC130" i="2" s="1"/>
  <c r="X130" i="2"/>
  <c r="Y130" i="2"/>
  <c r="AB130" i="2" s="1"/>
  <c r="Z130" i="2"/>
  <c r="AA130" i="2"/>
  <c r="U131" i="2"/>
  <c r="V131" i="2"/>
  <c r="AB131" i="2" s="1"/>
  <c r="W131" i="2"/>
  <c r="X131" i="2"/>
  <c r="AA131" i="2" s="1"/>
  <c r="Y131" i="2"/>
  <c r="Z131" i="2"/>
  <c r="AC131" i="2" s="1"/>
  <c r="U132" i="2"/>
  <c r="V132" i="2"/>
  <c r="W132" i="2"/>
  <c r="AC132" i="2" s="1"/>
  <c r="X132" i="2"/>
  <c r="Y132" i="2"/>
  <c r="AB132" i="2" s="1"/>
  <c r="Z132" i="2"/>
  <c r="AA132" i="2"/>
  <c r="U133" i="2"/>
  <c r="V133" i="2"/>
  <c r="W133" i="2"/>
  <c r="X133" i="2"/>
  <c r="Y133" i="2"/>
  <c r="Z133" i="2"/>
  <c r="U134" i="2"/>
  <c r="V134" i="2"/>
  <c r="W134" i="2"/>
  <c r="AC134" i="2" s="1"/>
  <c r="X134" i="2"/>
  <c r="Y134" i="2"/>
  <c r="AB134" i="2" s="1"/>
  <c r="Z134" i="2"/>
  <c r="AA134" i="2"/>
  <c r="U135" i="2"/>
  <c r="V135" i="2"/>
  <c r="AB135" i="2" s="1"/>
  <c r="W135" i="2"/>
  <c r="X135" i="2"/>
  <c r="AA135" i="2" s="1"/>
  <c r="Y135" i="2"/>
  <c r="Z135" i="2"/>
  <c r="AC135" i="2" s="1"/>
  <c r="U136" i="2"/>
  <c r="V136" i="2"/>
  <c r="W136" i="2"/>
  <c r="AC136" i="2" s="1"/>
  <c r="X136" i="2"/>
  <c r="Y136" i="2"/>
  <c r="AB136" i="2" s="1"/>
  <c r="Z136" i="2"/>
  <c r="AA136" i="2"/>
  <c r="U137" i="2"/>
  <c r="V137" i="2"/>
  <c r="W137" i="2"/>
  <c r="X137" i="2"/>
  <c r="Y137" i="2"/>
  <c r="Z137" i="2"/>
  <c r="U138" i="2"/>
  <c r="V138" i="2"/>
  <c r="W138" i="2"/>
  <c r="AC138" i="2" s="1"/>
  <c r="X138" i="2"/>
  <c r="Y138" i="2"/>
  <c r="AB138" i="2" s="1"/>
  <c r="Z138" i="2"/>
  <c r="AA138" i="2"/>
  <c r="U139" i="2"/>
  <c r="V139" i="2"/>
  <c r="AB139" i="2" s="1"/>
  <c r="W139" i="2"/>
  <c r="X139" i="2"/>
  <c r="AA139" i="2" s="1"/>
  <c r="Y139" i="2"/>
  <c r="Z139" i="2"/>
  <c r="AC139" i="2" s="1"/>
  <c r="U140" i="2"/>
  <c r="V140" i="2"/>
  <c r="W140" i="2"/>
  <c r="AC140" i="2" s="1"/>
  <c r="X140" i="2"/>
  <c r="Y140" i="2"/>
  <c r="AB140" i="2" s="1"/>
  <c r="Z140" i="2"/>
  <c r="AA140" i="2"/>
  <c r="U141" i="2"/>
  <c r="V141" i="2"/>
  <c r="W141" i="2"/>
  <c r="X141" i="2"/>
  <c r="Y141" i="2"/>
  <c r="Z141" i="2"/>
  <c r="U142" i="2"/>
  <c r="V142" i="2"/>
  <c r="W142" i="2"/>
  <c r="AC142" i="2" s="1"/>
  <c r="X142" i="2"/>
  <c r="Y142" i="2"/>
  <c r="AB142" i="2" s="1"/>
  <c r="Z142" i="2"/>
  <c r="AA142" i="2"/>
  <c r="U143" i="2"/>
  <c r="V143" i="2"/>
  <c r="AB143" i="2" s="1"/>
  <c r="W143" i="2"/>
  <c r="X143" i="2"/>
  <c r="AA143" i="2" s="1"/>
  <c r="Y143" i="2"/>
  <c r="Z143" i="2"/>
  <c r="AC143" i="2" s="1"/>
  <c r="U144" i="2"/>
  <c r="V144" i="2"/>
  <c r="W144" i="2"/>
  <c r="AC144" i="2" s="1"/>
  <c r="X144" i="2"/>
  <c r="Y144" i="2"/>
  <c r="AB144" i="2" s="1"/>
  <c r="Z144" i="2"/>
  <c r="AA144" i="2"/>
  <c r="U145" i="2"/>
  <c r="V145" i="2"/>
  <c r="W145" i="2"/>
  <c r="X145" i="2"/>
  <c r="Y145" i="2"/>
  <c r="Z145" i="2"/>
  <c r="U146" i="2"/>
  <c r="V146" i="2"/>
  <c r="W146" i="2"/>
  <c r="AC146" i="2" s="1"/>
  <c r="X146" i="2"/>
  <c r="Y146" i="2"/>
  <c r="AB146" i="2" s="1"/>
  <c r="Z146" i="2"/>
  <c r="AA146" i="2"/>
  <c r="U147" i="2"/>
  <c r="V147" i="2"/>
  <c r="AB147" i="2" s="1"/>
  <c r="W147" i="2"/>
  <c r="X147" i="2"/>
  <c r="AA147" i="2" s="1"/>
  <c r="Y147" i="2"/>
  <c r="Z147" i="2"/>
  <c r="AC147" i="2" s="1"/>
  <c r="U148" i="2"/>
  <c r="V148" i="2"/>
  <c r="W148" i="2"/>
  <c r="AC148" i="2" s="1"/>
  <c r="X148" i="2"/>
  <c r="Y148" i="2"/>
  <c r="AB148" i="2" s="1"/>
  <c r="Z148" i="2"/>
  <c r="AA148" i="2"/>
  <c r="U149" i="2"/>
  <c r="V149" i="2"/>
  <c r="W149" i="2"/>
  <c r="X149" i="2"/>
  <c r="Y149" i="2"/>
  <c r="Z149" i="2"/>
  <c r="U150" i="2"/>
  <c r="V150" i="2"/>
  <c r="W150" i="2"/>
  <c r="AC150" i="2" s="1"/>
  <c r="X150" i="2"/>
  <c r="Y150" i="2"/>
  <c r="AB150" i="2" s="1"/>
  <c r="Z150" i="2"/>
  <c r="AA150" i="2"/>
  <c r="U151" i="2"/>
  <c r="V151" i="2"/>
  <c r="AB151" i="2" s="1"/>
  <c r="W151" i="2"/>
  <c r="X151" i="2"/>
  <c r="AA151" i="2" s="1"/>
  <c r="Y151" i="2"/>
  <c r="Z151" i="2"/>
  <c r="AC151" i="2" s="1"/>
  <c r="U152" i="2"/>
  <c r="V152" i="2"/>
  <c r="W152" i="2"/>
  <c r="AC152" i="2" s="1"/>
  <c r="X152" i="2"/>
  <c r="Y152" i="2"/>
  <c r="AB152" i="2" s="1"/>
  <c r="Z152" i="2"/>
  <c r="AA152" i="2"/>
  <c r="U153" i="2"/>
  <c r="V153" i="2"/>
  <c r="W153" i="2"/>
  <c r="X153" i="2"/>
  <c r="Y153" i="2"/>
  <c r="Z153" i="2"/>
  <c r="U154" i="2"/>
  <c r="V154" i="2"/>
  <c r="W154" i="2"/>
  <c r="AC154" i="2" s="1"/>
  <c r="X154" i="2"/>
  <c r="Y154" i="2"/>
  <c r="AB154" i="2" s="1"/>
  <c r="Z154" i="2"/>
  <c r="AA154" i="2"/>
  <c r="U155" i="2"/>
  <c r="V155" i="2"/>
  <c r="AB155" i="2" s="1"/>
  <c r="W155" i="2"/>
  <c r="X155" i="2"/>
  <c r="AA155" i="2" s="1"/>
  <c r="Y155" i="2"/>
  <c r="Z155" i="2"/>
  <c r="AC155" i="2" s="1"/>
  <c r="U156" i="2"/>
  <c r="V156" i="2"/>
  <c r="W156" i="2"/>
  <c r="AC156" i="2" s="1"/>
  <c r="X156" i="2"/>
  <c r="Y156" i="2"/>
  <c r="AB156" i="2" s="1"/>
  <c r="Z156" i="2"/>
  <c r="AA156" i="2"/>
  <c r="U157" i="2"/>
  <c r="V157" i="2"/>
  <c r="W157" i="2"/>
  <c r="X157" i="2"/>
  <c r="Y157" i="2"/>
  <c r="Z157" i="2"/>
  <c r="U158" i="2"/>
  <c r="V158" i="2"/>
  <c r="W158" i="2"/>
  <c r="AC158" i="2" s="1"/>
  <c r="X158" i="2"/>
  <c r="Y158" i="2"/>
  <c r="AB158" i="2" s="1"/>
  <c r="Z158" i="2"/>
  <c r="AA158" i="2"/>
  <c r="U159" i="2"/>
  <c r="V159" i="2"/>
  <c r="AB159" i="2" s="1"/>
  <c r="W159" i="2"/>
  <c r="X159" i="2"/>
  <c r="AA159" i="2" s="1"/>
  <c r="Y159" i="2"/>
  <c r="Z159" i="2"/>
  <c r="AC159" i="2" s="1"/>
  <c r="U160" i="2"/>
  <c r="V160" i="2"/>
  <c r="W160" i="2"/>
  <c r="AC160" i="2" s="1"/>
  <c r="X160" i="2"/>
  <c r="Y160" i="2"/>
  <c r="AB160" i="2" s="1"/>
  <c r="Z160" i="2"/>
  <c r="AA160" i="2"/>
  <c r="U161" i="2"/>
  <c r="V161" i="2"/>
  <c r="W161" i="2"/>
  <c r="X161" i="2"/>
  <c r="Y161" i="2"/>
  <c r="Z161" i="2"/>
  <c r="U162" i="2"/>
  <c r="V162" i="2"/>
  <c r="W162" i="2"/>
  <c r="AC162" i="2" s="1"/>
  <c r="X162" i="2"/>
  <c r="Y162" i="2"/>
  <c r="AB162" i="2" s="1"/>
  <c r="Z162" i="2"/>
  <c r="AA162" i="2"/>
  <c r="U163" i="2"/>
  <c r="V163" i="2"/>
  <c r="AB163" i="2" s="1"/>
  <c r="W163" i="2"/>
  <c r="X163" i="2"/>
  <c r="AA163" i="2" s="1"/>
  <c r="Y163" i="2"/>
  <c r="Z163" i="2"/>
  <c r="AC163" i="2" s="1"/>
  <c r="U164" i="2"/>
  <c r="V164" i="2"/>
  <c r="W164" i="2"/>
  <c r="AC164" i="2" s="1"/>
  <c r="X164" i="2"/>
  <c r="Y164" i="2"/>
  <c r="AB164" i="2" s="1"/>
  <c r="Z164" i="2"/>
  <c r="AA164" i="2"/>
  <c r="U165" i="2"/>
  <c r="V165" i="2"/>
  <c r="W165" i="2"/>
  <c r="X165" i="2"/>
  <c r="Y165" i="2"/>
  <c r="Z165" i="2"/>
  <c r="U166" i="2"/>
  <c r="V166" i="2"/>
  <c r="W166" i="2"/>
  <c r="AC166" i="2" s="1"/>
  <c r="X166" i="2"/>
  <c r="Y166" i="2"/>
  <c r="AB166" i="2" s="1"/>
  <c r="Z166" i="2"/>
  <c r="AA166" i="2"/>
  <c r="U167" i="2"/>
  <c r="V167" i="2"/>
  <c r="AB167" i="2" s="1"/>
  <c r="W167" i="2"/>
  <c r="X167" i="2"/>
  <c r="AA167" i="2" s="1"/>
  <c r="Y167" i="2"/>
  <c r="Z167" i="2"/>
  <c r="AC167" i="2" s="1"/>
  <c r="U168" i="2"/>
  <c r="V168" i="2"/>
  <c r="W168" i="2"/>
  <c r="AC168" i="2" s="1"/>
  <c r="X168" i="2"/>
  <c r="Y168" i="2"/>
  <c r="AB168" i="2" s="1"/>
  <c r="Z168" i="2"/>
  <c r="AA168" i="2"/>
  <c r="U169" i="2"/>
  <c r="V169" i="2"/>
  <c r="W169" i="2"/>
  <c r="X169" i="2"/>
  <c r="Y169" i="2"/>
  <c r="Z169" i="2"/>
  <c r="U170" i="2"/>
  <c r="V170" i="2"/>
  <c r="W170" i="2"/>
  <c r="AC170" i="2" s="1"/>
  <c r="X170" i="2"/>
  <c r="Y170" i="2"/>
  <c r="AB170" i="2" s="1"/>
  <c r="Z170" i="2"/>
  <c r="AA170" i="2"/>
  <c r="U171" i="2"/>
  <c r="V171" i="2"/>
  <c r="AB171" i="2" s="1"/>
  <c r="W171" i="2"/>
  <c r="X171" i="2"/>
  <c r="AA171" i="2" s="1"/>
  <c r="Y171" i="2"/>
  <c r="Z171" i="2"/>
  <c r="AC171" i="2" s="1"/>
  <c r="U172" i="2"/>
  <c r="V172" i="2"/>
  <c r="W172" i="2"/>
  <c r="AC172" i="2" s="1"/>
  <c r="X172" i="2"/>
  <c r="Y172" i="2"/>
  <c r="AB172" i="2" s="1"/>
  <c r="Z172" i="2"/>
  <c r="AA172" i="2"/>
  <c r="U173" i="2"/>
  <c r="V173" i="2"/>
  <c r="W173" i="2"/>
  <c r="X173" i="2"/>
  <c r="Y173" i="2"/>
  <c r="Z173" i="2"/>
  <c r="AC173" i="2"/>
  <c r="U174" i="2"/>
  <c r="V174" i="2"/>
  <c r="AB174" i="2" s="1"/>
  <c r="W174" i="2"/>
  <c r="X174" i="2"/>
  <c r="AA174" i="2" s="1"/>
  <c r="Y174" i="2"/>
  <c r="Z174" i="2"/>
  <c r="AC174" i="2" s="1"/>
  <c r="U175" i="2"/>
  <c r="V175" i="2"/>
  <c r="W175" i="2"/>
  <c r="AC175" i="2" s="1"/>
  <c r="X175" i="2"/>
  <c r="Y175" i="2"/>
  <c r="AB175" i="2" s="1"/>
  <c r="Z175" i="2"/>
  <c r="AA175" i="2"/>
  <c r="U176" i="2"/>
  <c r="V176" i="2"/>
  <c r="W176" i="2"/>
  <c r="X176" i="2"/>
  <c r="Y176" i="2"/>
  <c r="Z176" i="2"/>
  <c r="AB176" i="2"/>
  <c r="U177" i="2"/>
  <c r="V177" i="2"/>
  <c r="W177" i="2"/>
  <c r="X177" i="2"/>
  <c r="AA177" i="2" s="1"/>
  <c r="Y177" i="2"/>
  <c r="Z177" i="2"/>
  <c r="AC177" i="2" s="1"/>
  <c r="U178" i="2"/>
  <c r="V178" i="2"/>
  <c r="AB178" i="2" s="1"/>
  <c r="W178" i="2"/>
  <c r="X178" i="2"/>
  <c r="AA178" i="2" s="1"/>
  <c r="Y178" i="2"/>
  <c r="Z178" i="2"/>
  <c r="AC178" i="2" s="1"/>
  <c r="U179" i="2"/>
  <c r="V179" i="2"/>
  <c r="W179" i="2"/>
  <c r="AC179" i="2" s="1"/>
  <c r="X179" i="2"/>
  <c r="Y179" i="2"/>
  <c r="AB179" i="2" s="1"/>
  <c r="Z179" i="2"/>
  <c r="AA179" i="2"/>
  <c r="U180" i="2"/>
  <c r="V180" i="2"/>
  <c r="W180" i="2"/>
  <c r="X180" i="2"/>
  <c r="Y180" i="2"/>
  <c r="Z180" i="2"/>
  <c r="AB180" i="2"/>
  <c r="U181" i="2"/>
  <c r="V181" i="2"/>
  <c r="W181" i="2"/>
  <c r="X181" i="2"/>
  <c r="AA181" i="2" s="1"/>
  <c r="Y181" i="2"/>
  <c r="Z181" i="2"/>
  <c r="AC181" i="2"/>
  <c r="U182" i="2"/>
  <c r="V182" i="2"/>
  <c r="AB182" i="2" s="1"/>
  <c r="W182" i="2"/>
  <c r="X182" i="2"/>
  <c r="AA182" i="2" s="1"/>
  <c r="Y182" i="2"/>
  <c r="Z182" i="2"/>
  <c r="AC182" i="2" s="1"/>
  <c r="U183" i="2"/>
  <c r="V183" i="2"/>
  <c r="W183" i="2"/>
  <c r="AC183" i="2" s="1"/>
  <c r="X183" i="2"/>
  <c r="Y183" i="2"/>
  <c r="AB183" i="2" s="1"/>
  <c r="Z183" i="2"/>
  <c r="AA183" i="2"/>
  <c r="U184" i="2"/>
  <c r="V184" i="2"/>
  <c r="W184" i="2"/>
  <c r="X184" i="2"/>
  <c r="Y184" i="2"/>
  <c r="Z184" i="2"/>
  <c r="AB184" i="2"/>
  <c r="U185" i="2"/>
  <c r="V185" i="2"/>
  <c r="W185" i="2"/>
  <c r="X185" i="2"/>
  <c r="AA185" i="2" s="1"/>
  <c r="Y185" i="2"/>
  <c r="Z185" i="2"/>
  <c r="AC185" i="2" s="1"/>
  <c r="U186" i="2"/>
  <c r="V186" i="2"/>
  <c r="AB186" i="2" s="1"/>
  <c r="W186" i="2"/>
  <c r="X186" i="2"/>
  <c r="AA186" i="2" s="1"/>
  <c r="Y186" i="2"/>
  <c r="Z186" i="2"/>
  <c r="AC186" i="2" s="1"/>
  <c r="U187" i="2"/>
  <c r="V187" i="2"/>
  <c r="W187" i="2"/>
  <c r="AC187" i="2" s="1"/>
  <c r="X187" i="2"/>
  <c r="Y187" i="2"/>
  <c r="AB187" i="2" s="1"/>
  <c r="Z187" i="2"/>
  <c r="AA187" i="2"/>
  <c r="U188" i="2"/>
  <c r="V188" i="2"/>
  <c r="W188" i="2"/>
  <c r="X188" i="2"/>
  <c r="Y188" i="2"/>
  <c r="Z188" i="2"/>
  <c r="AB188" i="2"/>
  <c r="U189" i="2"/>
  <c r="V189" i="2"/>
  <c r="W189" i="2"/>
  <c r="X189" i="2"/>
  <c r="AA189" i="2" s="1"/>
  <c r="Y189" i="2"/>
  <c r="Z189" i="2"/>
  <c r="AC189" i="2"/>
  <c r="U190" i="2"/>
  <c r="V190" i="2"/>
  <c r="AB190" i="2" s="1"/>
  <c r="W190" i="2"/>
  <c r="X190" i="2"/>
  <c r="Y190" i="2"/>
  <c r="Z190" i="2"/>
  <c r="U191" i="2"/>
  <c r="V191" i="2"/>
  <c r="W191" i="2"/>
  <c r="X191" i="2"/>
  <c r="Y191" i="2"/>
  <c r="Z191" i="2"/>
  <c r="AC191" i="2"/>
  <c r="U192" i="2"/>
  <c r="V192" i="2"/>
  <c r="AB192" i="2" s="1"/>
  <c r="W192" i="2"/>
  <c r="X192" i="2"/>
  <c r="AA192" i="2" s="1"/>
  <c r="Y192" i="2"/>
  <c r="Z192" i="2"/>
  <c r="AC192" i="2" s="1"/>
  <c r="U193" i="2"/>
  <c r="V193" i="2"/>
  <c r="W193" i="2"/>
  <c r="X193" i="2"/>
  <c r="AA193" i="2" s="1"/>
  <c r="Y193" i="2"/>
  <c r="Z193" i="2"/>
  <c r="U194" i="2"/>
  <c r="V194" i="2"/>
  <c r="W194" i="2"/>
  <c r="X194" i="2"/>
  <c r="Y194" i="2"/>
  <c r="Z194" i="2"/>
  <c r="AB194" i="2"/>
  <c r="U195" i="2"/>
  <c r="V195" i="2"/>
  <c r="W195" i="2"/>
  <c r="X195" i="2"/>
  <c r="AA195" i="2" s="1"/>
  <c r="Y195" i="2"/>
  <c r="Z195" i="2"/>
  <c r="AC195" i="2" s="1"/>
  <c r="U196" i="2"/>
  <c r="V196" i="2"/>
  <c r="W196" i="2"/>
  <c r="X196" i="2"/>
  <c r="Y196" i="2"/>
  <c r="Z196" i="2"/>
  <c r="U197" i="2"/>
  <c r="V197" i="2"/>
  <c r="W197" i="2"/>
  <c r="AC197" i="2" s="1"/>
  <c r="X197" i="2"/>
  <c r="Y197" i="2"/>
  <c r="AB197" i="2" s="1"/>
  <c r="Z197" i="2"/>
  <c r="AA197" i="2"/>
  <c r="U198" i="2"/>
  <c r="V198" i="2"/>
  <c r="AB198" i="2" s="1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AB200" i="2"/>
  <c r="U201" i="2"/>
  <c r="V201" i="2"/>
  <c r="W201" i="2"/>
  <c r="X201" i="2"/>
  <c r="AA201" i="2" s="1"/>
  <c r="Y201" i="2"/>
  <c r="Z201" i="2"/>
  <c r="AC201" i="2" s="1"/>
  <c r="U202" i="2"/>
  <c r="V202" i="2"/>
  <c r="W202" i="2"/>
  <c r="X202" i="2"/>
  <c r="AA202" i="2" s="1"/>
  <c r="Y202" i="2"/>
  <c r="Z202" i="2"/>
  <c r="AC202" i="2" s="1"/>
  <c r="AB202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AC199" i="2" l="1"/>
  <c r="AC196" i="2"/>
  <c r="AA196" i="2"/>
  <c r="AB196" i="2"/>
  <c r="AB193" i="2"/>
  <c r="AC193" i="2"/>
  <c r="AA191" i="2"/>
  <c r="AB189" i="2"/>
  <c r="AC188" i="2"/>
  <c r="AA188" i="2"/>
  <c r="AB185" i="2"/>
  <c r="AC184" i="2"/>
  <c r="AA184" i="2"/>
  <c r="AB181" i="2"/>
  <c r="AC180" i="2"/>
  <c r="AA180" i="2"/>
  <c r="AB177" i="2"/>
  <c r="AC176" i="2"/>
  <c r="AA176" i="2"/>
  <c r="AA173" i="2"/>
  <c r="AB173" i="2"/>
  <c r="AC169" i="2"/>
  <c r="AA169" i="2"/>
  <c r="AB169" i="2"/>
  <c r="AC165" i="2"/>
  <c r="AA165" i="2"/>
  <c r="AB165" i="2"/>
  <c r="AC161" i="2"/>
  <c r="AA161" i="2"/>
  <c r="AB161" i="2"/>
  <c r="AC157" i="2"/>
  <c r="AA157" i="2"/>
  <c r="AB157" i="2"/>
  <c r="AC153" i="2"/>
  <c r="AA153" i="2"/>
  <c r="AB153" i="2"/>
  <c r="AC149" i="2"/>
  <c r="AA149" i="2"/>
  <c r="AB149" i="2"/>
  <c r="AC145" i="2"/>
  <c r="AA145" i="2"/>
  <c r="AB145" i="2"/>
  <c r="AC141" i="2"/>
  <c r="AA141" i="2"/>
  <c r="AB141" i="2"/>
  <c r="AC137" i="2"/>
  <c r="AA137" i="2"/>
  <c r="AB137" i="2"/>
  <c r="AC133" i="2"/>
  <c r="AA133" i="2"/>
  <c r="AB133" i="2"/>
  <c r="AC129" i="2"/>
  <c r="AA129" i="2"/>
  <c r="AB129" i="2"/>
  <c r="AC125" i="2"/>
  <c r="AA125" i="2"/>
  <c r="AB125" i="2"/>
  <c r="AB124" i="2"/>
  <c r="AC123" i="2"/>
  <c r="AA123" i="2"/>
  <c r="AB122" i="2"/>
  <c r="AC122" i="2"/>
  <c r="AB120" i="2"/>
  <c r="AC119" i="2"/>
  <c r="AA119" i="2"/>
  <c r="AB118" i="2"/>
  <c r="AC118" i="2"/>
  <c r="AB201" i="2"/>
  <c r="AC200" i="2"/>
  <c r="AA200" i="2"/>
  <c r="AB199" i="2"/>
  <c r="AA199" i="2"/>
  <c r="AC198" i="2"/>
  <c r="AA198" i="2"/>
  <c r="AB195" i="2"/>
  <c r="AC194" i="2"/>
  <c r="AA194" i="2"/>
  <c r="AB191" i="2"/>
  <c r="AC190" i="2"/>
  <c r="AA190" i="2"/>
  <c r="O5" i="8"/>
  <c r="P5" i="8"/>
  <c r="Q5" i="8"/>
  <c r="R5" i="8"/>
  <c r="S5" i="8"/>
  <c r="T5" i="8"/>
  <c r="O6" i="8"/>
  <c r="P6" i="8"/>
  <c r="Q6" i="8"/>
  <c r="R6" i="8"/>
  <c r="S6" i="8"/>
  <c r="T6" i="8"/>
  <c r="O7" i="8"/>
  <c r="P7" i="8"/>
  <c r="Q7" i="8"/>
  <c r="R7" i="8"/>
  <c r="S7" i="8"/>
  <c r="T7" i="8"/>
  <c r="O8" i="8"/>
  <c r="P8" i="8"/>
  <c r="Q8" i="8"/>
  <c r="R8" i="8"/>
  <c r="S8" i="8"/>
  <c r="T8" i="8"/>
  <c r="O9" i="8"/>
  <c r="P9" i="8"/>
  <c r="Q9" i="8"/>
  <c r="R9" i="8"/>
  <c r="S9" i="8"/>
  <c r="T9" i="8"/>
  <c r="O10" i="8"/>
  <c r="P10" i="8"/>
  <c r="Q10" i="8"/>
  <c r="R10" i="8"/>
  <c r="S10" i="8"/>
  <c r="T10" i="8"/>
  <c r="O11" i="8"/>
  <c r="P11" i="8"/>
  <c r="Q11" i="8"/>
  <c r="R11" i="8"/>
  <c r="S11" i="8"/>
  <c r="T11" i="8"/>
  <c r="O12" i="8"/>
  <c r="P12" i="8"/>
  <c r="Q12" i="8"/>
  <c r="R12" i="8"/>
  <c r="S12" i="8"/>
  <c r="T12" i="8"/>
  <c r="O13" i="8"/>
  <c r="P13" i="8"/>
  <c r="Q13" i="8"/>
  <c r="R13" i="8"/>
  <c r="S13" i="8"/>
  <c r="T13" i="8"/>
  <c r="O14" i="8"/>
  <c r="P14" i="8"/>
  <c r="Q14" i="8"/>
  <c r="R14" i="8"/>
  <c r="S14" i="8"/>
  <c r="T14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T17" i="8"/>
  <c r="O18" i="8"/>
  <c r="P18" i="8"/>
  <c r="Q18" i="8"/>
  <c r="R18" i="8"/>
  <c r="S18" i="8"/>
  <c r="T18" i="8"/>
  <c r="O19" i="8"/>
  <c r="P19" i="8"/>
  <c r="Q19" i="8"/>
  <c r="R19" i="8"/>
  <c r="S19" i="8"/>
  <c r="T19" i="8"/>
  <c r="O20" i="8"/>
  <c r="P20" i="8"/>
  <c r="Q20" i="8"/>
  <c r="R20" i="8"/>
  <c r="S20" i="8"/>
  <c r="T20" i="8"/>
  <c r="O21" i="8"/>
  <c r="P21" i="8"/>
  <c r="Q21" i="8"/>
  <c r="R21" i="8"/>
  <c r="S21" i="8"/>
  <c r="T21" i="8"/>
  <c r="O22" i="8"/>
  <c r="P22" i="8"/>
  <c r="Q22" i="8"/>
  <c r="R22" i="8"/>
  <c r="S22" i="8"/>
  <c r="T22" i="8"/>
  <c r="O23" i="8"/>
  <c r="P23" i="8"/>
  <c r="Q23" i="8"/>
  <c r="R23" i="8"/>
  <c r="S23" i="8"/>
  <c r="T23" i="8"/>
  <c r="O24" i="8"/>
  <c r="P24" i="8"/>
  <c r="Q24" i="8"/>
  <c r="R24" i="8"/>
  <c r="S24" i="8"/>
  <c r="T24" i="8"/>
  <c r="O25" i="8"/>
  <c r="P25" i="8"/>
  <c r="Q25" i="8"/>
  <c r="R25" i="8"/>
  <c r="S25" i="8"/>
  <c r="T25" i="8"/>
  <c r="O26" i="8"/>
  <c r="P26" i="8"/>
  <c r="Q26" i="8"/>
  <c r="R26" i="8"/>
  <c r="S26" i="8"/>
  <c r="T26" i="8"/>
  <c r="O27" i="8"/>
  <c r="P27" i="8"/>
  <c r="Q27" i="8"/>
  <c r="R27" i="8"/>
  <c r="S27" i="8"/>
  <c r="T27" i="8"/>
  <c r="O28" i="8"/>
  <c r="P28" i="8"/>
  <c r="Q28" i="8"/>
  <c r="R28" i="8"/>
  <c r="S28" i="8"/>
  <c r="T28" i="8"/>
  <c r="O29" i="8"/>
  <c r="P29" i="8"/>
  <c r="Q29" i="8"/>
  <c r="R29" i="8"/>
  <c r="S29" i="8"/>
  <c r="T29" i="8"/>
  <c r="O30" i="8"/>
  <c r="P30" i="8"/>
  <c r="Q30" i="8"/>
  <c r="R30" i="8"/>
  <c r="S30" i="8"/>
  <c r="T30" i="8"/>
  <c r="O31" i="8"/>
  <c r="P31" i="8"/>
  <c r="Q31" i="8"/>
  <c r="R31" i="8"/>
  <c r="S31" i="8"/>
  <c r="T31" i="8"/>
  <c r="O32" i="8"/>
  <c r="P32" i="8"/>
  <c r="Q32" i="8"/>
  <c r="R32" i="8"/>
  <c r="S32" i="8"/>
  <c r="T32" i="8"/>
  <c r="O33" i="8"/>
  <c r="P33" i="8"/>
  <c r="Q33" i="8"/>
  <c r="R33" i="8"/>
  <c r="S33" i="8"/>
  <c r="T33" i="8"/>
  <c r="O34" i="8"/>
  <c r="P34" i="8"/>
  <c r="Q34" i="8"/>
  <c r="R34" i="8"/>
  <c r="S34" i="8"/>
  <c r="T34" i="8"/>
  <c r="O35" i="8"/>
  <c r="P35" i="8"/>
  <c r="Q35" i="8"/>
  <c r="R35" i="8"/>
  <c r="S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Q38" i="8"/>
  <c r="R38" i="8"/>
  <c r="S38" i="8"/>
  <c r="T38" i="8"/>
  <c r="O39" i="8"/>
  <c r="P39" i="8"/>
  <c r="Q39" i="8"/>
  <c r="R39" i="8"/>
  <c r="S39" i="8"/>
  <c r="T39" i="8"/>
  <c r="O40" i="8"/>
  <c r="P40" i="8"/>
  <c r="Q40" i="8"/>
  <c r="R40" i="8"/>
  <c r="S40" i="8"/>
  <c r="T40" i="8"/>
  <c r="O41" i="8"/>
  <c r="P41" i="8"/>
  <c r="Q41" i="8"/>
  <c r="R41" i="8"/>
  <c r="S41" i="8"/>
  <c r="T41" i="8"/>
  <c r="O42" i="8"/>
  <c r="P42" i="8"/>
  <c r="Q42" i="8"/>
  <c r="R42" i="8"/>
  <c r="S42" i="8"/>
  <c r="T42" i="8"/>
  <c r="O43" i="8"/>
  <c r="P43" i="8"/>
  <c r="Q43" i="8"/>
  <c r="R43" i="8"/>
  <c r="S43" i="8"/>
  <c r="T43" i="8"/>
  <c r="O44" i="8"/>
  <c r="P44" i="8"/>
  <c r="Q44" i="8"/>
  <c r="R44" i="8"/>
  <c r="S44" i="8"/>
  <c r="T44" i="8"/>
  <c r="O45" i="8"/>
  <c r="P45" i="8"/>
  <c r="Q45" i="8"/>
  <c r="R45" i="8"/>
  <c r="S45" i="8"/>
  <c r="T45" i="8"/>
  <c r="O46" i="8"/>
  <c r="P46" i="8"/>
  <c r="Q46" i="8"/>
  <c r="R46" i="8"/>
  <c r="S46" i="8"/>
  <c r="T46" i="8"/>
  <c r="O47" i="8"/>
  <c r="P47" i="8"/>
  <c r="Q47" i="8"/>
  <c r="R47" i="8"/>
  <c r="S47" i="8"/>
  <c r="T47" i="8"/>
  <c r="O48" i="8"/>
  <c r="P48" i="8"/>
  <c r="Q48" i="8"/>
  <c r="R48" i="8"/>
  <c r="S48" i="8"/>
  <c r="T48" i="8"/>
  <c r="O49" i="8"/>
  <c r="P49" i="8"/>
  <c r="Q49" i="8"/>
  <c r="R49" i="8"/>
  <c r="S49" i="8"/>
  <c r="T49" i="8"/>
  <c r="O50" i="8"/>
  <c r="P50" i="8"/>
  <c r="Q50" i="8"/>
  <c r="R50" i="8"/>
  <c r="S50" i="8"/>
  <c r="T50" i="8"/>
  <c r="O51" i="8"/>
  <c r="P51" i="8"/>
  <c r="Q51" i="8"/>
  <c r="R51" i="8"/>
  <c r="S51" i="8"/>
  <c r="T51" i="8"/>
  <c r="O52" i="8"/>
  <c r="P52" i="8"/>
  <c r="Q52" i="8"/>
  <c r="R52" i="8"/>
  <c r="S52" i="8"/>
  <c r="T52" i="8"/>
  <c r="O53" i="8"/>
  <c r="P53" i="8"/>
  <c r="Q53" i="8"/>
  <c r="R53" i="8"/>
  <c r="S53" i="8"/>
  <c r="T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Q57" i="8"/>
  <c r="R57" i="8"/>
  <c r="S57" i="8"/>
  <c r="T57" i="8"/>
  <c r="O58" i="8"/>
  <c r="P58" i="8"/>
  <c r="Q58" i="8"/>
  <c r="R58" i="8"/>
  <c r="S58" i="8"/>
  <c r="T58" i="8"/>
  <c r="O59" i="8"/>
  <c r="P59" i="8"/>
  <c r="Q59" i="8"/>
  <c r="R59" i="8"/>
  <c r="S59" i="8"/>
  <c r="T59" i="8"/>
  <c r="O60" i="8"/>
  <c r="P60" i="8"/>
  <c r="Q60" i="8"/>
  <c r="R60" i="8"/>
  <c r="S60" i="8"/>
  <c r="T60" i="8"/>
  <c r="O61" i="8"/>
  <c r="P61" i="8"/>
  <c r="Q61" i="8"/>
  <c r="R61" i="8"/>
  <c r="S61" i="8"/>
  <c r="T61" i="8"/>
  <c r="O62" i="8"/>
  <c r="P62" i="8"/>
  <c r="Q62" i="8"/>
  <c r="R62" i="8"/>
  <c r="S62" i="8"/>
  <c r="T62" i="8"/>
  <c r="O63" i="8"/>
  <c r="P63" i="8"/>
  <c r="Q63" i="8"/>
  <c r="R63" i="8"/>
  <c r="S63" i="8"/>
  <c r="T63" i="8"/>
  <c r="O64" i="8"/>
  <c r="P64" i="8"/>
  <c r="Q64" i="8"/>
  <c r="R64" i="8"/>
  <c r="S64" i="8"/>
  <c r="T64" i="8"/>
  <c r="O65" i="8"/>
  <c r="P65" i="8"/>
  <c r="Q65" i="8"/>
  <c r="R65" i="8"/>
  <c r="S65" i="8"/>
  <c r="T65" i="8"/>
  <c r="O66" i="8"/>
  <c r="P66" i="8"/>
  <c r="Q66" i="8"/>
  <c r="R66" i="8"/>
  <c r="S66" i="8"/>
  <c r="T66" i="8"/>
  <c r="O67" i="8"/>
  <c r="P67" i="8"/>
  <c r="Q67" i="8"/>
  <c r="R67" i="8"/>
  <c r="S67" i="8"/>
  <c r="T67" i="8"/>
  <c r="O68" i="8"/>
  <c r="P68" i="8"/>
  <c r="Q68" i="8"/>
  <c r="R68" i="8"/>
  <c r="S68" i="8"/>
  <c r="T68" i="8"/>
  <c r="O69" i="8"/>
  <c r="P69" i="8"/>
  <c r="Q69" i="8"/>
  <c r="R69" i="8"/>
  <c r="S69" i="8"/>
  <c r="T69" i="8"/>
  <c r="O70" i="8"/>
  <c r="P70" i="8"/>
  <c r="Q70" i="8"/>
  <c r="R70" i="8"/>
  <c r="S70" i="8"/>
  <c r="T70" i="8"/>
  <c r="O71" i="8"/>
  <c r="P71" i="8"/>
  <c r="Q71" i="8"/>
  <c r="R71" i="8"/>
  <c r="S71" i="8"/>
  <c r="T71" i="8"/>
  <c r="O72" i="8"/>
  <c r="P72" i="8"/>
  <c r="Q72" i="8"/>
  <c r="R72" i="8"/>
  <c r="S72" i="8"/>
  <c r="T72" i="8"/>
  <c r="O73" i="8"/>
  <c r="P73" i="8"/>
  <c r="Q73" i="8"/>
  <c r="R73" i="8"/>
  <c r="S73" i="8"/>
  <c r="T73" i="8"/>
  <c r="O74" i="8"/>
  <c r="P74" i="8"/>
  <c r="Q74" i="8"/>
  <c r="R74" i="8"/>
  <c r="S74" i="8"/>
  <c r="T74" i="8"/>
  <c r="O75" i="8"/>
  <c r="P75" i="8"/>
  <c r="Q75" i="8"/>
  <c r="R75" i="8"/>
  <c r="S75" i="8"/>
  <c r="T75" i="8"/>
  <c r="O76" i="8"/>
  <c r="P76" i="8"/>
  <c r="Q76" i="8"/>
  <c r="R76" i="8"/>
  <c r="S76" i="8"/>
  <c r="T76" i="8"/>
  <c r="O77" i="8"/>
  <c r="P77" i="8"/>
  <c r="Q77" i="8"/>
  <c r="R77" i="8"/>
  <c r="S77" i="8"/>
  <c r="T77" i="8"/>
  <c r="O78" i="8"/>
  <c r="P78" i="8"/>
  <c r="Q78" i="8"/>
  <c r="R78" i="8"/>
  <c r="S78" i="8"/>
  <c r="T78" i="8"/>
  <c r="O79" i="8"/>
  <c r="P79" i="8"/>
  <c r="Q79" i="8"/>
  <c r="R79" i="8"/>
  <c r="S79" i="8"/>
  <c r="T79" i="8"/>
  <c r="O80" i="8"/>
  <c r="P80" i="8"/>
  <c r="Q80" i="8"/>
  <c r="R80" i="8"/>
  <c r="S80" i="8"/>
  <c r="T80" i="8"/>
  <c r="O81" i="8"/>
  <c r="P81" i="8"/>
  <c r="Q81" i="8"/>
  <c r="R81" i="8"/>
  <c r="S81" i="8"/>
  <c r="T81" i="8"/>
  <c r="O82" i="8"/>
  <c r="P82" i="8"/>
  <c r="Q82" i="8"/>
  <c r="R82" i="8"/>
  <c r="S82" i="8"/>
  <c r="T82" i="8"/>
  <c r="O83" i="8"/>
  <c r="P83" i="8"/>
  <c r="Q83" i="8"/>
  <c r="R83" i="8"/>
  <c r="S83" i="8"/>
  <c r="T83" i="8"/>
  <c r="O84" i="8"/>
  <c r="P84" i="8"/>
  <c r="Q84" i="8"/>
  <c r="R84" i="8"/>
  <c r="S84" i="8"/>
  <c r="T84" i="8"/>
  <c r="O85" i="8"/>
  <c r="P85" i="8"/>
  <c r="Q85" i="8"/>
  <c r="R85" i="8"/>
  <c r="S85" i="8"/>
  <c r="T85" i="8"/>
  <c r="O86" i="8"/>
  <c r="P86" i="8"/>
  <c r="Q86" i="8"/>
  <c r="R86" i="8"/>
  <c r="S86" i="8"/>
  <c r="T86" i="8"/>
  <c r="O87" i="8"/>
  <c r="P87" i="8"/>
  <c r="Q87" i="8"/>
  <c r="R87" i="8"/>
  <c r="S87" i="8"/>
  <c r="T87" i="8"/>
  <c r="O88" i="8"/>
  <c r="P88" i="8"/>
  <c r="Q88" i="8"/>
  <c r="R88" i="8"/>
  <c r="S88" i="8"/>
  <c r="T88" i="8"/>
  <c r="O89" i="8"/>
  <c r="P89" i="8"/>
  <c r="Q89" i="8"/>
  <c r="R89" i="8"/>
  <c r="S89" i="8"/>
  <c r="T89" i="8"/>
  <c r="O90" i="8"/>
  <c r="P90" i="8"/>
  <c r="Q90" i="8"/>
  <c r="R90" i="8"/>
  <c r="S90" i="8"/>
  <c r="T90" i="8"/>
  <c r="O91" i="8"/>
  <c r="P91" i="8"/>
  <c r="Q91" i="8"/>
  <c r="R91" i="8"/>
  <c r="S91" i="8"/>
  <c r="T91" i="8"/>
  <c r="O92" i="8"/>
  <c r="P92" i="8"/>
  <c r="Q92" i="8"/>
  <c r="R92" i="8"/>
  <c r="S92" i="8"/>
  <c r="T92" i="8"/>
  <c r="O93" i="8"/>
  <c r="P93" i="8"/>
  <c r="Q93" i="8"/>
  <c r="R93" i="8"/>
  <c r="S93" i="8"/>
  <c r="T93" i="8"/>
  <c r="O94" i="8"/>
  <c r="P94" i="8"/>
  <c r="Q94" i="8"/>
  <c r="R94" i="8"/>
  <c r="S94" i="8"/>
  <c r="T94" i="8"/>
  <c r="O95" i="8"/>
  <c r="P95" i="8"/>
  <c r="Q95" i="8"/>
  <c r="R95" i="8"/>
  <c r="S95" i="8"/>
  <c r="T95" i="8"/>
  <c r="O96" i="8"/>
  <c r="P96" i="8"/>
  <c r="Q96" i="8"/>
  <c r="R96" i="8"/>
  <c r="S96" i="8"/>
  <c r="T96" i="8"/>
  <c r="O97" i="8"/>
  <c r="P97" i="8"/>
  <c r="Q97" i="8"/>
  <c r="R97" i="8"/>
  <c r="S97" i="8"/>
  <c r="T97" i="8"/>
  <c r="O98" i="8"/>
  <c r="P98" i="8"/>
  <c r="Q98" i="8"/>
  <c r="R98" i="8"/>
  <c r="S98" i="8"/>
  <c r="T98" i="8"/>
  <c r="O99" i="8"/>
  <c r="P99" i="8"/>
  <c r="Q99" i="8"/>
  <c r="R99" i="8"/>
  <c r="S99" i="8"/>
  <c r="T99" i="8"/>
  <c r="O100" i="8"/>
  <c r="P100" i="8"/>
  <c r="Q100" i="8"/>
  <c r="R100" i="8"/>
  <c r="S100" i="8"/>
  <c r="T100" i="8"/>
  <c r="O101" i="8"/>
  <c r="P101" i="8"/>
  <c r="Q101" i="8"/>
  <c r="R101" i="8"/>
  <c r="S101" i="8"/>
  <c r="T101" i="8"/>
  <c r="O102" i="8"/>
  <c r="P102" i="8"/>
  <c r="Q102" i="8"/>
  <c r="R102" i="8"/>
  <c r="S102" i="8"/>
  <c r="T102" i="8"/>
  <c r="O103" i="8"/>
  <c r="P103" i="8"/>
  <c r="Q103" i="8"/>
  <c r="R103" i="8"/>
  <c r="S103" i="8"/>
  <c r="T103" i="8"/>
  <c r="O104" i="8"/>
  <c r="P104" i="8"/>
  <c r="Q104" i="8"/>
  <c r="R104" i="8"/>
  <c r="S104" i="8"/>
  <c r="T104" i="8"/>
  <c r="O105" i="8"/>
  <c r="P105" i="8"/>
  <c r="Q105" i="8"/>
  <c r="R105" i="8"/>
  <c r="S105" i="8"/>
  <c r="T105" i="8"/>
  <c r="O106" i="8"/>
  <c r="P106" i="8"/>
  <c r="Q106" i="8"/>
  <c r="R106" i="8"/>
  <c r="S106" i="8"/>
  <c r="T106" i="8"/>
  <c r="O107" i="8"/>
  <c r="P107" i="8"/>
  <c r="Q107" i="8"/>
  <c r="R107" i="8"/>
  <c r="S107" i="8"/>
  <c r="T107" i="8"/>
  <c r="O108" i="8"/>
  <c r="P108" i="8"/>
  <c r="Q108" i="8"/>
  <c r="R108" i="8"/>
  <c r="S108" i="8"/>
  <c r="T108" i="8"/>
  <c r="O109" i="8"/>
  <c r="P109" i="8"/>
  <c r="Q109" i="8"/>
  <c r="R109" i="8"/>
  <c r="S109" i="8"/>
  <c r="T109" i="8"/>
  <c r="O110" i="8"/>
  <c r="P110" i="8"/>
  <c r="Q110" i="8"/>
  <c r="R110" i="8"/>
  <c r="S110" i="8"/>
  <c r="T110" i="8"/>
  <c r="O111" i="8"/>
  <c r="P111" i="8"/>
  <c r="Q111" i="8"/>
  <c r="R111" i="8"/>
  <c r="S111" i="8"/>
  <c r="T111" i="8"/>
  <c r="O112" i="8"/>
  <c r="P112" i="8"/>
  <c r="Q112" i="8"/>
  <c r="R112" i="8"/>
  <c r="S112" i="8"/>
  <c r="T112" i="8"/>
  <c r="O113" i="8"/>
  <c r="P113" i="8"/>
  <c r="Q113" i="8"/>
  <c r="R113" i="8"/>
  <c r="S113" i="8"/>
  <c r="T113" i="8"/>
  <c r="O114" i="8"/>
  <c r="P114" i="8"/>
  <c r="Q114" i="8"/>
  <c r="R114" i="8"/>
  <c r="S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 s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AB8" i="2" s="1"/>
  <c r="Z8" i="2"/>
  <c r="AA8" i="2"/>
  <c r="AC8" i="2"/>
  <c r="U9" i="2"/>
  <c r="V9" i="2"/>
  <c r="W9" i="2"/>
  <c r="X9" i="2"/>
  <c r="Y9" i="2"/>
  <c r="AB9" i="2" s="1"/>
  <c r="Z9" i="2"/>
  <c r="AA9" i="2"/>
  <c r="AC9" i="2"/>
  <c r="U10" i="2"/>
  <c r="V10" i="2"/>
  <c r="W10" i="2"/>
  <c r="X10" i="2"/>
  <c r="AA10" i="2" s="1"/>
  <c r="Y10" i="2"/>
  <c r="Z10" i="2"/>
  <c r="AC10" i="2" s="1"/>
  <c r="AB10" i="2"/>
  <c r="U11" i="2"/>
  <c r="V11" i="2"/>
  <c r="W11" i="2"/>
  <c r="X11" i="2"/>
  <c r="Y11" i="2"/>
  <c r="AB11" i="2" s="1"/>
  <c r="Z11" i="2"/>
  <c r="AA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AB20" i="2" s="1"/>
  <c r="Z20" i="2"/>
  <c r="AA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Z24" i="2"/>
  <c r="AA24" i="2"/>
  <c r="AB24" i="2"/>
  <c r="AC24" i="2"/>
  <c r="U25" i="2"/>
  <c r="V25" i="2"/>
  <c r="W25" i="2"/>
  <c r="X25" i="2"/>
  <c r="Y25" i="2"/>
  <c r="Z25" i="2"/>
  <c r="AA25" i="2"/>
  <c r="AB25" i="2"/>
  <c r="AC25" i="2"/>
  <c r="U26" i="2"/>
  <c r="V26" i="2"/>
  <c r="W26" i="2"/>
  <c r="X26" i="2"/>
  <c r="Y26" i="2"/>
  <c r="Z26" i="2"/>
  <c r="AA26" i="2"/>
  <c r="AB26" i="2"/>
  <c r="AC26" i="2"/>
  <c r="U27" i="2"/>
  <c r="V27" i="2"/>
  <c r="W27" i="2"/>
  <c r="X27" i="2"/>
  <c r="Y27" i="2"/>
  <c r="Z27" i="2"/>
  <c r="AA27" i="2"/>
  <c r="AB27" i="2"/>
  <c r="AC27" i="2"/>
  <c r="U28" i="2"/>
  <c r="V28" i="2"/>
  <c r="W28" i="2"/>
  <c r="X28" i="2"/>
  <c r="Y28" i="2"/>
  <c r="Z28" i="2"/>
  <c r="AA28" i="2"/>
  <c r="AB28" i="2"/>
  <c r="AC28" i="2"/>
  <c r="U29" i="2"/>
  <c r="V29" i="2"/>
  <c r="W29" i="2"/>
  <c r="X29" i="2"/>
  <c r="Y29" i="2"/>
  <c r="Z29" i="2"/>
  <c r="AA29" i="2"/>
  <c r="AB29" i="2"/>
  <c r="AC29" i="2"/>
  <c r="U30" i="2"/>
  <c r="V30" i="2"/>
  <c r="W30" i="2"/>
  <c r="X30" i="2"/>
  <c r="Y30" i="2"/>
  <c r="Z30" i="2"/>
  <c r="AA30" i="2"/>
  <c r="AB30" i="2"/>
  <c r="AC30" i="2"/>
  <c r="U31" i="2"/>
  <c r="V31" i="2"/>
  <c r="W31" i="2"/>
  <c r="X31" i="2"/>
  <c r="Y31" i="2"/>
  <c r="Z31" i="2"/>
  <c r="AA31" i="2"/>
  <c r="AB31" i="2"/>
  <c r="AC31" i="2"/>
  <c r="U32" i="2"/>
  <c r="V32" i="2"/>
  <c r="W32" i="2"/>
  <c r="X32" i="2"/>
  <c r="Y32" i="2"/>
  <c r="Z32" i="2"/>
  <c r="AA32" i="2"/>
  <c r="AB32" i="2"/>
  <c r="AC32" i="2"/>
  <c r="U33" i="2"/>
  <c r="V33" i="2"/>
  <c r="W33" i="2"/>
  <c r="X33" i="2"/>
  <c r="Y33" i="2"/>
  <c r="Z33" i="2"/>
  <c r="AA33" i="2"/>
  <c r="AB33" i="2"/>
  <c r="AC33" i="2"/>
  <c r="U34" i="2"/>
  <c r="V34" i="2"/>
  <c r="W34" i="2"/>
  <c r="X34" i="2"/>
  <c r="Y34" i="2"/>
  <c r="Z34" i="2"/>
  <c r="AA34" i="2"/>
  <c r="AB34" i="2"/>
  <c r="AC34" i="2"/>
  <c r="U35" i="2"/>
  <c r="V35" i="2"/>
  <c r="W35" i="2"/>
  <c r="X35" i="2"/>
  <c r="Y35" i="2"/>
  <c r="Z35" i="2"/>
  <c r="AA35" i="2"/>
  <c r="AB35" i="2"/>
  <c r="AC35" i="2"/>
  <c r="U36" i="2"/>
  <c r="V36" i="2"/>
  <c r="W36" i="2"/>
  <c r="X36" i="2"/>
  <c r="Y36" i="2"/>
  <c r="Z36" i="2"/>
  <c r="AA36" i="2"/>
  <c r="AB36" i="2"/>
  <c r="AC36" i="2"/>
  <c r="U37" i="2"/>
  <c r="V37" i="2"/>
  <c r="W37" i="2"/>
  <c r="X37" i="2"/>
  <c r="Y37" i="2"/>
  <c r="Z37" i="2"/>
  <c r="AA37" i="2"/>
  <c r="AB37" i="2"/>
  <c r="AC37" i="2"/>
  <c r="U38" i="2"/>
  <c r="V38" i="2"/>
  <c r="W38" i="2"/>
  <c r="X38" i="2"/>
  <c r="Y38" i="2"/>
  <c r="Z38" i="2"/>
  <c r="AA38" i="2"/>
  <c r="AB38" i="2"/>
  <c r="AC38" i="2"/>
  <c r="U39" i="2"/>
  <c r="V39" i="2"/>
  <c r="W39" i="2"/>
  <c r="X39" i="2"/>
  <c r="Y39" i="2"/>
  <c r="Z39" i="2"/>
  <c r="AA39" i="2"/>
  <c r="AB39" i="2"/>
  <c r="AC39" i="2"/>
  <c r="U40" i="2"/>
  <c r="V40" i="2"/>
  <c r="W40" i="2"/>
  <c r="X40" i="2"/>
  <c r="Y40" i="2"/>
  <c r="Z40" i="2"/>
  <c r="AA40" i="2"/>
  <c r="AB40" i="2"/>
  <c r="AC40" i="2"/>
  <c r="U41" i="2"/>
  <c r="V41" i="2"/>
  <c r="W41" i="2"/>
  <c r="X41" i="2"/>
  <c r="Y41" i="2"/>
  <c r="Z41" i="2"/>
  <c r="AA41" i="2"/>
  <c r="AB41" i="2"/>
  <c r="AC41" i="2"/>
  <c r="U42" i="2"/>
  <c r="V42" i="2"/>
  <c r="W42" i="2"/>
  <c r="X42" i="2"/>
  <c r="Y42" i="2"/>
  <c r="Z42" i="2"/>
  <c r="AA42" i="2"/>
  <c r="AB42" i="2"/>
  <c r="AC42" i="2"/>
  <c r="U43" i="2"/>
  <c r="V43" i="2"/>
  <c r="W43" i="2"/>
  <c r="X43" i="2"/>
  <c r="Y43" i="2"/>
  <c r="Z43" i="2"/>
  <c r="AA43" i="2"/>
  <c r="AB43" i="2"/>
  <c r="AC43" i="2"/>
  <c r="U44" i="2"/>
  <c r="V44" i="2"/>
  <c r="W44" i="2"/>
  <c r="X44" i="2"/>
  <c r="Y44" i="2"/>
  <c r="Z44" i="2"/>
  <c r="AA44" i="2"/>
  <c r="AB44" i="2"/>
  <c r="AC44" i="2"/>
  <c r="U45" i="2"/>
  <c r="V45" i="2"/>
  <c r="W45" i="2"/>
  <c r="X45" i="2"/>
  <c r="Y45" i="2"/>
  <c r="Z45" i="2"/>
  <c r="AA45" i="2"/>
  <c r="AB45" i="2"/>
  <c r="AC45" i="2"/>
  <c r="U46" i="2"/>
  <c r="V46" i="2"/>
  <c r="W46" i="2"/>
  <c r="X46" i="2"/>
  <c r="Y46" i="2"/>
  <c r="Z46" i="2"/>
  <c r="AA46" i="2"/>
  <c r="AB46" i="2"/>
  <c r="AC46" i="2"/>
  <c r="U47" i="2"/>
  <c r="V47" i="2"/>
  <c r="W47" i="2"/>
  <c r="X47" i="2"/>
  <c r="Y47" i="2"/>
  <c r="Z47" i="2"/>
  <c r="AA47" i="2"/>
  <c r="AB47" i="2"/>
  <c r="AC47" i="2"/>
  <c r="U48" i="2"/>
  <c r="V48" i="2"/>
  <c r="W48" i="2"/>
  <c r="X48" i="2"/>
  <c r="Y48" i="2"/>
  <c r="Z48" i="2"/>
  <c r="AA48" i="2"/>
  <c r="AB48" i="2"/>
  <c r="AC48" i="2"/>
  <c r="U49" i="2"/>
  <c r="V49" i="2"/>
  <c r="W49" i="2"/>
  <c r="X49" i="2"/>
  <c r="Y49" i="2"/>
  <c r="Z49" i="2"/>
  <c r="AA49" i="2"/>
  <c r="AB49" i="2"/>
  <c r="AC49" i="2"/>
  <c r="U50" i="2"/>
  <c r="V50" i="2"/>
  <c r="W50" i="2"/>
  <c r="X50" i="2"/>
  <c r="Y50" i="2"/>
  <c r="Z50" i="2"/>
  <c r="AA50" i="2"/>
  <c r="AB50" i="2"/>
  <c r="AC50" i="2"/>
  <c r="U51" i="2"/>
  <c r="V51" i="2"/>
  <c r="W51" i="2"/>
  <c r="X51" i="2"/>
  <c r="Y51" i="2"/>
  <c r="Z51" i="2"/>
  <c r="AA51" i="2"/>
  <c r="AB51" i="2"/>
  <c r="AC51" i="2"/>
  <c r="U52" i="2"/>
  <c r="V52" i="2"/>
  <c r="W52" i="2"/>
  <c r="X52" i="2"/>
  <c r="Y52" i="2"/>
  <c r="Z52" i="2"/>
  <c r="AA52" i="2"/>
  <c r="AB52" i="2"/>
  <c r="AC52" i="2"/>
  <c r="U53" i="2"/>
  <c r="V53" i="2"/>
  <c r="W53" i="2"/>
  <c r="X53" i="2"/>
  <c r="Y53" i="2"/>
  <c r="Z53" i="2"/>
  <c r="AA53" i="2"/>
  <c r="AB53" i="2"/>
  <c r="AC53" i="2"/>
  <c r="U54" i="2"/>
  <c r="V54" i="2"/>
  <c r="W54" i="2"/>
  <c r="X54" i="2"/>
  <c r="Y54" i="2"/>
  <c r="AB54" i="2" s="1"/>
  <c r="Z54" i="2"/>
  <c r="AA54" i="2"/>
  <c r="AC54" i="2"/>
  <c r="U55" i="2"/>
  <c r="V55" i="2"/>
  <c r="W55" i="2"/>
  <c r="X55" i="2"/>
  <c r="Y55" i="2"/>
  <c r="Z55" i="2"/>
  <c r="AA55" i="2"/>
  <c r="AB55" i="2"/>
  <c r="AC55" i="2"/>
  <c r="U56" i="2"/>
  <c r="V56" i="2"/>
  <c r="W56" i="2"/>
  <c r="X56" i="2"/>
  <c r="Y56" i="2"/>
  <c r="Z56" i="2"/>
  <c r="AA56" i="2"/>
  <c r="AB56" i="2"/>
  <c r="AC56" i="2"/>
  <c r="U57" i="2"/>
  <c r="V57" i="2"/>
  <c r="W57" i="2"/>
  <c r="X57" i="2"/>
  <c r="Y57" i="2"/>
  <c r="Z57" i="2"/>
  <c r="AA57" i="2"/>
  <c r="AB57" i="2"/>
  <c r="AC57" i="2"/>
  <c r="U58" i="2"/>
  <c r="V58" i="2"/>
  <c r="W58" i="2"/>
  <c r="X58" i="2"/>
  <c r="Y58" i="2"/>
  <c r="Z58" i="2"/>
  <c r="AA58" i="2"/>
  <c r="AB58" i="2"/>
  <c r="AC58" i="2"/>
  <c r="U59" i="2"/>
  <c r="V59" i="2"/>
  <c r="W59" i="2"/>
  <c r="X59" i="2"/>
  <c r="Y59" i="2"/>
  <c r="Z59" i="2"/>
  <c r="AA59" i="2"/>
  <c r="AB59" i="2"/>
  <c r="AC59" i="2"/>
  <c r="U60" i="2"/>
  <c r="V60" i="2"/>
  <c r="W60" i="2"/>
  <c r="X60" i="2"/>
  <c r="Y60" i="2"/>
  <c r="Z60" i="2"/>
  <c r="AA60" i="2"/>
  <c r="AB60" i="2"/>
  <c r="AC60" i="2"/>
  <c r="U61" i="2"/>
  <c r="V61" i="2"/>
  <c r="W61" i="2"/>
  <c r="X61" i="2"/>
  <c r="Y61" i="2"/>
  <c r="Z61" i="2"/>
  <c r="AA61" i="2"/>
  <c r="AB61" i="2"/>
  <c r="AC61" i="2"/>
  <c r="U62" i="2"/>
  <c r="V62" i="2"/>
  <c r="W62" i="2"/>
  <c r="X62" i="2"/>
  <c r="Y62" i="2"/>
  <c r="Z62" i="2"/>
  <c r="AA62" i="2"/>
  <c r="AB62" i="2"/>
  <c r="AC62" i="2"/>
  <c r="U63" i="2"/>
  <c r="V63" i="2"/>
  <c r="W63" i="2"/>
  <c r="X63" i="2"/>
  <c r="Y63" i="2"/>
  <c r="Z63" i="2"/>
  <c r="AA63" i="2"/>
  <c r="AB63" i="2"/>
  <c r="AC63" i="2"/>
  <c r="U64" i="2"/>
  <c r="V64" i="2"/>
  <c r="W64" i="2"/>
  <c r="X64" i="2"/>
  <c r="Y64" i="2"/>
  <c r="Z64" i="2"/>
  <c r="AA64" i="2"/>
  <c r="AB64" i="2"/>
  <c r="AC64" i="2"/>
  <c r="U65" i="2"/>
  <c r="V65" i="2"/>
  <c r="W65" i="2"/>
  <c r="X65" i="2"/>
  <c r="Y65" i="2"/>
  <c r="Z65" i="2"/>
  <c r="AA65" i="2"/>
  <c r="AB65" i="2"/>
  <c r="AC65" i="2"/>
  <c r="U66" i="2"/>
  <c r="V66" i="2"/>
  <c r="W66" i="2"/>
  <c r="X66" i="2"/>
  <c r="Y66" i="2"/>
  <c r="Z66" i="2"/>
  <c r="AA66" i="2"/>
  <c r="AB66" i="2"/>
  <c r="AC66" i="2"/>
  <c r="U67" i="2"/>
  <c r="V67" i="2"/>
  <c r="W67" i="2"/>
  <c r="X67" i="2"/>
  <c r="Y67" i="2"/>
  <c r="Z67" i="2"/>
  <c r="AA67" i="2"/>
  <c r="AB67" i="2"/>
  <c r="AC67" i="2"/>
  <c r="U68" i="2"/>
  <c r="V68" i="2"/>
  <c r="W68" i="2"/>
  <c r="X68" i="2"/>
  <c r="Y68" i="2"/>
  <c r="Z68" i="2"/>
  <c r="AA68" i="2"/>
  <c r="AB68" i="2"/>
  <c r="AC68" i="2"/>
  <c r="U69" i="2"/>
  <c r="V69" i="2"/>
  <c r="W69" i="2"/>
  <c r="X69" i="2"/>
  <c r="Y69" i="2"/>
  <c r="Z69" i="2"/>
  <c r="AA69" i="2"/>
  <c r="AB69" i="2"/>
  <c r="AC69" i="2"/>
  <c r="U70" i="2"/>
  <c r="V70" i="2"/>
  <c r="W70" i="2"/>
  <c r="X70" i="2"/>
  <c r="Y70" i="2"/>
  <c r="Z70" i="2"/>
  <c r="AA70" i="2"/>
  <c r="AB70" i="2"/>
  <c r="AC70" i="2"/>
  <c r="U71" i="2"/>
  <c r="V71" i="2"/>
  <c r="W71" i="2"/>
  <c r="X71" i="2"/>
  <c r="Y71" i="2"/>
  <c r="Z71" i="2"/>
  <c r="AA71" i="2"/>
  <c r="AB71" i="2"/>
  <c r="AC71" i="2"/>
  <c r="U72" i="2"/>
  <c r="V72" i="2"/>
  <c r="W72" i="2"/>
  <c r="X72" i="2"/>
  <c r="Y72" i="2"/>
  <c r="Z72" i="2"/>
  <c r="AA72" i="2"/>
  <c r="AB72" i="2"/>
  <c r="AC72" i="2"/>
  <c r="U73" i="2"/>
  <c r="V73" i="2"/>
  <c r="W73" i="2"/>
  <c r="X73" i="2"/>
  <c r="Y73" i="2"/>
  <c r="Z73" i="2"/>
  <c r="AA73" i="2"/>
  <c r="AB73" i="2"/>
  <c r="AC73" i="2"/>
  <c r="U74" i="2"/>
  <c r="V74" i="2"/>
  <c r="W74" i="2"/>
  <c r="X74" i="2"/>
  <c r="Y74" i="2"/>
  <c r="Z74" i="2"/>
  <c r="AA74" i="2"/>
  <c r="AB74" i="2"/>
  <c r="AC74" i="2"/>
  <c r="U75" i="2"/>
  <c r="V75" i="2"/>
  <c r="W75" i="2"/>
  <c r="X75" i="2"/>
  <c r="Y75" i="2"/>
  <c r="Z75" i="2"/>
  <c r="AA75" i="2"/>
  <c r="AB75" i="2"/>
  <c r="AC75" i="2"/>
  <c r="U76" i="2"/>
  <c r="V76" i="2"/>
  <c r="W76" i="2"/>
  <c r="X76" i="2"/>
  <c r="Y76" i="2"/>
  <c r="Z76" i="2"/>
  <c r="AA76" i="2"/>
  <c r="AB76" i="2"/>
  <c r="AC76" i="2"/>
  <c r="U77" i="2"/>
  <c r="V77" i="2"/>
  <c r="W77" i="2"/>
  <c r="X77" i="2"/>
  <c r="AA77" i="2" s="1"/>
  <c r="Y77" i="2"/>
  <c r="Z77" i="2"/>
  <c r="AC77" i="2" s="1"/>
  <c r="AB77" i="2"/>
  <c r="U78" i="2"/>
  <c r="V78" i="2"/>
  <c r="W78" i="2"/>
  <c r="X78" i="2"/>
  <c r="Y78" i="2"/>
  <c r="AB78" i="2" s="1"/>
  <c r="Z78" i="2"/>
  <c r="AA78" i="2"/>
  <c r="AC78" i="2"/>
  <c r="U79" i="2"/>
  <c r="V79" i="2"/>
  <c r="W79" i="2"/>
  <c r="X79" i="2"/>
  <c r="AA79" i="2" s="1"/>
  <c r="Y79" i="2"/>
  <c r="Z79" i="2"/>
  <c r="AC79" i="2" s="1"/>
  <c r="AB79" i="2"/>
  <c r="U80" i="2"/>
  <c r="V80" i="2"/>
  <c r="W80" i="2"/>
  <c r="X80" i="2"/>
  <c r="Y80" i="2"/>
  <c r="AB80" i="2" s="1"/>
  <c r="Z80" i="2"/>
  <c r="AA80" i="2"/>
  <c r="AC80" i="2"/>
  <c r="U81" i="2"/>
  <c r="V81" i="2"/>
  <c r="W81" i="2"/>
  <c r="X81" i="2"/>
  <c r="AA81" i="2" s="1"/>
  <c r="Y81" i="2"/>
  <c r="Z81" i="2"/>
  <c r="AC81" i="2" s="1"/>
  <c r="AB81" i="2"/>
  <c r="U82" i="2"/>
  <c r="V82" i="2"/>
  <c r="W82" i="2"/>
  <c r="X82" i="2"/>
  <c r="Y82" i="2"/>
  <c r="AB82" i="2" s="1"/>
  <c r="Z82" i="2"/>
  <c r="AA82" i="2"/>
  <c r="AC82" i="2"/>
  <c r="U83" i="2"/>
  <c r="V83" i="2"/>
  <c r="W83" i="2"/>
  <c r="X83" i="2"/>
  <c r="AA83" i="2" s="1"/>
  <c r="Y83" i="2"/>
  <c r="Z83" i="2"/>
  <c r="AC83" i="2" s="1"/>
  <c r="AB83" i="2"/>
  <c r="U84" i="2"/>
  <c r="V84" i="2"/>
  <c r="W84" i="2"/>
  <c r="X84" i="2"/>
  <c r="Y84" i="2"/>
  <c r="AB84" i="2" s="1"/>
  <c r="Z84" i="2"/>
  <c r="AA84" i="2"/>
  <c r="AC84" i="2"/>
  <c r="U85" i="2"/>
  <c r="V85" i="2"/>
  <c r="W85" i="2"/>
  <c r="X85" i="2"/>
  <c r="AA85" i="2" s="1"/>
  <c r="Y85" i="2"/>
  <c r="Z85" i="2"/>
  <c r="AC85" i="2" s="1"/>
  <c r="AB85" i="2"/>
  <c r="U86" i="2"/>
  <c r="V86" i="2"/>
  <c r="W86" i="2"/>
  <c r="X86" i="2"/>
  <c r="Y86" i="2"/>
  <c r="AB86" i="2" s="1"/>
  <c r="Z86" i="2"/>
  <c r="AA86" i="2"/>
  <c r="AC86" i="2"/>
  <c r="U87" i="2"/>
  <c r="V87" i="2"/>
  <c r="W87" i="2"/>
  <c r="X87" i="2"/>
  <c r="AA87" i="2" s="1"/>
  <c r="Y87" i="2"/>
  <c r="Z87" i="2"/>
  <c r="AC87" i="2" s="1"/>
  <c r="AB87" i="2"/>
  <c r="U88" i="2"/>
  <c r="V88" i="2"/>
  <c r="W88" i="2"/>
  <c r="X88" i="2"/>
  <c r="Y88" i="2"/>
  <c r="AB88" i="2" s="1"/>
  <c r="Z88" i="2"/>
  <c r="AA88" i="2"/>
  <c r="AC88" i="2"/>
  <c r="U89" i="2"/>
  <c r="V89" i="2"/>
  <c r="W89" i="2"/>
  <c r="X89" i="2"/>
  <c r="AA89" i="2" s="1"/>
  <c r="Y89" i="2"/>
  <c r="Z89" i="2"/>
  <c r="AC89" i="2" s="1"/>
  <c r="AB89" i="2"/>
  <c r="U90" i="2"/>
  <c r="V90" i="2"/>
  <c r="W90" i="2"/>
  <c r="X90" i="2"/>
  <c r="Y90" i="2"/>
  <c r="AB90" i="2" s="1"/>
  <c r="Z90" i="2"/>
  <c r="AA90" i="2"/>
  <c r="AC90" i="2"/>
  <c r="U91" i="2"/>
  <c r="V91" i="2"/>
  <c r="W91" i="2"/>
  <c r="X91" i="2"/>
  <c r="AA91" i="2" s="1"/>
  <c r="Y91" i="2"/>
  <c r="Z91" i="2"/>
  <c r="AC91" i="2" s="1"/>
  <c r="AB91" i="2"/>
  <c r="U92" i="2"/>
  <c r="V92" i="2"/>
  <c r="W92" i="2"/>
  <c r="X92" i="2"/>
  <c r="Y92" i="2"/>
  <c r="Z92" i="2"/>
  <c r="AA92" i="2"/>
  <c r="AB92" i="2"/>
  <c r="AC92" i="2"/>
  <c r="U93" i="2"/>
  <c r="V93" i="2"/>
  <c r="W93" i="2"/>
  <c r="X93" i="2"/>
  <c r="Y93" i="2"/>
  <c r="Z93" i="2"/>
  <c r="AA93" i="2"/>
  <c r="AB93" i="2"/>
  <c r="AC93" i="2"/>
  <c r="U94" i="2"/>
  <c r="V94" i="2"/>
  <c r="W94" i="2"/>
  <c r="X94" i="2"/>
  <c r="Y94" i="2"/>
  <c r="Z94" i="2"/>
  <c r="AA94" i="2"/>
  <c r="AB94" i="2"/>
  <c r="AC94" i="2"/>
  <c r="U95" i="2"/>
  <c r="V95" i="2"/>
  <c r="W95" i="2"/>
  <c r="X95" i="2"/>
  <c r="Y95" i="2"/>
  <c r="Z95" i="2"/>
  <c r="AA95" i="2"/>
  <c r="AB95" i="2"/>
  <c r="AC95" i="2"/>
  <c r="U96" i="2"/>
  <c r="V96" i="2"/>
  <c r="W96" i="2"/>
  <c r="X96" i="2"/>
  <c r="Y96" i="2"/>
  <c r="Z96" i="2"/>
  <c r="AA96" i="2"/>
  <c r="AB96" i="2"/>
  <c r="AC96" i="2"/>
  <c r="U97" i="2"/>
  <c r="V97" i="2"/>
  <c r="W97" i="2"/>
  <c r="X97" i="2"/>
  <c r="Y97" i="2"/>
  <c r="Z97" i="2"/>
  <c r="AA97" i="2"/>
  <c r="AB97" i="2"/>
  <c r="AC97" i="2"/>
  <c r="U98" i="2"/>
  <c r="V98" i="2"/>
  <c r="W98" i="2"/>
  <c r="X98" i="2"/>
  <c r="Y98" i="2"/>
  <c r="Z98" i="2"/>
  <c r="AA98" i="2"/>
  <c r="AB98" i="2"/>
  <c r="AC98" i="2"/>
  <c r="U99" i="2"/>
  <c r="V99" i="2"/>
  <c r="W99" i="2"/>
  <c r="X99" i="2"/>
  <c r="Y99" i="2"/>
  <c r="Z99" i="2"/>
  <c r="AA99" i="2"/>
  <c r="AB99" i="2"/>
  <c r="AC99" i="2"/>
  <c r="U100" i="2"/>
  <c r="V100" i="2"/>
  <c r="W100" i="2"/>
  <c r="X100" i="2"/>
  <c r="Y100" i="2"/>
  <c r="Z100" i="2"/>
  <c r="AA100" i="2"/>
  <c r="AB100" i="2"/>
  <c r="AC100" i="2"/>
  <c r="U101" i="2"/>
  <c r="V101" i="2"/>
  <c r="W101" i="2"/>
  <c r="X101" i="2"/>
  <c r="Y101" i="2"/>
  <c r="Z101" i="2"/>
  <c r="AA101" i="2"/>
  <c r="AB101" i="2"/>
  <c r="AC101" i="2"/>
  <c r="U102" i="2"/>
  <c r="V102" i="2"/>
  <c r="W102" i="2"/>
  <c r="X102" i="2"/>
  <c r="Y102" i="2"/>
  <c r="Z102" i="2"/>
  <c r="AA102" i="2"/>
  <c r="AB102" i="2"/>
  <c r="AC102" i="2"/>
  <c r="U103" i="2"/>
  <c r="V103" i="2"/>
  <c r="W103" i="2"/>
  <c r="X103" i="2"/>
  <c r="Y103" i="2"/>
  <c r="Z103" i="2"/>
  <c r="AA103" i="2"/>
  <c r="AB103" i="2"/>
  <c r="AC103" i="2"/>
  <c r="U104" i="2"/>
  <c r="V104" i="2"/>
  <c r="W104" i="2"/>
  <c r="X104" i="2"/>
  <c r="Y104" i="2"/>
  <c r="Z104" i="2"/>
  <c r="AA104" i="2"/>
  <c r="AB104" i="2"/>
  <c r="AC104" i="2"/>
  <c r="U105" i="2"/>
  <c r="V105" i="2"/>
  <c r="W105" i="2"/>
  <c r="X105" i="2"/>
  <c r="Y105" i="2"/>
  <c r="Z105" i="2"/>
  <c r="AA105" i="2"/>
  <c r="AB105" i="2"/>
  <c r="AC105" i="2"/>
  <c r="U106" i="2"/>
  <c r="V106" i="2"/>
  <c r="W106" i="2"/>
  <c r="X106" i="2"/>
  <c r="Y106" i="2"/>
  <c r="Z106" i="2"/>
  <c r="AA106" i="2"/>
  <c r="AB106" i="2"/>
  <c r="AC106" i="2"/>
  <c r="U107" i="2"/>
  <c r="V107" i="2"/>
  <c r="W107" i="2"/>
  <c r="X107" i="2"/>
  <c r="Y107" i="2"/>
  <c r="Z107" i="2"/>
  <c r="AA107" i="2"/>
  <c r="AB107" i="2"/>
  <c r="AC107" i="2"/>
  <c r="U108" i="2"/>
  <c r="V108" i="2"/>
  <c r="W108" i="2"/>
  <c r="X108" i="2"/>
  <c r="Y108" i="2"/>
  <c r="Z108" i="2"/>
  <c r="AA108" i="2"/>
  <c r="AB108" i="2"/>
  <c r="AC108" i="2"/>
  <c r="U109" i="2"/>
  <c r="V109" i="2"/>
  <c r="W109" i="2"/>
  <c r="X109" i="2"/>
  <c r="Y109" i="2"/>
  <c r="Z109" i="2"/>
  <c r="AA109" i="2"/>
  <c r="AB109" i="2"/>
  <c r="AC109" i="2"/>
  <c r="U110" i="2"/>
  <c r="V110" i="2"/>
  <c r="W110" i="2"/>
  <c r="X110" i="2"/>
  <c r="Y110" i="2"/>
  <c r="Z110" i="2"/>
  <c r="AA110" i="2"/>
  <c r="AB110" i="2"/>
  <c r="AC110" i="2"/>
  <c r="U111" i="2"/>
  <c r="V111" i="2"/>
  <c r="W111" i="2"/>
  <c r="X111" i="2"/>
  <c r="Y111" i="2"/>
  <c r="Z111" i="2"/>
  <c r="AA111" i="2"/>
  <c r="AB111" i="2"/>
  <c r="AC111" i="2"/>
  <c r="U112" i="2"/>
  <c r="V112" i="2"/>
  <c r="W112" i="2"/>
  <c r="X112" i="2"/>
  <c r="Y112" i="2"/>
  <c r="Z112" i="2"/>
  <c r="AA112" i="2"/>
  <c r="AB112" i="2"/>
  <c r="AC112" i="2"/>
  <c r="U113" i="2"/>
  <c r="V113" i="2"/>
  <c r="W113" i="2"/>
  <c r="X113" i="2"/>
  <c r="Y113" i="2"/>
  <c r="Z113" i="2"/>
  <c r="AA113" i="2"/>
  <c r="AB113" i="2"/>
  <c r="AC113" i="2"/>
  <c r="U114" i="2"/>
  <c r="V114" i="2"/>
  <c r="W114" i="2"/>
  <c r="X114" i="2"/>
  <c r="Y114" i="2"/>
  <c r="Z114" i="2"/>
  <c r="AA114" i="2"/>
  <c r="AB114" i="2"/>
  <c r="AC114" i="2"/>
  <c r="U115" i="2"/>
  <c r="V115" i="2"/>
  <c r="W115" i="2"/>
  <c r="X115" i="2"/>
  <c r="Y115" i="2"/>
  <c r="Z115" i="2"/>
  <c r="AA115" i="2"/>
  <c r="AB115" i="2"/>
  <c r="AC115" i="2"/>
  <c r="U116" i="2"/>
  <c r="V116" i="2"/>
  <c r="W116" i="2"/>
  <c r="X116" i="2"/>
  <c r="Y116" i="2"/>
  <c r="AB116" i="2" s="1"/>
  <c r="Z116" i="2"/>
  <c r="AA116" i="2"/>
  <c r="AC116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C3" i="8" l="1"/>
  <c r="C4" i="8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3" i="8" l="1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C669" i="9" s="1"/>
  <c r="G669" i="9" s="1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G795" i="9" s="1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G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G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G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G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G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G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G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95" i="9"/>
  <c r="C951" i="9"/>
  <c r="C897" i="9"/>
  <c r="C861" i="9"/>
  <c r="C829" i="9"/>
  <c r="C797" i="9"/>
  <c r="C763" i="9"/>
  <c r="C731" i="9"/>
  <c r="D731" i="9" s="1"/>
  <c r="C699" i="9"/>
  <c r="C537" i="9"/>
  <c r="G719" i="9"/>
  <c r="G751" i="9"/>
  <c r="G783" i="9"/>
  <c r="G809" i="9"/>
  <c r="G841" i="9"/>
  <c r="G863" i="9"/>
  <c r="G879" i="9"/>
  <c r="G895" i="9"/>
  <c r="G911" i="9"/>
  <c r="G937" i="9"/>
  <c r="G959" i="9"/>
  <c r="G98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G991" i="9" l="1"/>
  <c r="G825" i="9"/>
  <c r="G767" i="9"/>
  <c r="G735" i="9"/>
  <c r="G703" i="9"/>
  <c r="C715" i="9"/>
  <c r="C747" i="9"/>
  <c r="C779" i="9"/>
  <c r="C813" i="9"/>
  <c r="C845" i="9"/>
  <c r="C877" i="9"/>
  <c r="C931" i="9"/>
  <c r="C971" i="9"/>
  <c r="C910" i="9"/>
  <c r="E982" i="5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H948" i="11" s="1"/>
  <c r="M948" i="11"/>
  <c r="C942" i="11"/>
  <c r="H942" i="11" s="1"/>
  <c r="M942" i="11"/>
  <c r="C940" i="11"/>
  <c r="H940" i="11" s="1"/>
  <c r="M940" i="11"/>
  <c r="C930" i="11"/>
  <c r="H930" i="11" s="1"/>
  <c r="M930" i="11"/>
  <c r="C928" i="11"/>
  <c r="H928" i="11" s="1"/>
  <c r="M928" i="11"/>
  <c r="C922" i="11"/>
  <c r="F922" i="11" s="1"/>
  <c r="M922" i="11"/>
  <c r="C920" i="11"/>
  <c r="E920" i="11" s="1"/>
  <c r="M920" i="11"/>
  <c r="C916" i="11"/>
  <c r="F916" i="11" s="1"/>
  <c r="M916" i="11"/>
  <c r="C914" i="11"/>
  <c r="E914" i="11" s="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F871" i="11" s="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H834" i="11" s="1"/>
  <c r="L834" i="11"/>
  <c r="D828" i="11"/>
  <c r="L828" i="11"/>
  <c r="D822" i="11"/>
  <c r="E822" i="11" s="1"/>
  <c r="L822" i="11"/>
  <c r="H729" i="11"/>
  <c r="H799" i="11"/>
  <c r="H803" i="11"/>
  <c r="J803" i="11" s="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E881" i="11" s="1"/>
  <c r="N881" i="11"/>
  <c r="D875" i="11"/>
  <c r="N875" i="11"/>
  <c r="L875" i="11"/>
  <c r="C868" i="11"/>
  <c r="E868" i="11" s="1"/>
  <c r="M868" i="11"/>
  <c r="K868" i="11"/>
  <c r="I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H919" i="11" s="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M921" i="11"/>
  <c r="K921" i="11"/>
  <c r="C913" i="11"/>
  <c r="H913" i="11" s="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I154" i="2" s="1"/>
  <c r="D142" i="5"/>
  <c r="G142" i="5" s="1"/>
  <c r="J143" i="2" s="1"/>
  <c r="D134" i="5"/>
  <c r="G134" i="5" s="1"/>
  <c r="J135" i="2" s="1"/>
  <c r="D126" i="5"/>
  <c r="F126" i="5" s="1"/>
  <c r="I127" i="2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J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F106" i="8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F968" i="11" s="1"/>
  <c r="M968" i="11"/>
  <c r="K968" i="11"/>
  <c r="F948" i="11"/>
  <c r="H932" i="11"/>
  <c r="F932" i="11"/>
  <c r="H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F920" i="11"/>
  <c r="H920" i="11"/>
  <c r="F914" i="11"/>
  <c r="C905" i="11"/>
  <c r="M905" i="11"/>
  <c r="K90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J944" i="11" s="1"/>
  <c r="E941" i="11"/>
  <c r="H90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N911" i="11"/>
  <c r="D888" i="11"/>
  <c r="F888" i="11" s="1"/>
  <c r="L888" i="11"/>
  <c r="D886" i="1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2" i="11"/>
  <c r="I832" i="11" s="1"/>
  <c r="E830" i="11"/>
  <c r="E828" i="11"/>
  <c r="H958" i="11"/>
  <c r="F953" i="11"/>
  <c r="I953" i="11" s="1"/>
  <c r="E940" i="11"/>
  <c r="H918" i="11"/>
  <c r="E908" i="11"/>
  <c r="L909" i="11"/>
  <c r="N967" i="11"/>
  <c r="D985" i="11"/>
  <c r="L989" i="11"/>
  <c r="F716" i="11"/>
  <c r="E699" i="11"/>
  <c r="E678" i="11"/>
  <c r="E671" i="11"/>
  <c r="F664" i="11"/>
  <c r="E616" i="11"/>
  <c r="E587" i="11"/>
  <c r="F585" i="11"/>
  <c r="H583" i="11"/>
  <c r="I583" i="11" s="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H912" i="11"/>
  <c r="H907" i="11"/>
  <c r="E882" i="11"/>
  <c r="H882" i="11"/>
  <c r="F882" i="11"/>
  <c r="E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J715" i="11" s="1"/>
  <c r="H731" i="11"/>
  <c r="J708" i="11"/>
  <c r="F726" i="11"/>
  <c r="F738" i="11"/>
  <c r="E720" i="11"/>
  <c r="F728" i="11"/>
  <c r="J728" i="11" s="1"/>
  <c r="F798" i="11"/>
  <c r="I838" i="11"/>
  <c r="F701" i="11"/>
  <c r="I701" i="11" s="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0" i="11"/>
  <c r="H938" i="11"/>
  <c r="F938" i="11"/>
  <c r="F936" i="11"/>
  <c r="H936" i="11"/>
  <c r="F934" i="11"/>
  <c r="H934" i="11"/>
  <c r="E930" i="11"/>
  <c r="E928" i="11"/>
  <c r="F926" i="11"/>
  <c r="E926" i="11"/>
  <c r="E924" i="11"/>
  <c r="F924" i="11"/>
  <c r="H924" i="11"/>
  <c r="E896" i="11"/>
  <c r="H892" i="11"/>
  <c r="F860" i="11"/>
  <c r="H860" i="11"/>
  <c r="E857" i="11"/>
  <c r="E852" i="11"/>
  <c r="H844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I613" i="11" s="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J182" i="2" s="1"/>
  <c r="D173" i="5"/>
  <c r="I173" i="5" s="1"/>
  <c r="D169" i="5"/>
  <c r="E169" i="5" s="1"/>
  <c r="H170" i="2" s="1"/>
  <c r="D165" i="5"/>
  <c r="G165" i="5" s="1"/>
  <c r="J166" i="2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G12" i="8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H163" i="2" s="1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D161" i="5"/>
  <c r="I161" i="5" s="1"/>
  <c r="D157" i="5"/>
  <c r="I157" i="5" s="1"/>
  <c r="D156" i="5"/>
  <c r="I156" i="5" s="1"/>
  <c r="D149" i="5"/>
  <c r="G149" i="5" s="1"/>
  <c r="J150" i="2" s="1"/>
  <c r="D145" i="5"/>
  <c r="E145" i="5" s="1"/>
  <c r="H146" i="2" s="1"/>
  <c r="D105" i="5"/>
  <c r="E105" i="5" s="1"/>
  <c r="D101" i="5"/>
  <c r="G101" i="5" s="1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E83" i="5"/>
  <c r="Q5" i="4"/>
  <c r="E550" i="5"/>
  <c r="F550" i="5"/>
  <c r="G563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D183" i="5"/>
  <c r="F183" i="5" s="1"/>
  <c r="I184" i="2" s="1"/>
  <c r="D182" i="5"/>
  <c r="G182" i="5" s="1"/>
  <c r="J183" i="2" s="1"/>
  <c r="D180" i="5"/>
  <c r="G180" i="5" s="1"/>
  <c r="J181" i="2" s="1"/>
  <c r="D179" i="5"/>
  <c r="F179" i="5" s="1"/>
  <c r="I180" i="2" s="1"/>
  <c r="D175" i="5"/>
  <c r="F175" i="5" s="1"/>
  <c r="I176" i="2" s="1"/>
  <c r="D174" i="5"/>
  <c r="G174" i="5" s="1"/>
  <c r="J175" i="2" s="1"/>
  <c r="D170" i="5"/>
  <c r="E170" i="5" s="1"/>
  <c r="H171" i="2" s="1"/>
  <c r="D166" i="5"/>
  <c r="G166" i="5" s="1"/>
  <c r="J167" i="2" s="1"/>
  <c r="D164" i="5"/>
  <c r="G164" i="5" s="1"/>
  <c r="J165" i="2" s="1"/>
  <c r="D163" i="5"/>
  <c r="F163" i="5" s="1"/>
  <c r="I164" i="2" s="1"/>
  <c r="D158" i="5"/>
  <c r="G158" i="5" s="1"/>
  <c r="J159" i="2" s="1"/>
  <c r="D155" i="5"/>
  <c r="F155" i="5" s="1"/>
  <c r="I156" i="2" s="1"/>
  <c r="D154" i="5"/>
  <c r="I154" i="5" s="1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F100" i="8" s="1"/>
  <c r="C87" i="9"/>
  <c r="D87" i="9" s="1"/>
  <c r="F88" i="8" s="1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G80" i="8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F74" i="8" s="1"/>
  <c r="C59" i="9"/>
  <c r="G59" i="9" s="1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G83" i="8" s="1"/>
  <c r="C66" i="9"/>
  <c r="E66" i="9" s="1"/>
  <c r="G67" i="8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F116" i="8" s="1"/>
  <c r="C113" i="9"/>
  <c r="G113" i="9" s="1"/>
  <c r="C109" i="9"/>
  <c r="D109" i="9" s="1"/>
  <c r="F110" i="8" s="1"/>
  <c r="C107" i="9"/>
  <c r="C101" i="9"/>
  <c r="E101" i="9" s="1"/>
  <c r="G102" i="8" s="1"/>
  <c r="C97" i="9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G103" i="8" s="1"/>
  <c r="C88" i="9"/>
  <c r="C86" i="9"/>
  <c r="E86" i="9" s="1"/>
  <c r="G87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H189" i="2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H896" i="11" l="1"/>
  <c r="J928" i="11"/>
  <c r="J846" i="11"/>
  <c r="J838" i="11"/>
  <c r="I754" i="11"/>
  <c r="J663" i="11"/>
  <c r="K663" i="11" s="1"/>
  <c r="M663" i="11" s="1"/>
  <c r="J918" i="11"/>
  <c r="D32" i="8"/>
  <c r="L32" i="8" s="1"/>
  <c r="E32" i="8"/>
  <c r="M32" i="8" s="1"/>
  <c r="D16" i="8"/>
  <c r="L16" i="8" s="1"/>
  <c r="E16" i="8"/>
  <c r="M16" i="8" s="1"/>
  <c r="D82" i="8"/>
  <c r="L82" i="8" s="1"/>
  <c r="E82" i="8"/>
  <c r="M82" i="8" s="1"/>
  <c r="D114" i="8"/>
  <c r="L114" i="8" s="1"/>
  <c r="E114" i="8"/>
  <c r="M114" i="8" s="1"/>
  <c r="D5" i="8"/>
  <c r="L5" i="8" s="1"/>
  <c r="E5" i="8"/>
  <c r="M5" i="8" s="1"/>
  <c r="D46" i="8"/>
  <c r="L46" i="8" s="1"/>
  <c r="E46" i="8"/>
  <c r="M46" i="8" s="1"/>
  <c r="D60" i="8"/>
  <c r="L60" i="8" s="1"/>
  <c r="E60" i="8"/>
  <c r="M60" i="8" s="1"/>
  <c r="D40" i="8"/>
  <c r="L40" i="8" s="1"/>
  <c r="E40" i="8"/>
  <c r="M40" i="8" s="1"/>
  <c r="D68" i="8"/>
  <c r="L68" i="8" s="1"/>
  <c r="E68" i="8"/>
  <c r="M68" i="8" s="1"/>
  <c r="D45" i="8"/>
  <c r="L45" i="8" s="1"/>
  <c r="E45" i="8"/>
  <c r="M45" i="8" s="1"/>
  <c r="D93" i="8"/>
  <c r="L93" i="8" s="1"/>
  <c r="E93" i="8"/>
  <c r="M93" i="8" s="1"/>
  <c r="D14" i="8"/>
  <c r="L14" i="8" s="1"/>
  <c r="E14" i="8"/>
  <c r="M14" i="8" s="1"/>
  <c r="D38" i="8"/>
  <c r="L38" i="8" s="1"/>
  <c r="E38" i="8"/>
  <c r="M38" i="8" s="1"/>
  <c r="D62" i="8"/>
  <c r="L62" i="8" s="1"/>
  <c r="E62" i="8"/>
  <c r="M62" i="8" s="1"/>
  <c r="D70" i="8"/>
  <c r="L70" i="8" s="1"/>
  <c r="E70" i="8"/>
  <c r="M70" i="8" s="1"/>
  <c r="D35" i="8"/>
  <c r="L35" i="8" s="1"/>
  <c r="E35" i="8"/>
  <c r="M35" i="8" s="1"/>
  <c r="D30" i="8"/>
  <c r="L30" i="8" s="1"/>
  <c r="E30" i="8"/>
  <c r="M30" i="8" s="1"/>
  <c r="J311" i="11"/>
  <c r="I594" i="11"/>
  <c r="I638" i="11"/>
  <c r="H836" i="11"/>
  <c r="I836" i="11" s="1"/>
  <c r="E844" i="11"/>
  <c r="H852" i="11"/>
  <c r="I852" i="11" s="1"/>
  <c r="H908" i="11"/>
  <c r="F930" i="11"/>
  <c r="J930" i="11" s="1"/>
  <c r="F942" i="11"/>
  <c r="F906" i="11"/>
  <c r="I906" i="11" s="1"/>
  <c r="I740" i="11"/>
  <c r="E909" i="11"/>
  <c r="E948" i="11"/>
  <c r="F886" i="11"/>
  <c r="E911" i="11"/>
  <c r="E916" i="11"/>
  <c r="H992" i="11"/>
  <c r="F893" i="11"/>
  <c r="F895" i="11"/>
  <c r="H914" i="11"/>
  <c r="J914" i="11" s="1"/>
  <c r="E931" i="11"/>
  <c r="J538" i="11"/>
  <c r="K538" i="11" s="1"/>
  <c r="M538" i="11" s="1"/>
  <c r="E922" i="11"/>
  <c r="E953" i="11"/>
  <c r="I429" i="11"/>
  <c r="D94" i="8"/>
  <c r="L94" i="8" s="1"/>
  <c r="E94" i="8"/>
  <c r="M94" i="8" s="1"/>
  <c r="I589" i="11"/>
  <c r="H961" i="11"/>
  <c r="F890" i="11"/>
  <c r="E898" i="11"/>
  <c r="F921" i="11"/>
  <c r="E951" i="11"/>
  <c r="F900" i="11"/>
  <c r="F992" i="11"/>
  <c r="F907" i="11"/>
  <c r="J907" i="11" s="1"/>
  <c r="I702" i="11"/>
  <c r="J732" i="11"/>
  <c r="E160" i="2"/>
  <c r="N160" i="2" s="1"/>
  <c r="G160" i="2"/>
  <c r="P160" i="2" s="1"/>
  <c r="F160" i="2"/>
  <c r="O160" i="2" s="1"/>
  <c r="F157" i="2"/>
  <c r="O157" i="2" s="1"/>
  <c r="G157" i="2"/>
  <c r="P157" i="2" s="1"/>
  <c r="E157" i="2"/>
  <c r="N157" i="2" s="1"/>
  <c r="E162" i="2"/>
  <c r="N162" i="2" s="1"/>
  <c r="G162" i="2"/>
  <c r="P162" i="2" s="1"/>
  <c r="F162" i="2"/>
  <c r="O162" i="2" s="1"/>
  <c r="E117" i="2"/>
  <c r="N117" i="2" s="1"/>
  <c r="G117" i="2"/>
  <c r="P117" i="2" s="1"/>
  <c r="F117" i="2"/>
  <c r="O117" i="2" s="1"/>
  <c r="F125" i="2"/>
  <c r="O125" i="2" s="1"/>
  <c r="G125" i="2"/>
  <c r="P125" i="2" s="1"/>
  <c r="E125" i="2"/>
  <c r="N125" i="2" s="1"/>
  <c r="F133" i="2"/>
  <c r="O133" i="2" s="1"/>
  <c r="G133" i="2"/>
  <c r="P133" i="2" s="1"/>
  <c r="E133" i="2"/>
  <c r="N133" i="2" s="1"/>
  <c r="F141" i="2"/>
  <c r="O141" i="2" s="1"/>
  <c r="G141" i="2"/>
  <c r="P141" i="2" s="1"/>
  <c r="E141" i="2"/>
  <c r="N141" i="2" s="1"/>
  <c r="F173" i="2"/>
  <c r="O173" i="2" s="1"/>
  <c r="G173" i="2"/>
  <c r="P173" i="2" s="1"/>
  <c r="E173" i="2"/>
  <c r="N173" i="2" s="1"/>
  <c r="F129" i="2"/>
  <c r="O129" i="2" s="1"/>
  <c r="G129" i="2"/>
  <c r="P129" i="2" s="1"/>
  <c r="E129" i="2"/>
  <c r="N129" i="2" s="1"/>
  <c r="E119" i="2"/>
  <c r="N119" i="2" s="1"/>
  <c r="G119" i="2"/>
  <c r="P119" i="2" s="1"/>
  <c r="F119" i="2"/>
  <c r="O119" i="2" s="1"/>
  <c r="F155" i="2"/>
  <c r="O155" i="2" s="1"/>
  <c r="E155" i="2"/>
  <c r="N155" i="2" s="1"/>
  <c r="G155" i="2"/>
  <c r="P155" i="2" s="1"/>
  <c r="E158" i="2"/>
  <c r="N158" i="2" s="1"/>
  <c r="G158" i="2"/>
  <c r="P158" i="2" s="1"/>
  <c r="F158" i="2"/>
  <c r="O158" i="2" s="1"/>
  <c r="E179" i="2"/>
  <c r="N179" i="2" s="1"/>
  <c r="G179" i="2"/>
  <c r="P179" i="2" s="1"/>
  <c r="F179" i="2"/>
  <c r="O179" i="2" s="1"/>
  <c r="E174" i="2"/>
  <c r="N174" i="2" s="1"/>
  <c r="G174" i="2"/>
  <c r="P174" i="2" s="1"/>
  <c r="F174" i="2"/>
  <c r="O174" i="2" s="1"/>
  <c r="E121" i="2"/>
  <c r="N121" i="2" s="1"/>
  <c r="G121" i="2"/>
  <c r="P121" i="2" s="1"/>
  <c r="F121" i="2"/>
  <c r="O121" i="2" s="1"/>
  <c r="F137" i="2"/>
  <c r="O137" i="2" s="1"/>
  <c r="G137" i="2"/>
  <c r="P137" i="2" s="1"/>
  <c r="E137" i="2"/>
  <c r="N137" i="2" s="1"/>
  <c r="E124" i="5"/>
  <c r="H125" i="2" s="1"/>
  <c r="I184" i="5"/>
  <c r="S139" i="4"/>
  <c r="F47" i="5"/>
  <c r="F169" i="5"/>
  <c r="I170" i="2" s="1"/>
  <c r="E172" i="5"/>
  <c r="H173" i="2" s="1"/>
  <c r="G169" i="5"/>
  <c r="J170" i="2" s="1"/>
  <c r="I75" i="5"/>
  <c r="E181" i="5"/>
  <c r="H182" i="2" s="1"/>
  <c r="S88" i="4"/>
  <c r="F83" i="5"/>
  <c r="E140" i="5"/>
  <c r="H141" i="2" s="1"/>
  <c r="G172" i="5"/>
  <c r="J173" i="2" s="1"/>
  <c r="I169" i="5"/>
  <c r="I83" i="5"/>
  <c r="G99" i="5"/>
  <c r="T88" i="4"/>
  <c r="E26" i="5"/>
  <c r="F63" i="5"/>
  <c r="S48" i="4"/>
  <c r="U48" i="4" s="1"/>
  <c r="E63" i="5"/>
  <c r="E142" i="5"/>
  <c r="H143" i="2" s="1"/>
  <c r="I658" i="11"/>
  <c r="E955" i="11"/>
  <c r="H861" i="11"/>
  <c r="J716" i="11"/>
  <c r="I759" i="11"/>
  <c r="I769" i="11"/>
  <c r="E176" i="5"/>
  <c r="H177" i="2" s="1"/>
  <c r="T115" i="4"/>
  <c r="T128" i="4"/>
  <c r="F136" i="5"/>
  <c r="I137" i="2" s="1"/>
  <c r="I176" i="5"/>
  <c r="E136" i="5"/>
  <c r="H137" i="2" s="1"/>
  <c r="I142" i="5"/>
  <c r="G136" i="5"/>
  <c r="J137" i="2" s="1"/>
  <c r="G110" i="5"/>
  <c r="F142" i="5"/>
  <c r="I143" i="2" s="1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I910" i="11" s="1"/>
  <c r="F904" i="11"/>
  <c r="F965" i="11"/>
  <c r="I965" i="11" s="1"/>
  <c r="E929" i="11"/>
  <c r="H963" i="11"/>
  <c r="I963" i="11" s="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J866" i="11" s="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I957" i="11" s="1"/>
  <c r="F899" i="11"/>
  <c r="I522" i="11"/>
  <c r="J767" i="11"/>
  <c r="F987" i="11"/>
  <c r="J987" i="11" s="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J141" i="2" s="1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H166" i="2" s="1"/>
  <c r="E131" i="5"/>
  <c r="H132" i="2" s="1"/>
  <c r="I153" i="5"/>
  <c r="F118" i="5"/>
  <c r="I119" i="2" s="1"/>
  <c r="F69" i="5"/>
  <c r="F95" i="5"/>
  <c r="E115" i="5"/>
  <c r="F165" i="5"/>
  <c r="I166" i="2" s="1"/>
  <c r="I85" i="5"/>
  <c r="I69" i="5"/>
  <c r="D141" i="9"/>
  <c r="T20" i="4"/>
  <c r="F172" i="5"/>
  <c r="I173" i="2" s="1"/>
  <c r="E47" i="5"/>
  <c r="I47" i="5"/>
  <c r="J587" i="11"/>
  <c r="K587" i="11" s="1"/>
  <c r="M587" i="11" s="1"/>
  <c r="I413" i="11"/>
  <c r="D967" i="4"/>
  <c r="E907" i="11"/>
  <c r="I708" i="11"/>
  <c r="F993" i="4"/>
  <c r="E120" i="5"/>
  <c r="H121" i="2" s="1"/>
  <c r="E24" i="5"/>
  <c r="E160" i="5"/>
  <c r="H161" i="2" s="1"/>
  <c r="T8" i="4"/>
  <c r="E126" i="5"/>
  <c r="H127" i="2" s="1"/>
  <c r="E157" i="5"/>
  <c r="H158" i="2" s="1"/>
  <c r="G119" i="5"/>
  <c r="J120" i="2" s="1"/>
  <c r="E143" i="5"/>
  <c r="H144" i="2" s="1"/>
  <c r="F157" i="5"/>
  <c r="I158" i="2" s="1"/>
  <c r="I160" i="5"/>
  <c r="E122" i="5"/>
  <c r="H123" i="2" s="1"/>
  <c r="G2" i="5"/>
  <c r="J3" i="2" s="1"/>
  <c r="S60" i="4"/>
  <c r="U60" i="4" s="1"/>
  <c r="G126" i="5"/>
  <c r="J127" i="2" s="1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G94" i="8" s="1"/>
  <c r="D93" i="9"/>
  <c r="F94" i="8" s="1"/>
  <c r="I8" i="5"/>
  <c r="F71" i="5"/>
  <c r="F101" i="5"/>
  <c r="E141" i="5"/>
  <c r="H142" i="2" s="1"/>
  <c r="E152" i="5"/>
  <c r="H153" i="2" s="1"/>
  <c r="E184" i="5"/>
  <c r="H185" i="2" s="1"/>
  <c r="G153" i="5"/>
  <c r="J154" i="2" s="1"/>
  <c r="G109" i="5"/>
  <c r="G152" i="5"/>
  <c r="J153" i="2" s="1"/>
  <c r="G184" i="5"/>
  <c r="J185" i="2" s="1"/>
  <c r="E153" i="5"/>
  <c r="H154" i="2" s="1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967" i="11" s="1"/>
  <c r="J614" i="11"/>
  <c r="F913" i="11"/>
  <c r="I913" i="11" s="1"/>
  <c r="E978" i="11"/>
  <c r="H891" i="11"/>
  <c r="I891" i="11" s="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J876" i="11" s="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H128" i="2" s="1"/>
  <c r="G144" i="5"/>
  <c r="J145" i="2" s="1"/>
  <c r="E101" i="5"/>
  <c r="G135" i="5"/>
  <c r="J136" i="2" s="1"/>
  <c r="D282" i="9"/>
  <c r="D275" i="9"/>
  <c r="E284" i="9"/>
  <c r="I117" i="5"/>
  <c r="G124" i="5"/>
  <c r="J125" i="2" s="1"/>
  <c r="E118" i="5"/>
  <c r="H119" i="2" s="1"/>
  <c r="G118" i="5"/>
  <c r="J119" i="2" s="1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J118" i="2" s="1"/>
  <c r="G125" i="5"/>
  <c r="J126" i="2" s="1"/>
  <c r="E133" i="5"/>
  <c r="H134" i="2" s="1"/>
  <c r="I141" i="5"/>
  <c r="G162" i="5"/>
  <c r="J163" i="2" s="1"/>
  <c r="S124" i="4"/>
  <c r="U124" i="4" s="1"/>
  <c r="E109" i="5"/>
  <c r="I133" i="5"/>
  <c r="E138" i="5"/>
  <c r="H139" i="2" s="1"/>
  <c r="G141" i="5"/>
  <c r="J142" i="2" s="1"/>
  <c r="E43" i="5"/>
  <c r="I165" i="5"/>
  <c r="F160" i="5"/>
  <c r="I161" i="2" s="1"/>
  <c r="G120" i="5"/>
  <c r="J121" i="2" s="1"/>
  <c r="G33" i="5"/>
  <c r="I126" i="5"/>
  <c r="S40" i="4"/>
  <c r="U40" i="4" s="1"/>
  <c r="T124" i="4"/>
  <c r="I109" i="5"/>
  <c r="E117" i="5"/>
  <c r="H118" i="2" s="1"/>
  <c r="E125" i="5"/>
  <c r="H126" i="2" s="1"/>
  <c r="G133" i="5"/>
  <c r="J134" i="2" s="1"/>
  <c r="I79" i="5"/>
  <c r="F120" i="5"/>
  <c r="I121" i="2" s="1"/>
  <c r="F122" i="5"/>
  <c r="I123" i="2" s="1"/>
  <c r="T40" i="4"/>
  <c r="D11" i="9"/>
  <c r="F12" i="8" s="1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F98" i="8" s="1"/>
  <c r="D126" i="9"/>
  <c r="G126" i="9"/>
  <c r="E136" i="9"/>
  <c r="E98" i="9"/>
  <c r="G99" i="8" s="1"/>
  <c r="D98" i="9"/>
  <c r="F99" i="8" s="1"/>
  <c r="E67" i="9"/>
  <c r="G68" i="8" s="1"/>
  <c r="D67" i="9"/>
  <c r="F68" i="8" s="1"/>
  <c r="J511" i="11"/>
  <c r="I511" i="11"/>
  <c r="J585" i="11"/>
  <c r="I585" i="11"/>
  <c r="G125" i="9"/>
  <c r="D125" i="9"/>
  <c r="E878" i="11"/>
  <c r="F878" i="11"/>
  <c r="H878" i="11"/>
  <c r="J878" i="11" s="1"/>
  <c r="I628" i="11"/>
  <c r="J628" i="11"/>
  <c r="K628" i="11" s="1"/>
  <c r="M628" i="11" s="1"/>
  <c r="I692" i="11"/>
  <c r="E875" i="11"/>
  <c r="F875" i="11"/>
  <c r="H875" i="11"/>
  <c r="H857" i="11"/>
  <c r="F857" i="11"/>
  <c r="J857" i="11" s="1"/>
  <c r="I992" i="11"/>
  <c r="I397" i="11"/>
  <c r="I405" i="11"/>
  <c r="I604" i="11"/>
  <c r="J647" i="11"/>
  <c r="F917" i="11"/>
  <c r="J917" i="11" s="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J870" i="11" s="1"/>
  <c r="F889" i="11"/>
  <c r="E912" i="11"/>
  <c r="E942" i="11"/>
  <c r="F949" i="11"/>
  <c r="I949" i="11" s="1"/>
  <c r="I742" i="11"/>
  <c r="J485" i="11"/>
  <c r="K485" i="11" s="1"/>
  <c r="M485" i="11" s="1"/>
  <c r="I731" i="11"/>
  <c r="J711" i="11"/>
  <c r="E861" i="11"/>
  <c r="H972" i="11"/>
  <c r="J972" i="11" s="1"/>
  <c r="F961" i="11"/>
  <c r="E902" i="11"/>
  <c r="H925" i="11"/>
  <c r="J925" i="11" s="1"/>
  <c r="H893" i="11"/>
  <c r="F939" i="11"/>
  <c r="F931" i="11"/>
  <c r="I931" i="11" s="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J966" i="11" s="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I868" i="11" s="1"/>
  <c r="E97" i="9"/>
  <c r="G98" i="8" s="1"/>
  <c r="D168" i="9"/>
  <c r="D136" i="9"/>
  <c r="E6" i="5"/>
  <c r="F27" i="5"/>
  <c r="D122" i="9"/>
  <c r="E126" i="9"/>
  <c r="D113" i="9"/>
  <c r="F114" i="8" s="1"/>
  <c r="E99" i="9"/>
  <c r="G100" i="8" s="1"/>
  <c r="D146" i="9"/>
  <c r="G98" i="9"/>
  <c r="E182" i="9"/>
  <c r="E113" i="9"/>
  <c r="G114" i="8" s="1"/>
  <c r="G99" i="9"/>
  <c r="J49" i="11"/>
  <c r="L49" i="11" s="1"/>
  <c r="N49" i="11" s="1"/>
  <c r="I50" i="8" s="1"/>
  <c r="I93" i="5"/>
  <c r="I27" i="5"/>
  <c r="G211" i="5"/>
  <c r="D178" i="9"/>
  <c r="E87" i="9"/>
  <c r="G88" i="8" s="1"/>
  <c r="E114" i="5"/>
  <c r="G127" i="5"/>
  <c r="J128" i="2" s="1"/>
  <c r="G143" i="5"/>
  <c r="J144" i="2" s="1"/>
  <c r="S179" i="4"/>
  <c r="U179" i="4" s="1"/>
  <c r="F130" i="5"/>
  <c r="I131" i="2" s="1"/>
  <c r="S50" i="4"/>
  <c r="U50" i="4" s="1"/>
  <c r="F87" i="5"/>
  <c r="E111" i="5"/>
  <c r="E130" i="5"/>
  <c r="H131" i="2" s="1"/>
  <c r="I144" i="5"/>
  <c r="T179" i="4"/>
  <c r="S36" i="4"/>
  <c r="U36" i="4" s="1"/>
  <c r="E103" i="5"/>
  <c r="I17" i="5"/>
  <c r="I6" i="5"/>
  <c r="G111" i="5"/>
  <c r="E119" i="5"/>
  <c r="H120" i="2" s="1"/>
  <c r="E135" i="5"/>
  <c r="H136" i="2" s="1"/>
  <c r="E144" i="5"/>
  <c r="H145" i="2" s="1"/>
  <c r="E156" i="5"/>
  <c r="H157" i="2" s="1"/>
  <c r="E168" i="5"/>
  <c r="H169" i="2" s="1"/>
  <c r="T171" i="4"/>
  <c r="F6" i="5"/>
  <c r="F114" i="5"/>
  <c r="T80" i="4"/>
  <c r="G138" i="9"/>
  <c r="G115" i="9"/>
  <c r="I174" i="11"/>
  <c r="G115" i="5"/>
  <c r="E93" i="5"/>
  <c r="F73" i="5"/>
  <c r="F36" i="5"/>
  <c r="G161" i="5"/>
  <c r="J162" i="2" s="1"/>
  <c r="E29" i="5"/>
  <c r="I29" i="5"/>
  <c r="T112" i="4"/>
  <c r="G82" i="9"/>
  <c r="E158" i="9"/>
  <c r="E23" i="9"/>
  <c r="G24" i="8" s="1"/>
  <c r="F4" i="2"/>
  <c r="O4" i="2" s="1"/>
  <c r="E4" i="2"/>
  <c r="N4" i="2" s="1"/>
  <c r="G4" i="2"/>
  <c r="P4" i="2" s="1"/>
  <c r="E15" i="5"/>
  <c r="E51" i="5"/>
  <c r="G173" i="5"/>
  <c r="J174" i="2" s="1"/>
  <c r="G87" i="5"/>
  <c r="I134" i="5"/>
  <c r="E4" i="5"/>
  <c r="I11" i="5"/>
  <c r="E22" i="5"/>
  <c r="F51" i="5"/>
  <c r="F61" i="5"/>
  <c r="F75" i="5"/>
  <c r="F103" i="5"/>
  <c r="E110" i="5"/>
  <c r="I113" i="5"/>
  <c r="E123" i="5"/>
  <c r="H124" i="2" s="1"/>
  <c r="G131" i="5"/>
  <c r="J132" i="2" s="1"/>
  <c r="E139" i="5"/>
  <c r="H140" i="2" s="1"/>
  <c r="F145" i="5"/>
  <c r="I146" i="2" s="1"/>
  <c r="I162" i="5"/>
  <c r="F173" i="5"/>
  <c r="I174" i="2" s="1"/>
  <c r="F177" i="5"/>
  <c r="I178" i="2" s="1"/>
  <c r="F181" i="5"/>
  <c r="I182" i="2" s="1"/>
  <c r="I177" i="5"/>
  <c r="G15" i="5"/>
  <c r="I107" i="5"/>
  <c r="I77" i="5"/>
  <c r="I61" i="5"/>
  <c r="I51" i="5"/>
  <c r="S176" i="4"/>
  <c r="U176" i="4" s="1"/>
  <c r="I181" i="5"/>
  <c r="E173" i="5"/>
  <c r="H174" i="2" s="1"/>
  <c r="G103" i="5"/>
  <c r="S38" i="4"/>
  <c r="U38" i="4" s="1"/>
  <c r="G145" i="5"/>
  <c r="J146" i="2" s="1"/>
  <c r="F14" i="5"/>
  <c r="G17" i="5"/>
  <c r="G128" i="5"/>
  <c r="J129" i="2" s="1"/>
  <c r="T102" i="4"/>
  <c r="F4" i="5"/>
  <c r="G67" i="5"/>
  <c r="G91" i="5"/>
  <c r="F162" i="5"/>
  <c r="I163" i="2" s="1"/>
  <c r="F176" i="5"/>
  <c r="I177" i="2" s="1"/>
  <c r="I110" i="5"/>
  <c r="S80" i="4"/>
  <c r="U80" i="4" s="1"/>
  <c r="F17" i="5"/>
  <c r="F45" i="5"/>
  <c r="F161" i="5"/>
  <c r="I162" i="2" s="1"/>
  <c r="G168" i="5"/>
  <c r="J169" i="2" s="1"/>
  <c r="E161" i="5"/>
  <c r="H162" i="2" s="1"/>
  <c r="G116" i="5"/>
  <c r="J117" i="2" s="1"/>
  <c r="I87" i="5"/>
  <c r="I67" i="5"/>
  <c r="I5" i="5"/>
  <c r="F15" i="5"/>
  <c r="F19" i="5"/>
  <c r="I22" i="5"/>
  <c r="F31" i="5"/>
  <c r="E36" i="5"/>
  <c r="F67" i="5"/>
  <c r="F91" i="5"/>
  <c r="G123" i="5"/>
  <c r="J124" i="2" s="1"/>
  <c r="I129" i="5"/>
  <c r="G139" i="5"/>
  <c r="J140" i="2" s="1"/>
  <c r="I168" i="5"/>
  <c r="S101" i="4"/>
  <c r="U101" i="4" s="1"/>
  <c r="E177" i="5"/>
  <c r="H178" i="2" s="1"/>
  <c r="E75" i="5"/>
  <c r="G55" i="5"/>
  <c r="I55" i="5"/>
  <c r="F138" i="5"/>
  <c r="I139" i="2" s="1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J834" i="11" s="1"/>
  <c r="F842" i="11"/>
  <c r="I842" i="11" s="1"/>
  <c r="E842" i="11"/>
  <c r="E850" i="11"/>
  <c r="F850" i="11"/>
  <c r="J850" i="11" s="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J158" i="2" s="1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F85" i="8" s="1"/>
  <c r="G158" i="9"/>
  <c r="E184" i="9"/>
  <c r="T38" i="4"/>
  <c r="E89" i="9"/>
  <c r="G90" i="8" s="1"/>
  <c r="D34" i="9"/>
  <c r="F35" i="8" s="1"/>
  <c r="D108" i="9"/>
  <c r="F109" i="8" s="1"/>
  <c r="E34" i="9"/>
  <c r="G35" i="8" s="1"/>
  <c r="J135" i="11"/>
  <c r="K135" i="11" s="1"/>
  <c r="M135" i="11" s="1"/>
  <c r="G113" i="5"/>
  <c r="E116" i="5"/>
  <c r="H117" i="2" s="1"/>
  <c r="E121" i="5"/>
  <c r="H122" i="2" s="1"/>
  <c r="G129" i="5"/>
  <c r="J130" i="2" s="1"/>
  <c r="E132" i="5"/>
  <c r="H133" i="2" s="1"/>
  <c r="E134" i="5"/>
  <c r="H135" i="2" s="1"/>
  <c r="E137" i="5"/>
  <c r="H138" i="2" s="1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I129" i="2" s="1"/>
  <c r="G38" i="5"/>
  <c r="F134" i="5"/>
  <c r="I135" i="2" s="1"/>
  <c r="T51" i="4"/>
  <c r="T9" i="4"/>
  <c r="T97" i="4"/>
  <c r="I12" i="5"/>
  <c r="E38" i="5"/>
  <c r="F79" i="5"/>
  <c r="I121" i="5"/>
  <c r="E128" i="5"/>
  <c r="H129" i="2" s="1"/>
  <c r="I137" i="5"/>
  <c r="I146" i="5"/>
  <c r="S97" i="4"/>
  <c r="V97" i="4" s="1"/>
  <c r="T131" i="4"/>
  <c r="E95" i="5"/>
  <c r="G132" i="5"/>
  <c r="J133" i="2" s="1"/>
  <c r="F146" i="5"/>
  <c r="I147" i="2" s="1"/>
  <c r="G59" i="5"/>
  <c r="F38" i="5"/>
  <c r="T30" i="4"/>
  <c r="T100" i="4"/>
  <c r="F43" i="5"/>
  <c r="E113" i="5"/>
  <c r="G121" i="5"/>
  <c r="J122" i="2" s="1"/>
  <c r="E129" i="5"/>
  <c r="H130" i="2" s="1"/>
  <c r="G137" i="5"/>
  <c r="J138" i="2" s="1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E933" i="11"/>
  <c r="H885" i="11"/>
  <c r="E885" i="11"/>
  <c r="F853" i="11"/>
  <c r="E853" i="11"/>
  <c r="D16" i="9"/>
  <c r="F17" i="8" s="1"/>
  <c r="G16" i="9"/>
  <c r="J609" i="11"/>
  <c r="I609" i="11"/>
  <c r="H979" i="11"/>
  <c r="E979" i="11"/>
  <c r="H971" i="11"/>
  <c r="F971" i="11"/>
  <c r="E53" i="9"/>
  <c r="G54" i="8" s="1"/>
  <c r="G53" i="9"/>
  <c r="J581" i="11"/>
  <c r="K581" i="11" s="1"/>
  <c r="M581" i="11" s="1"/>
  <c r="J730" i="11"/>
  <c r="I730" i="11"/>
  <c r="F877" i="11"/>
  <c r="E877" i="11"/>
  <c r="H877" i="11"/>
  <c r="F823" i="11"/>
  <c r="H855" i="11"/>
  <c r="I855" i="11" s="1"/>
  <c r="E855" i="11"/>
  <c r="E968" i="11"/>
  <c r="H968" i="11"/>
  <c r="J968" i="11" s="1"/>
  <c r="G130" i="9"/>
  <c r="E130" i="9"/>
  <c r="I978" i="11"/>
  <c r="E960" i="11"/>
  <c r="H960" i="11"/>
  <c r="H890" i="1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4" i="8" s="1"/>
  <c r="I83" i="11"/>
  <c r="D79" i="9"/>
  <c r="F80" i="8" s="1"/>
  <c r="G79" i="9"/>
  <c r="H874" i="11"/>
  <c r="F874" i="11"/>
  <c r="E874" i="11"/>
  <c r="H970" i="11"/>
  <c r="F970" i="11"/>
  <c r="J963" i="11"/>
  <c r="J723" i="11"/>
  <c r="I723" i="11"/>
  <c r="E77" i="9"/>
  <c r="G78" i="8" s="1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S170" i="4"/>
  <c r="S181" i="4"/>
  <c r="U181" i="4" s="1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I22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J196" i="2" s="1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90" i="9"/>
  <c r="D170" i="9"/>
  <c r="D77" i="9"/>
  <c r="F78" i="8" s="1"/>
  <c r="I112" i="11"/>
  <c r="J37" i="11"/>
  <c r="K37" i="11" s="1"/>
  <c r="M37" i="11" s="1"/>
  <c r="H38" i="8" s="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E146" i="9"/>
  <c r="J50" i="11"/>
  <c r="K50" i="11" s="1"/>
  <c r="M50" i="11" s="1"/>
  <c r="H51" i="8" s="1"/>
  <c r="I121" i="11"/>
  <c r="E39" i="9"/>
  <c r="G40" i="8" s="1"/>
  <c r="D144" i="9"/>
  <c r="I169" i="11"/>
  <c r="D39" i="9"/>
  <c r="F40" i="8" s="1"/>
  <c r="E45" i="9"/>
  <c r="G46" i="8" s="1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I48" i="8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J965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I933" i="11"/>
  <c r="I941" i="11"/>
  <c r="J941" i="11"/>
  <c r="H888" i="11"/>
  <c r="I538" i="11"/>
  <c r="J418" i="11"/>
  <c r="I418" i="11"/>
  <c r="F827" i="11"/>
  <c r="H827" i="11"/>
  <c r="E827" i="11"/>
  <c r="J895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E975" i="11"/>
  <c r="H975" i="11"/>
  <c r="F975" i="11"/>
  <c r="F865" i="11"/>
  <c r="E865" i="11"/>
  <c r="H865" i="11"/>
  <c r="I935" i="11"/>
  <c r="E821" i="11"/>
  <c r="F821" i="11"/>
  <c r="H821" i="11"/>
  <c r="F841" i="11"/>
  <c r="E841" i="11"/>
  <c r="H841" i="11"/>
  <c r="J913" i="11"/>
  <c r="J939" i="11"/>
  <c r="I939" i="11"/>
  <c r="I954" i="11"/>
  <c r="J954" i="11"/>
  <c r="J957" i="11"/>
  <c r="J858" i="11"/>
  <c r="F843" i="11"/>
  <c r="E843" i="11"/>
  <c r="H843" i="11"/>
  <c r="J891" i="11"/>
  <c r="J950" i="11"/>
  <c r="H819" i="11"/>
  <c r="E819" i="11"/>
  <c r="F833" i="11"/>
  <c r="H833" i="11"/>
  <c r="E833" i="11"/>
  <c r="F849" i="11"/>
  <c r="H849" i="11"/>
  <c r="E849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I850" i="11"/>
  <c r="E982" i="11"/>
  <c r="F982" i="11"/>
  <c r="H982" i="11"/>
  <c r="I424" i="11"/>
  <c r="J424" i="11"/>
  <c r="E837" i="11"/>
  <c r="H837" i="11"/>
  <c r="E859" i="11"/>
  <c r="H859" i="11"/>
  <c r="J893" i="11"/>
  <c r="J688" i="11"/>
  <c r="I688" i="11"/>
  <c r="I445" i="11"/>
  <c r="J445" i="11"/>
  <c r="F835" i="11"/>
  <c r="E835" i="11"/>
  <c r="H835" i="11"/>
  <c r="E888" i="11"/>
  <c r="F905" i="11"/>
  <c r="E905" i="11"/>
  <c r="H905" i="11"/>
  <c r="J931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68" i="11"/>
  <c r="I919" i="11"/>
  <c r="J919" i="11"/>
  <c r="J934" i="11"/>
  <c r="I934" i="11"/>
  <c r="J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J855" i="11"/>
  <c r="I892" i="11"/>
  <c r="J892" i="11"/>
  <c r="J896" i="11"/>
  <c r="I896" i="11"/>
  <c r="I930" i="11"/>
  <c r="J951" i="11"/>
  <c r="I958" i="11"/>
  <c r="J958" i="11"/>
  <c r="E984" i="11"/>
  <c r="H984" i="11"/>
  <c r="F984" i="11"/>
  <c r="J693" i="11"/>
  <c r="I693" i="11"/>
  <c r="I86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I876" i="11"/>
  <c r="J882" i="11"/>
  <c r="I882" i="11"/>
  <c r="J904" i="11"/>
  <c r="I904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I870" i="11"/>
  <c r="I894" i="11"/>
  <c r="I898" i="11"/>
  <c r="I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F97" i="8" s="1"/>
  <c r="E141" i="9"/>
  <c r="G114" i="9"/>
  <c r="J101" i="11"/>
  <c r="K101" i="11" s="1"/>
  <c r="M101" i="11" s="1"/>
  <c r="H102" i="8" s="1"/>
  <c r="E114" i="9"/>
  <c r="G115" i="8" s="1"/>
  <c r="G172" i="9"/>
  <c r="E164" i="9"/>
  <c r="J172" i="11"/>
  <c r="L172" i="11" s="1"/>
  <c r="N172" i="11" s="1"/>
  <c r="E119" i="9"/>
  <c r="D164" i="9"/>
  <c r="J96" i="11"/>
  <c r="L96" i="11" s="1"/>
  <c r="N96" i="11" s="1"/>
  <c r="I97" i="8" s="1"/>
  <c r="E152" i="9"/>
  <c r="J26" i="11"/>
  <c r="K26" i="11" s="1"/>
  <c r="M26" i="11" s="1"/>
  <c r="H27" i="8" s="1"/>
  <c r="G96" i="9"/>
  <c r="D53" i="9"/>
  <c r="F54" i="8" s="1"/>
  <c r="E172" i="9"/>
  <c r="J25" i="11"/>
  <c r="L25" i="11" s="1"/>
  <c r="N25" i="11" s="1"/>
  <c r="I26" i="8" s="1"/>
  <c r="E3" i="9"/>
  <c r="G4" i="8" s="1"/>
  <c r="J107" i="11"/>
  <c r="K107" i="11" s="1"/>
  <c r="M107" i="11" s="1"/>
  <c r="H108" i="8" s="1"/>
  <c r="I130" i="11"/>
  <c r="D51" i="9"/>
  <c r="F52" i="8" s="1"/>
  <c r="D83" i="9"/>
  <c r="F84" i="8" s="1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81" i="8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H113" i="8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H196" i="2" s="1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J168" i="2" s="1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H200" i="2" s="1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I200" i="2" s="1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5"/>
  <c r="J186" i="2" s="1"/>
  <c r="I185" i="5"/>
  <c r="E185" i="5"/>
  <c r="H186" i="2" s="1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J148" i="2" s="1"/>
  <c r="E147" i="5"/>
  <c r="H148" i="2" s="1"/>
  <c r="I147" i="5"/>
  <c r="E150" i="5"/>
  <c r="H151" i="2" s="1"/>
  <c r="I150" i="5"/>
  <c r="F150" i="5"/>
  <c r="I151" i="2" s="1"/>
  <c r="F158" i="5"/>
  <c r="I159" i="2" s="1"/>
  <c r="E158" i="5"/>
  <c r="H159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D29" i="9"/>
  <c r="F30" i="8" s="1"/>
  <c r="G109" i="9"/>
  <c r="G66" i="9"/>
  <c r="G166" i="9"/>
  <c r="I43" i="11"/>
  <c r="J178" i="11"/>
  <c r="L178" i="11" s="1"/>
  <c r="N178" i="11" s="1"/>
  <c r="G122" i="9"/>
  <c r="G155" i="9"/>
  <c r="D37" i="9"/>
  <c r="F38" i="8" s="1"/>
  <c r="D69" i="9"/>
  <c r="F70" i="8" s="1"/>
  <c r="I49" i="11"/>
  <c r="E61" i="9"/>
  <c r="G62" i="8" s="1"/>
  <c r="D133" i="9"/>
  <c r="G51" i="9"/>
  <c r="E138" i="9"/>
  <c r="E115" i="9"/>
  <c r="G116" i="8" s="1"/>
  <c r="I152" i="11"/>
  <c r="G83" i="9"/>
  <c r="J121" i="11"/>
  <c r="K121" i="11" s="1"/>
  <c r="M121" i="11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T215" i="4"/>
  <c r="T247" i="4"/>
  <c r="S251" i="4"/>
  <c r="U251" i="4" s="1"/>
  <c r="E190" i="5"/>
  <c r="H191" i="2" s="1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L103" i="11" s="1"/>
  <c r="N103" i="11" s="1"/>
  <c r="I104" i="8" s="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D90" i="9"/>
  <c r="F91" i="8" s="1"/>
  <c r="D116" i="9"/>
  <c r="I64" i="11"/>
  <c r="E140" i="9"/>
  <c r="G129" i="9"/>
  <c r="E35" i="9"/>
  <c r="G36" i="8" s="1"/>
  <c r="I60" i="11"/>
  <c r="E5" i="9"/>
  <c r="G6" i="8" s="1"/>
  <c r="E174" i="9"/>
  <c r="J84" i="11"/>
  <c r="L84" i="11" s="1"/>
  <c r="N84" i="11" s="1"/>
  <c r="I85" i="8" s="1"/>
  <c r="D55" i="9"/>
  <c r="F56" i="8" s="1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F16" i="8" s="1"/>
  <c r="E15" i="9"/>
  <c r="G16" i="8" s="1"/>
  <c r="G150" i="9"/>
  <c r="E150" i="9"/>
  <c r="D150" i="9"/>
  <c r="G85" i="9"/>
  <c r="D85" i="9"/>
  <c r="F86" i="8" s="1"/>
  <c r="G117" i="9"/>
  <c r="D117" i="9"/>
  <c r="G2" i="9"/>
  <c r="F124" i="11"/>
  <c r="I115" i="11"/>
  <c r="I147" i="11"/>
  <c r="G52" i="9"/>
  <c r="D74" i="9"/>
  <c r="F75" i="8" s="1"/>
  <c r="G147" i="9"/>
  <c r="J153" i="11"/>
  <c r="K153" i="11" s="1"/>
  <c r="M153" i="11" s="1"/>
  <c r="I32" i="11"/>
  <c r="D101" i="9"/>
  <c r="F102" i="8" s="1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H197" i="2" s="1"/>
  <c r="G196" i="5"/>
  <c r="J197" i="2" s="1"/>
  <c r="I196" i="5"/>
  <c r="F196" i="5"/>
  <c r="I197" i="2" s="1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8" i="8" s="1"/>
  <c r="G7" i="9"/>
  <c r="D71" i="9"/>
  <c r="F72" i="8" s="1"/>
  <c r="G71" i="9"/>
  <c r="D154" i="9"/>
  <c r="G154" i="9"/>
  <c r="G17" i="9"/>
  <c r="I47" i="11"/>
  <c r="G162" i="9"/>
  <c r="E44" i="9"/>
  <c r="G45" i="8" s="1"/>
  <c r="E92" i="9"/>
  <c r="G93" i="8" s="1"/>
  <c r="E116" i="9"/>
  <c r="J169" i="11"/>
  <c r="L169" i="11" s="1"/>
  <c r="N169" i="11" s="1"/>
  <c r="J32" i="11"/>
  <c r="I153" i="11"/>
  <c r="G33" i="9"/>
  <c r="I21" i="11"/>
  <c r="D13" i="9"/>
  <c r="F14" i="8" s="1"/>
  <c r="E13" i="9"/>
  <c r="G14" i="8" s="1"/>
  <c r="E71" i="9"/>
  <c r="G72" i="8" s="1"/>
  <c r="E162" i="9"/>
  <c r="E10" i="9"/>
  <c r="G11" i="8" s="1"/>
  <c r="G10" i="9"/>
  <c r="D149" i="9"/>
  <c r="G149" i="9"/>
  <c r="I117" i="11"/>
  <c r="D92" i="9"/>
  <c r="F93" i="8" s="1"/>
  <c r="I51" i="11"/>
  <c r="E133" i="9"/>
  <c r="E149" i="9"/>
  <c r="I140" i="11"/>
  <c r="D44" i="9"/>
  <c r="F45" i="8" s="1"/>
  <c r="J60" i="1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G128" i="9"/>
  <c r="D148" i="9"/>
  <c r="G148" i="9"/>
  <c r="G160" i="9"/>
  <c r="D160" i="9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G185" i="9"/>
  <c r="I184" i="11"/>
  <c r="D7" i="9"/>
  <c r="F8" i="8" s="1"/>
  <c r="G22" i="9"/>
  <c r="D171" i="9"/>
  <c r="E171" i="9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H187" i="2" s="1"/>
  <c r="F186" i="5"/>
  <c r="I187" i="2" s="1"/>
  <c r="I186" i="5"/>
  <c r="G186" i="5"/>
  <c r="J187" i="2" s="1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G9" i="8" s="1"/>
  <c r="D8" i="9"/>
  <c r="F9" i="8" s="1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I209" i="5"/>
  <c r="G209" i="5"/>
  <c r="F209" i="5"/>
  <c r="E217" i="5"/>
  <c r="I217" i="5"/>
  <c r="F217" i="5"/>
  <c r="I198" i="5"/>
  <c r="F198" i="5"/>
  <c r="I199" i="2" s="1"/>
  <c r="G198" i="5"/>
  <c r="J199" i="2" s="1"/>
  <c r="E198" i="5"/>
  <c r="H199" i="2" s="1"/>
  <c r="I204" i="5"/>
  <c r="G204" i="5"/>
  <c r="F204" i="5"/>
  <c r="E204" i="5"/>
  <c r="I214" i="5"/>
  <c r="G214" i="5"/>
  <c r="F214" i="5"/>
  <c r="E214" i="5"/>
  <c r="G187" i="5"/>
  <c r="J188" i="2" s="1"/>
  <c r="F187" i="5"/>
  <c r="I188" i="2" s="1"/>
  <c r="E187" i="5"/>
  <c r="H188" i="2" s="1"/>
  <c r="I187" i="5"/>
  <c r="E203" i="5"/>
  <c r="I203" i="5"/>
  <c r="F203" i="5"/>
  <c r="G217" i="5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G205" i="5"/>
  <c r="F205" i="5"/>
  <c r="I205" i="5"/>
  <c r="E213" i="5"/>
  <c r="G213" i="5"/>
  <c r="F213" i="5"/>
  <c r="I213" i="5"/>
  <c r="I194" i="5"/>
  <c r="G194" i="5"/>
  <c r="J195" i="2" s="1"/>
  <c r="F194" i="5"/>
  <c r="I195" i="2" s="1"/>
  <c r="E194" i="5"/>
  <c r="H195" i="2" s="1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F207" i="5"/>
  <c r="E207" i="5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F26" i="8" s="1"/>
  <c r="E25" i="9"/>
  <c r="G26" i="8" s="1"/>
  <c r="I25" i="11"/>
  <c r="G25" i="9"/>
  <c r="J208" i="11"/>
  <c r="I208" i="11"/>
  <c r="J207" i="11"/>
  <c r="I207" i="11"/>
  <c r="J165" i="11"/>
  <c r="K165" i="11" s="1"/>
  <c r="M165" i="11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H77" i="8" s="1"/>
  <c r="D106" i="9"/>
  <c r="F107" i="8" s="1"/>
  <c r="I199" i="11"/>
  <c r="J56" i="11"/>
  <c r="I56" i="1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J22" i="11"/>
  <c r="G78" i="9"/>
  <c r="D78" i="9"/>
  <c r="F79" i="8" s="1"/>
  <c r="G94" i="9"/>
  <c r="D94" i="9"/>
  <c r="F95" i="8" s="1"/>
  <c r="D163" i="9"/>
  <c r="G163" i="9"/>
  <c r="G183" i="9"/>
  <c r="D183" i="9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F33" i="8" s="1"/>
  <c r="D88" i="9"/>
  <c r="F89" i="8" s="1"/>
  <c r="G88" i="9"/>
  <c r="G112" i="9"/>
  <c r="D112" i="9"/>
  <c r="F113" i="8" s="1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F39" i="8" s="1"/>
  <c r="D135" i="9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J189" i="2" s="1"/>
  <c r="F188" i="5"/>
  <c r="I189" i="2" s="1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J887" i="11" l="1"/>
  <c r="J935" i="11"/>
  <c r="I950" i="11"/>
  <c r="J898" i="11"/>
  <c r="J899" i="11"/>
  <c r="I900" i="11"/>
  <c r="J921" i="11"/>
  <c r="I893" i="11"/>
  <c r="D59" i="8"/>
  <c r="L59" i="8" s="1"/>
  <c r="E59" i="8"/>
  <c r="M59" i="8" s="1"/>
  <c r="D73" i="8"/>
  <c r="L73" i="8" s="1"/>
  <c r="E73" i="8"/>
  <c r="M73" i="8" s="1"/>
  <c r="D43" i="8"/>
  <c r="L43" i="8" s="1"/>
  <c r="E43" i="8"/>
  <c r="M43" i="8" s="1"/>
  <c r="D113" i="8"/>
  <c r="L113" i="8" s="1"/>
  <c r="E113" i="8"/>
  <c r="M113" i="8" s="1"/>
  <c r="D33" i="8"/>
  <c r="L33" i="8" s="1"/>
  <c r="E33" i="8"/>
  <c r="M33" i="8" s="1"/>
  <c r="D71" i="8"/>
  <c r="L71" i="8" s="1"/>
  <c r="E71" i="8"/>
  <c r="M71" i="8" s="1"/>
  <c r="D105" i="8"/>
  <c r="L105" i="8" s="1"/>
  <c r="E105" i="8"/>
  <c r="M105" i="8" s="1"/>
  <c r="D7" i="8"/>
  <c r="L7" i="8" s="1"/>
  <c r="E7" i="8"/>
  <c r="M7" i="8" s="1"/>
  <c r="D27" i="8"/>
  <c r="L27" i="8" s="1"/>
  <c r="E27" i="8"/>
  <c r="M27" i="8" s="1"/>
  <c r="D69" i="8"/>
  <c r="L69" i="8" s="1"/>
  <c r="E69" i="8"/>
  <c r="M69" i="8" s="1"/>
  <c r="D31" i="8"/>
  <c r="L31" i="8" s="1"/>
  <c r="E31" i="8"/>
  <c r="M31" i="8" s="1"/>
  <c r="D26" i="8"/>
  <c r="L26" i="8" s="1"/>
  <c r="E26" i="8"/>
  <c r="M26" i="8" s="1"/>
  <c r="D9" i="8"/>
  <c r="L9" i="8" s="1"/>
  <c r="E9" i="8"/>
  <c r="M9" i="8" s="1"/>
  <c r="D92" i="8"/>
  <c r="L92" i="8" s="1"/>
  <c r="E92" i="8"/>
  <c r="M92" i="8" s="1"/>
  <c r="D23" i="8"/>
  <c r="L23" i="8" s="1"/>
  <c r="E23" i="8"/>
  <c r="M23" i="8" s="1"/>
  <c r="D44" i="8"/>
  <c r="L44" i="8" s="1"/>
  <c r="E44" i="8"/>
  <c r="M44" i="8" s="1"/>
  <c r="D48" i="8"/>
  <c r="L48" i="8" s="1"/>
  <c r="E48" i="8"/>
  <c r="M48" i="8" s="1"/>
  <c r="D11" i="8"/>
  <c r="L11" i="8" s="1"/>
  <c r="E11" i="8"/>
  <c r="M11" i="8" s="1"/>
  <c r="D18" i="8"/>
  <c r="L18" i="8" s="1"/>
  <c r="E18" i="8"/>
  <c r="M18" i="8" s="1"/>
  <c r="D36" i="8"/>
  <c r="L36" i="8" s="1"/>
  <c r="E36" i="8"/>
  <c r="M36" i="8" s="1"/>
  <c r="D75" i="8"/>
  <c r="L75" i="8" s="1"/>
  <c r="E75" i="8"/>
  <c r="M75" i="8" s="1"/>
  <c r="D108" i="8"/>
  <c r="L108" i="8" s="1"/>
  <c r="E108" i="8"/>
  <c r="M108" i="8" s="1"/>
  <c r="D24" i="8"/>
  <c r="L24" i="8" s="1"/>
  <c r="E24" i="8"/>
  <c r="M24" i="8" s="1"/>
  <c r="D25" i="8"/>
  <c r="L25" i="8" s="1"/>
  <c r="E25" i="8"/>
  <c r="M25" i="8" s="1"/>
  <c r="D67" i="8"/>
  <c r="L67" i="8" s="1"/>
  <c r="E67" i="8"/>
  <c r="M67" i="8" s="1"/>
  <c r="D58" i="8"/>
  <c r="L58" i="8" s="1"/>
  <c r="E58" i="8"/>
  <c r="M58" i="8" s="1"/>
  <c r="D19" i="8"/>
  <c r="L19" i="8" s="1"/>
  <c r="E19" i="8"/>
  <c r="M19" i="8" s="1"/>
  <c r="D10" i="8"/>
  <c r="L10" i="8" s="1"/>
  <c r="E10" i="8"/>
  <c r="M10" i="8" s="1"/>
  <c r="D74" i="8"/>
  <c r="L74" i="8" s="1"/>
  <c r="E74" i="8"/>
  <c r="M74" i="8" s="1"/>
  <c r="D22" i="8"/>
  <c r="L22" i="8" s="1"/>
  <c r="E22" i="8"/>
  <c r="M22" i="8" s="1"/>
  <c r="D85" i="8"/>
  <c r="L85" i="8" s="1"/>
  <c r="E85" i="8"/>
  <c r="M85" i="8" s="1"/>
  <c r="D61" i="8"/>
  <c r="L61" i="8" s="1"/>
  <c r="E61" i="8"/>
  <c r="M61" i="8" s="1"/>
  <c r="D97" i="8"/>
  <c r="L97" i="8" s="1"/>
  <c r="E97" i="8"/>
  <c r="M97" i="8" s="1"/>
  <c r="D109" i="8"/>
  <c r="L109" i="8" s="1"/>
  <c r="E109" i="8"/>
  <c r="M109" i="8" s="1"/>
  <c r="D90" i="8"/>
  <c r="L90" i="8" s="1"/>
  <c r="E90" i="8"/>
  <c r="M90" i="8" s="1"/>
  <c r="D106" i="8"/>
  <c r="L106" i="8" s="1"/>
  <c r="E106" i="8"/>
  <c r="M106" i="8" s="1"/>
  <c r="D78" i="8"/>
  <c r="L78" i="8" s="1"/>
  <c r="E78" i="8"/>
  <c r="M78" i="8" s="1"/>
  <c r="D54" i="8"/>
  <c r="L54" i="8" s="1"/>
  <c r="E54" i="8"/>
  <c r="M54" i="8" s="1"/>
  <c r="D17" i="8"/>
  <c r="L17" i="8" s="1"/>
  <c r="E17" i="8"/>
  <c r="M17" i="8" s="1"/>
  <c r="D88" i="8"/>
  <c r="L88" i="8" s="1"/>
  <c r="E88" i="8"/>
  <c r="M88" i="8" s="1"/>
  <c r="D100" i="8"/>
  <c r="L100" i="8" s="1"/>
  <c r="E100" i="8"/>
  <c r="M100" i="8" s="1"/>
  <c r="D12" i="8"/>
  <c r="L12" i="8" s="1"/>
  <c r="E12" i="8"/>
  <c r="M12" i="8" s="1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D87" i="8"/>
  <c r="L87" i="8" s="1"/>
  <c r="E87" i="8"/>
  <c r="M87" i="8" s="1"/>
  <c r="D81" i="8"/>
  <c r="L81" i="8" s="1"/>
  <c r="E81" i="8"/>
  <c r="M81" i="8" s="1"/>
  <c r="D49" i="8"/>
  <c r="L49" i="8" s="1"/>
  <c r="E49" i="8"/>
  <c r="M49" i="8" s="1"/>
  <c r="D41" i="8"/>
  <c r="L41" i="8" s="1"/>
  <c r="E41" i="8"/>
  <c r="M41" i="8" s="1"/>
  <c r="D39" i="8"/>
  <c r="L39" i="8" s="1"/>
  <c r="E39" i="8"/>
  <c r="M39" i="8" s="1"/>
  <c r="D89" i="8"/>
  <c r="L89" i="8" s="1"/>
  <c r="E89" i="8"/>
  <c r="M89" i="8" s="1"/>
  <c r="D65" i="8"/>
  <c r="L65" i="8" s="1"/>
  <c r="E65" i="8"/>
  <c r="M65" i="8" s="1"/>
  <c r="D57" i="8"/>
  <c r="L57" i="8" s="1"/>
  <c r="E57" i="8"/>
  <c r="M57" i="8" s="1"/>
  <c r="D95" i="8"/>
  <c r="L95" i="8" s="1"/>
  <c r="E95" i="8"/>
  <c r="M95" i="8" s="1"/>
  <c r="D79" i="8"/>
  <c r="L79" i="8" s="1"/>
  <c r="E79" i="8"/>
  <c r="M79" i="8" s="1"/>
  <c r="D111" i="8"/>
  <c r="L111" i="8" s="1"/>
  <c r="E111" i="8"/>
  <c r="M111" i="8" s="1"/>
  <c r="D101" i="8"/>
  <c r="L101" i="8" s="1"/>
  <c r="E101" i="8"/>
  <c r="M101" i="8" s="1"/>
  <c r="D63" i="8"/>
  <c r="L63" i="8" s="1"/>
  <c r="E63" i="8"/>
  <c r="M63" i="8" s="1"/>
  <c r="D47" i="8"/>
  <c r="L47" i="8" s="1"/>
  <c r="E47" i="8"/>
  <c r="M47" i="8" s="1"/>
  <c r="D37" i="8"/>
  <c r="L37" i="8" s="1"/>
  <c r="E37" i="8"/>
  <c r="M37" i="8" s="1"/>
  <c r="D107" i="8"/>
  <c r="L107" i="8" s="1"/>
  <c r="E107" i="8"/>
  <c r="M107" i="8" s="1"/>
  <c r="D104" i="8"/>
  <c r="L104" i="8" s="1"/>
  <c r="E104" i="8"/>
  <c r="M104" i="8" s="1"/>
  <c r="D64" i="8"/>
  <c r="L64" i="8" s="1"/>
  <c r="E64" i="8"/>
  <c r="M64" i="8" s="1"/>
  <c r="D28" i="8"/>
  <c r="L28" i="8" s="1"/>
  <c r="E28" i="8"/>
  <c r="M28" i="8" s="1"/>
  <c r="D112" i="8"/>
  <c r="L112" i="8" s="1"/>
  <c r="E112" i="8"/>
  <c r="M112" i="8" s="1"/>
  <c r="D96" i="8"/>
  <c r="L96" i="8" s="1"/>
  <c r="E96" i="8"/>
  <c r="M96" i="8" s="1"/>
  <c r="D42" i="8"/>
  <c r="L42" i="8" s="1"/>
  <c r="E42" i="8"/>
  <c r="M42" i="8" s="1"/>
  <c r="D13" i="8"/>
  <c r="L13" i="8" s="1"/>
  <c r="E13" i="8"/>
  <c r="M13" i="8" s="1"/>
  <c r="D34" i="8"/>
  <c r="L34" i="8" s="1"/>
  <c r="E34" i="8"/>
  <c r="M34" i="8" s="1"/>
  <c r="D72" i="8"/>
  <c r="L72" i="8" s="1"/>
  <c r="E72" i="8"/>
  <c r="M72" i="8" s="1"/>
  <c r="D8" i="8"/>
  <c r="L8" i="8" s="1"/>
  <c r="E8" i="8"/>
  <c r="M8" i="8" s="1"/>
  <c r="D102" i="8"/>
  <c r="L102" i="8" s="1"/>
  <c r="E102" i="8"/>
  <c r="M102" i="8" s="1"/>
  <c r="D53" i="8"/>
  <c r="L53" i="8" s="1"/>
  <c r="E53" i="8"/>
  <c r="M53" i="8" s="1"/>
  <c r="D86" i="8"/>
  <c r="L86" i="8" s="1"/>
  <c r="E86" i="8"/>
  <c r="M86" i="8" s="1"/>
  <c r="D56" i="8"/>
  <c r="L56" i="8" s="1"/>
  <c r="E56" i="8"/>
  <c r="M56" i="8" s="1"/>
  <c r="D6" i="8"/>
  <c r="L6" i="8" s="1"/>
  <c r="E6" i="8"/>
  <c r="M6" i="8" s="1"/>
  <c r="D76" i="8"/>
  <c r="L76" i="8" s="1"/>
  <c r="E76" i="8"/>
  <c r="M76" i="8" s="1"/>
  <c r="D84" i="8"/>
  <c r="L84" i="8" s="1"/>
  <c r="E84" i="8"/>
  <c r="M84" i="8" s="1"/>
  <c r="D52" i="8"/>
  <c r="L52" i="8" s="1"/>
  <c r="E52" i="8"/>
  <c r="M52" i="8" s="1"/>
  <c r="D110" i="8"/>
  <c r="L110" i="8" s="1"/>
  <c r="E110" i="8"/>
  <c r="M110" i="8" s="1"/>
  <c r="D21" i="8"/>
  <c r="L21" i="8" s="1"/>
  <c r="E21" i="8"/>
  <c r="M21" i="8" s="1"/>
  <c r="D77" i="8"/>
  <c r="L77" i="8" s="1"/>
  <c r="E77" i="8"/>
  <c r="M77" i="8" s="1"/>
  <c r="D50" i="8"/>
  <c r="L50" i="8" s="1"/>
  <c r="E50" i="8"/>
  <c r="M50" i="8" s="1"/>
  <c r="D66" i="8"/>
  <c r="L66" i="8" s="1"/>
  <c r="E66" i="8"/>
  <c r="M66" i="8" s="1"/>
  <c r="D51" i="8"/>
  <c r="L51" i="8" s="1"/>
  <c r="E51" i="8"/>
  <c r="M51" i="8" s="1"/>
  <c r="D20" i="8"/>
  <c r="L20" i="8" s="1"/>
  <c r="E20" i="8"/>
  <c r="M20" i="8" s="1"/>
  <c r="D15" i="8"/>
  <c r="L15" i="8" s="1"/>
  <c r="E15" i="8"/>
  <c r="M15" i="8" s="1"/>
  <c r="D115" i="8"/>
  <c r="L115" i="8" s="1"/>
  <c r="E115" i="8"/>
  <c r="M115" i="8" s="1"/>
  <c r="I859" i="11"/>
  <c r="I959" i="11"/>
  <c r="D91" i="8"/>
  <c r="L91" i="8" s="1"/>
  <c r="E91" i="8"/>
  <c r="M91" i="8" s="1"/>
  <c r="I864" i="11"/>
  <c r="D80" i="8"/>
  <c r="L80" i="8" s="1"/>
  <c r="E80" i="8"/>
  <c r="M80" i="8" s="1"/>
  <c r="J890" i="11"/>
  <c r="I885" i="11"/>
  <c r="J933" i="11"/>
  <c r="D83" i="8"/>
  <c r="L83" i="8" s="1"/>
  <c r="E83" i="8"/>
  <c r="M83" i="8" s="1"/>
  <c r="E116" i="8"/>
  <c r="M116" i="8" s="1"/>
  <c r="D116" i="8"/>
  <c r="L116" i="8" s="1"/>
  <c r="D99" i="8"/>
  <c r="L99" i="8" s="1"/>
  <c r="E99" i="8"/>
  <c r="M99" i="8" s="1"/>
  <c r="D98" i="8"/>
  <c r="L98" i="8" s="1"/>
  <c r="E98" i="8"/>
  <c r="M98" i="8" s="1"/>
  <c r="J992" i="11"/>
  <c r="E189" i="2"/>
  <c r="N189" i="2" s="1"/>
  <c r="G189" i="2"/>
  <c r="P189" i="2" s="1"/>
  <c r="F189" i="2"/>
  <c r="O189" i="2" s="1"/>
  <c r="E198" i="2"/>
  <c r="N198" i="2" s="1"/>
  <c r="G198" i="2"/>
  <c r="P198" i="2" s="1"/>
  <c r="F198" i="2"/>
  <c r="O198" i="2" s="1"/>
  <c r="E199" i="2"/>
  <c r="N199" i="2" s="1"/>
  <c r="G199" i="2"/>
  <c r="P199" i="2" s="1"/>
  <c r="F199" i="2"/>
  <c r="O199" i="2" s="1"/>
  <c r="E187" i="2"/>
  <c r="N187" i="2" s="1"/>
  <c r="G187" i="2"/>
  <c r="P187" i="2" s="1"/>
  <c r="F187" i="2"/>
  <c r="O187" i="2" s="1"/>
  <c r="E191" i="2"/>
  <c r="N191" i="2" s="1"/>
  <c r="G191" i="2"/>
  <c r="P191" i="2" s="1"/>
  <c r="F191" i="2"/>
  <c r="O191" i="2" s="1"/>
  <c r="F180" i="2"/>
  <c r="O180" i="2" s="1"/>
  <c r="E180" i="2"/>
  <c r="N180" i="2" s="1"/>
  <c r="G180" i="2"/>
  <c r="P180" i="2" s="1"/>
  <c r="F171" i="2"/>
  <c r="O171" i="2" s="1"/>
  <c r="E171" i="2"/>
  <c r="N171" i="2" s="1"/>
  <c r="G171" i="2"/>
  <c r="P171" i="2" s="1"/>
  <c r="E164" i="2"/>
  <c r="N164" i="2" s="1"/>
  <c r="G164" i="2"/>
  <c r="P164" i="2" s="1"/>
  <c r="F164" i="2"/>
  <c r="O164" i="2" s="1"/>
  <c r="F186" i="2"/>
  <c r="O186" i="2" s="1"/>
  <c r="E186" i="2"/>
  <c r="N186" i="2" s="1"/>
  <c r="G186" i="2"/>
  <c r="P186" i="2" s="1"/>
  <c r="E183" i="2"/>
  <c r="N183" i="2" s="1"/>
  <c r="G183" i="2"/>
  <c r="P183" i="2" s="1"/>
  <c r="F183" i="2"/>
  <c r="O183" i="2" s="1"/>
  <c r="E181" i="2"/>
  <c r="N181" i="2" s="1"/>
  <c r="G181" i="2"/>
  <c r="P181" i="2" s="1"/>
  <c r="F181" i="2"/>
  <c r="O181" i="2" s="1"/>
  <c r="F167" i="2"/>
  <c r="O167" i="2" s="1"/>
  <c r="E167" i="2"/>
  <c r="N167" i="2" s="1"/>
  <c r="G167" i="2"/>
  <c r="P167" i="2" s="1"/>
  <c r="F159" i="2"/>
  <c r="O159" i="2" s="1"/>
  <c r="E159" i="2"/>
  <c r="N159" i="2" s="1"/>
  <c r="G159" i="2"/>
  <c r="P159" i="2" s="1"/>
  <c r="E172" i="2"/>
  <c r="N172" i="2" s="1"/>
  <c r="G172" i="2"/>
  <c r="P172" i="2" s="1"/>
  <c r="F172" i="2"/>
  <c r="O172" i="2" s="1"/>
  <c r="E168" i="2"/>
  <c r="N168" i="2" s="1"/>
  <c r="G168" i="2"/>
  <c r="P168" i="2" s="1"/>
  <c r="F168" i="2"/>
  <c r="O168" i="2" s="1"/>
  <c r="E140" i="2"/>
  <c r="N140" i="2" s="1"/>
  <c r="G140" i="2"/>
  <c r="P140" i="2" s="1"/>
  <c r="F140" i="2"/>
  <c r="O140" i="2" s="1"/>
  <c r="E132" i="2"/>
  <c r="N132" i="2" s="1"/>
  <c r="G132" i="2"/>
  <c r="P132" i="2" s="1"/>
  <c r="F132" i="2"/>
  <c r="O132" i="2" s="1"/>
  <c r="E124" i="2"/>
  <c r="N124" i="2" s="1"/>
  <c r="G124" i="2"/>
  <c r="P124" i="2" s="1"/>
  <c r="F124" i="2"/>
  <c r="O124" i="2" s="1"/>
  <c r="E138" i="2"/>
  <c r="N138" i="2" s="1"/>
  <c r="G138" i="2"/>
  <c r="P138" i="2" s="1"/>
  <c r="F138" i="2"/>
  <c r="O138" i="2" s="1"/>
  <c r="F122" i="2"/>
  <c r="O122" i="2" s="1"/>
  <c r="E122" i="2"/>
  <c r="N122" i="2" s="1"/>
  <c r="G122" i="2"/>
  <c r="P122" i="2" s="1"/>
  <c r="F139" i="2"/>
  <c r="O139" i="2" s="1"/>
  <c r="E139" i="2"/>
  <c r="N139" i="2" s="1"/>
  <c r="G139" i="2"/>
  <c r="P139" i="2" s="1"/>
  <c r="E123" i="2"/>
  <c r="N123" i="2" s="1"/>
  <c r="G123" i="2"/>
  <c r="P123" i="2" s="1"/>
  <c r="F123" i="2"/>
  <c r="O123" i="2" s="1"/>
  <c r="F182" i="2"/>
  <c r="O182" i="2" s="1"/>
  <c r="E182" i="2"/>
  <c r="N182" i="2" s="1"/>
  <c r="G182" i="2"/>
  <c r="P182" i="2" s="1"/>
  <c r="F145" i="2"/>
  <c r="O145" i="2" s="1"/>
  <c r="G145" i="2"/>
  <c r="P145" i="2" s="1"/>
  <c r="E145" i="2"/>
  <c r="N145" i="2" s="1"/>
  <c r="F127" i="2"/>
  <c r="O127" i="2" s="1"/>
  <c r="E127" i="2"/>
  <c r="N127" i="2" s="1"/>
  <c r="G127" i="2"/>
  <c r="P127" i="2" s="1"/>
  <c r="E166" i="2"/>
  <c r="N166" i="2" s="1"/>
  <c r="G166" i="2"/>
  <c r="P166" i="2" s="1"/>
  <c r="F166" i="2"/>
  <c r="O166" i="2" s="1"/>
  <c r="E134" i="2"/>
  <c r="N134" i="2" s="1"/>
  <c r="G134" i="2"/>
  <c r="P134" i="2" s="1"/>
  <c r="F134" i="2"/>
  <c r="O134" i="2" s="1"/>
  <c r="E142" i="2"/>
  <c r="N142" i="2" s="1"/>
  <c r="G142" i="2"/>
  <c r="P142" i="2" s="1"/>
  <c r="F142" i="2"/>
  <c r="O142" i="2" s="1"/>
  <c r="E126" i="2"/>
  <c r="N126" i="2" s="1"/>
  <c r="G126" i="2"/>
  <c r="P126" i="2" s="1"/>
  <c r="F126" i="2"/>
  <c r="O126" i="2" s="1"/>
  <c r="F118" i="2"/>
  <c r="O118" i="2" s="1"/>
  <c r="E118" i="2"/>
  <c r="N118" i="2" s="1"/>
  <c r="G118" i="2"/>
  <c r="P118" i="2" s="1"/>
  <c r="F153" i="2"/>
  <c r="O153" i="2" s="1"/>
  <c r="G153" i="2"/>
  <c r="P153" i="2" s="1"/>
  <c r="E153" i="2"/>
  <c r="N153" i="2" s="1"/>
  <c r="E170" i="2"/>
  <c r="N170" i="2" s="1"/>
  <c r="G170" i="2"/>
  <c r="P170" i="2" s="1"/>
  <c r="F170" i="2"/>
  <c r="O170" i="2" s="1"/>
  <c r="E185" i="2"/>
  <c r="N185" i="2" s="1"/>
  <c r="G185" i="2"/>
  <c r="P185" i="2" s="1"/>
  <c r="F185" i="2"/>
  <c r="O185" i="2" s="1"/>
  <c r="E201" i="2"/>
  <c r="N201" i="2" s="1"/>
  <c r="G201" i="2"/>
  <c r="P201" i="2" s="1"/>
  <c r="F201" i="2"/>
  <c r="O201" i="2" s="1"/>
  <c r="E193" i="2"/>
  <c r="N193" i="2" s="1"/>
  <c r="G193" i="2"/>
  <c r="P193" i="2" s="1"/>
  <c r="F193" i="2"/>
  <c r="O193" i="2" s="1"/>
  <c r="E192" i="2"/>
  <c r="N192" i="2" s="1"/>
  <c r="G192" i="2"/>
  <c r="P192" i="2" s="1"/>
  <c r="F192" i="2"/>
  <c r="O192" i="2" s="1"/>
  <c r="E195" i="2"/>
  <c r="N195" i="2" s="1"/>
  <c r="G195" i="2"/>
  <c r="P195" i="2" s="1"/>
  <c r="F195" i="2"/>
  <c r="O195" i="2" s="1"/>
  <c r="F190" i="2"/>
  <c r="O190" i="2" s="1"/>
  <c r="E190" i="2"/>
  <c r="N190" i="2" s="1"/>
  <c r="G190" i="2"/>
  <c r="P190" i="2" s="1"/>
  <c r="F188" i="2"/>
  <c r="O188" i="2" s="1"/>
  <c r="E188" i="2"/>
  <c r="N188" i="2" s="1"/>
  <c r="G188" i="2"/>
  <c r="P188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97" i="2"/>
  <c r="N197" i="2" s="1"/>
  <c r="G197" i="2"/>
  <c r="P197" i="2" s="1"/>
  <c r="F197" i="2"/>
  <c r="O197" i="2" s="1"/>
  <c r="E200" i="2"/>
  <c r="N200" i="2" s="1"/>
  <c r="G200" i="2"/>
  <c r="P200" i="2" s="1"/>
  <c r="F200" i="2"/>
  <c r="O200" i="2" s="1"/>
  <c r="F184" i="2"/>
  <c r="O184" i="2" s="1"/>
  <c r="E184" i="2"/>
  <c r="N184" i="2" s="1"/>
  <c r="G184" i="2"/>
  <c r="P184" i="2" s="1"/>
  <c r="F175" i="2"/>
  <c r="O175" i="2" s="1"/>
  <c r="E175" i="2"/>
  <c r="N175" i="2" s="1"/>
  <c r="G175" i="2"/>
  <c r="P175" i="2" s="1"/>
  <c r="F151" i="2"/>
  <c r="O151" i="2" s="1"/>
  <c r="E151" i="2"/>
  <c r="N151" i="2" s="1"/>
  <c r="G151" i="2"/>
  <c r="P151" i="2" s="1"/>
  <c r="E148" i="2"/>
  <c r="N148" i="2" s="1"/>
  <c r="G148" i="2"/>
  <c r="P148" i="2" s="1"/>
  <c r="F148" i="2"/>
  <c r="O148" i="2" s="1"/>
  <c r="E176" i="2"/>
  <c r="N176" i="2" s="1"/>
  <c r="G176" i="2"/>
  <c r="P176" i="2" s="1"/>
  <c r="F176" i="2"/>
  <c r="O176" i="2" s="1"/>
  <c r="F165" i="2"/>
  <c r="O165" i="2" s="1"/>
  <c r="G165" i="2"/>
  <c r="P165" i="2" s="1"/>
  <c r="E165" i="2"/>
  <c r="N165" i="2" s="1"/>
  <c r="E156" i="2"/>
  <c r="N156" i="2" s="1"/>
  <c r="G156" i="2"/>
  <c r="P156" i="2" s="1"/>
  <c r="F156" i="2"/>
  <c r="O156" i="2" s="1"/>
  <c r="E152" i="2"/>
  <c r="N152" i="2" s="1"/>
  <c r="G152" i="2"/>
  <c r="P152" i="2" s="1"/>
  <c r="F152" i="2"/>
  <c r="O152" i="2" s="1"/>
  <c r="F149" i="2"/>
  <c r="O149" i="2" s="1"/>
  <c r="G149" i="2"/>
  <c r="P149" i="2" s="1"/>
  <c r="E149" i="2"/>
  <c r="N149" i="2" s="1"/>
  <c r="E150" i="2"/>
  <c r="N150" i="2" s="1"/>
  <c r="G150" i="2"/>
  <c r="P150" i="2" s="1"/>
  <c r="F150" i="2"/>
  <c r="O150" i="2" s="1"/>
  <c r="E146" i="2"/>
  <c r="N146" i="2" s="1"/>
  <c r="G146" i="2"/>
  <c r="P146" i="2" s="1"/>
  <c r="F146" i="2"/>
  <c r="O146" i="2" s="1"/>
  <c r="E144" i="2"/>
  <c r="N144" i="2" s="1"/>
  <c r="G144" i="2"/>
  <c r="P144" i="2" s="1"/>
  <c r="F144" i="2"/>
  <c r="O144" i="2" s="1"/>
  <c r="E136" i="2"/>
  <c r="N136" i="2" s="1"/>
  <c r="G136" i="2"/>
  <c r="P136" i="2" s="1"/>
  <c r="F136" i="2"/>
  <c r="O136" i="2" s="1"/>
  <c r="E128" i="2"/>
  <c r="N128" i="2" s="1"/>
  <c r="G128" i="2"/>
  <c r="P128" i="2" s="1"/>
  <c r="F128" i="2"/>
  <c r="O128" i="2" s="1"/>
  <c r="F120" i="2"/>
  <c r="O120" i="2" s="1"/>
  <c r="G120" i="2"/>
  <c r="P120" i="2" s="1"/>
  <c r="E120" i="2"/>
  <c r="N120" i="2" s="1"/>
  <c r="E196" i="2"/>
  <c r="N196" i="2" s="1"/>
  <c r="G196" i="2"/>
  <c r="P196" i="2" s="1"/>
  <c r="F196" i="2"/>
  <c r="O196" i="2" s="1"/>
  <c r="F147" i="2"/>
  <c r="O147" i="2" s="1"/>
  <c r="E147" i="2"/>
  <c r="N147" i="2" s="1"/>
  <c r="G147" i="2"/>
  <c r="P147" i="2" s="1"/>
  <c r="F131" i="2"/>
  <c r="O131" i="2" s="1"/>
  <c r="E131" i="2"/>
  <c r="N131" i="2" s="1"/>
  <c r="G131" i="2"/>
  <c r="P131" i="2" s="1"/>
  <c r="F169" i="2"/>
  <c r="O169" i="2" s="1"/>
  <c r="G169" i="2"/>
  <c r="P169" i="2" s="1"/>
  <c r="E169" i="2"/>
  <c r="N169" i="2" s="1"/>
  <c r="E130" i="2"/>
  <c r="N130" i="2" s="1"/>
  <c r="G130" i="2"/>
  <c r="P130" i="2" s="1"/>
  <c r="F130" i="2"/>
  <c r="O130" i="2" s="1"/>
  <c r="E178" i="2"/>
  <c r="N178" i="2" s="1"/>
  <c r="G178" i="2"/>
  <c r="P178" i="2" s="1"/>
  <c r="F178" i="2"/>
  <c r="O178" i="2" s="1"/>
  <c r="F163" i="2"/>
  <c r="O163" i="2" s="1"/>
  <c r="E163" i="2"/>
  <c r="N163" i="2" s="1"/>
  <c r="G163" i="2"/>
  <c r="P163" i="2" s="1"/>
  <c r="F135" i="2"/>
  <c r="O135" i="2" s="1"/>
  <c r="E135" i="2"/>
  <c r="N135" i="2" s="1"/>
  <c r="G135" i="2"/>
  <c r="P135" i="2" s="1"/>
  <c r="F161" i="2"/>
  <c r="O161" i="2" s="1"/>
  <c r="G161" i="2"/>
  <c r="P161" i="2" s="1"/>
  <c r="E161" i="2"/>
  <c r="N161" i="2" s="1"/>
  <c r="E154" i="2"/>
  <c r="N154" i="2" s="1"/>
  <c r="G154" i="2"/>
  <c r="P154" i="2" s="1"/>
  <c r="F154" i="2"/>
  <c r="O154" i="2" s="1"/>
  <c r="F143" i="2"/>
  <c r="O143" i="2" s="1"/>
  <c r="E143" i="2"/>
  <c r="N143" i="2" s="1"/>
  <c r="G143" i="2"/>
  <c r="P143" i="2" s="1"/>
  <c r="F177" i="2"/>
  <c r="O177" i="2" s="1"/>
  <c r="G177" i="2"/>
  <c r="P177" i="2" s="1"/>
  <c r="E177" i="2"/>
  <c r="N177" i="2" s="1"/>
  <c r="V139" i="4"/>
  <c r="V88" i="4"/>
  <c r="V132" i="4"/>
  <c r="W132" i="4" s="1"/>
  <c r="X132" i="4" s="1"/>
  <c r="Y132" i="4" s="1"/>
  <c r="V71" i="4"/>
  <c r="U115" i="4"/>
  <c r="V60" i="4"/>
  <c r="W60" i="4" s="1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H84" i="8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H104" i="8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I38" i="8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I102" i="8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H50" i="8" s="1"/>
  <c r="L50" i="11"/>
  <c r="N50" i="11" s="1"/>
  <c r="I51" i="8" s="1"/>
  <c r="L149" i="11"/>
  <c r="N149" i="11" s="1"/>
  <c r="L26" i="11"/>
  <c r="N26" i="11" s="1"/>
  <c r="I27" i="8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H81" i="8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I55" i="8" s="1"/>
  <c r="K47" i="11"/>
  <c r="M47" i="11" s="1"/>
  <c r="H48" i="8" s="1"/>
  <c r="K96" i="11"/>
  <c r="M96" i="11" s="1"/>
  <c r="H97" i="8" s="1"/>
  <c r="L153" i="11"/>
  <c r="N153" i="11" s="1"/>
  <c r="L107" i="11"/>
  <c r="N107" i="11" s="1"/>
  <c r="I108" i="8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I67" i="8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I65" i="8" s="1"/>
  <c r="L152" i="11"/>
  <c r="N152" i="11" s="1"/>
  <c r="L30" i="11"/>
  <c r="N30" i="11" s="1"/>
  <c r="I31" i="8" s="1"/>
  <c r="L112" i="11"/>
  <c r="N112" i="11" s="1"/>
  <c r="I113" i="8" s="1"/>
  <c r="L29" i="11"/>
  <c r="N29" i="11" s="1"/>
  <c r="I30" i="8" s="1"/>
  <c r="K84" i="11"/>
  <c r="M84" i="11" s="1"/>
  <c r="H85" i="8" s="1"/>
  <c r="K25" i="11"/>
  <c r="M25" i="11" s="1"/>
  <c r="H26" i="8" s="1"/>
  <c r="K59" i="11"/>
  <c r="M59" i="11" s="1"/>
  <c r="H60" i="8" s="1"/>
  <c r="K174" i="11"/>
  <c r="M174" i="11" s="1"/>
  <c r="K21" i="11"/>
  <c r="M21" i="11" s="1"/>
  <c r="H22" i="8" s="1"/>
  <c r="I960" i="11"/>
  <c r="I993" i="11"/>
  <c r="J993" i="11"/>
  <c r="I937" i="11"/>
  <c r="I884" i="11"/>
  <c r="J884" i="11"/>
  <c r="J991" i="11"/>
  <c r="I991" i="11"/>
  <c r="L41" i="11"/>
  <c r="N41" i="11" s="1"/>
  <c r="I42" i="8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K116" i="11"/>
  <c r="M116" i="11" s="1"/>
  <c r="L121" i="11"/>
  <c r="N121" i="11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J132" i="4"/>
  <c r="AI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J157" i="11"/>
  <c r="K157" i="11" s="1"/>
  <c r="M157" i="11" s="1"/>
  <c r="L34" i="11"/>
  <c r="N34" i="11" s="1"/>
  <c r="I35" i="8" s="1"/>
  <c r="K34" i="11"/>
  <c r="M34" i="11" s="1"/>
  <c r="H35" i="8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I69" i="8" s="1"/>
  <c r="K68" i="11"/>
  <c r="M68" i="11" s="1"/>
  <c r="H69" i="8" s="1"/>
  <c r="K133" i="11"/>
  <c r="M133" i="11" s="1"/>
  <c r="L133" i="11"/>
  <c r="N133" i="11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K123" i="11"/>
  <c r="M123" i="11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K136" i="11"/>
  <c r="M136" i="11" s="1"/>
  <c r="L90" i="11"/>
  <c r="N90" i="11" s="1"/>
  <c r="I91" i="8" s="1"/>
  <c r="K90" i="11"/>
  <c r="M90" i="11" s="1"/>
  <c r="H91" i="8" s="1"/>
  <c r="L160" i="11"/>
  <c r="N160" i="11" s="1"/>
  <c r="K160" i="11"/>
  <c r="M160" i="11" s="1"/>
  <c r="I179" i="11"/>
  <c r="J179" i="11"/>
  <c r="K92" i="11"/>
  <c r="M92" i="11" s="1"/>
  <c r="H93" i="8" s="1"/>
  <c r="L92" i="11"/>
  <c r="N92" i="11" s="1"/>
  <c r="I93" i="8" s="1"/>
  <c r="L131" i="11"/>
  <c r="N131" i="11" s="1"/>
  <c r="K131" i="11"/>
  <c r="M131" i="11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K177" i="11"/>
  <c r="M177" i="11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K181" i="11"/>
  <c r="M181" i="11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L183" i="11"/>
  <c r="N183" i="11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I49" i="8" s="1"/>
  <c r="K48" i="11"/>
  <c r="M48" i="11" s="1"/>
  <c r="H49" i="8" s="1"/>
  <c r="L161" i="11"/>
  <c r="N161" i="11" s="1"/>
  <c r="K161" i="11"/>
  <c r="M161" i="11" s="1"/>
  <c r="L150" i="11"/>
  <c r="N150" i="11" s="1"/>
  <c r="K150" i="11"/>
  <c r="M150" i="11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K171" i="11"/>
  <c r="M171" i="11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K166" i="11"/>
  <c r="M166" i="11" s="1"/>
  <c r="L105" i="11"/>
  <c r="N105" i="11" s="1"/>
  <c r="I106" i="8" s="1"/>
  <c r="K105" i="11"/>
  <c r="M105" i="11" s="1"/>
  <c r="H106" i="8" s="1"/>
  <c r="K164" i="11"/>
  <c r="M164" i="11" s="1"/>
  <c r="L164" i="11"/>
  <c r="N164" i="11" s="1"/>
  <c r="K142" i="11"/>
  <c r="M142" i="11" s="1"/>
  <c r="L142" i="11"/>
  <c r="N142" i="11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H71" i="8" s="1"/>
  <c r="L70" i="11"/>
  <c r="N70" i="11" s="1"/>
  <c r="I71" i="8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K145" i="11"/>
  <c r="M145" i="11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L158" i="11"/>
  <c r="N158" i="11" s="1"/>
  <c r="L36" i="11"/>
  <c r="N36" i="11" s="1"/>
  <c r="I37" i="8" s="1"/>
  <c r="K36" i="11"/>
  <c r="M36" i="11" s="1"/>
  <c r="H37" i="8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H132" i="4" l="1"/>
  <c r="AG132" i="4"/>
  <c r="AK132" i="4"/>
  <c r="AQ132" i="4" s="1"/>
  <c r="AW132" i="4" s="1"/>
  <c r="AI96" i="4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X117" i="4" s="1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K117" i="2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L133" i="2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K179" i="11"/>
  <c r="M179" i="11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Z120" i="4" l="1"/>
  <c r="AL120" i="4" s="1"/>
  <c r="AR120" i="4" s="1"/>
  <c r="F120" i="4" s="1"/>
  <c r="J120" i="4" s="1"/>
  <c r="M121" i="2" s="1"/>
  <c r="AE91" i="4"/>
  <c r="Z147" i="4"/>
  <c r="AC140" i="4"/>
  <c r="AG120" i="4"/>
  <c r="AI91" i="4"/>
  <c r="Y198" i="4"/>
  <c r="AJ198" i="4" s="1"/>
  <c r="AG20" i="4"/>
  <c r="AG91" i="4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AO91" i="4" s="1"/>
  <c r="AU91" i="4" s="1"/>
  <c r="Z140" i="4"/>
  <c r="AD147" i="4"/>
  <c r="AB147" i="4"/>
  <c r="AI140" i="4"/>
  <c r="AI120" i="4"/>
  <c r="AH147" i="4"/>
  <c r="AF147" i="4"/>
  <c r="AH91" i="4"/>
  <c r="AP47" i="4"/>
  <c r="AV47" i="4" s="1"/>
  <c r="AM109" i="4"/>
  <c r="AS109" i="4" s="1"/>
  <c r="AB120" i="4"/>
  <c r="AC120" i="4"/>
  <c r="AA120" i="4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K133" i="2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L125" i="2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L140" i="2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G170" i="4"/>
  <c r="AK170" i="4"/>
  <c r="AK38" i="4"/>
  <c r="AE170" i="4"/>
  <c r="AC15" i="4"/>
  <c r="D128" i="4"/>
  <c r="H128" i="4" s="1"/>
  <c r="K129" i="2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M117" i="2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M133" i="2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L129" i="2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M129" i="2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M172" i="2" s="1"/>
  <c r="AG131" i="4"/>
  <c r="AM131" i="4" s="1"/>
  <c r="AS131" i="4" s="1"/>
  <c r="AJ891" i="4"/>
  <c r="AH891" i="4"/>
  <c r="AO818" i="4"/>
  <c r="AU818" i="4" s="1"/>
  <c r="Z654" i="4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M163" i="4"/>
  <c r="AS163" i="4" s="1"/>
  <c r="AM179" i="4"/>
  <c r="AS179" i="4" s="1"/>
  <c r="AQ123" i="4"/>
  <c r="AW123" i="4" s="1"/>
  <c r="AB180" i="4"/>
  <c r="AI180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L161" i="2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M164" i="2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K124" i="2" s="1"/>
  <c r="AC38" i="4"/>
  <c r="AO38" i="4" s="1"/>
  <c r="AU38" i="4" s="1"/>
  <c r="E116" i="4"/>
  <c r="I116" i="4" s="1"/>
  <c r="L117" i="2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L180" i="2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K141" i="2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K192" i="2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40" i="4" l="1"/>
  <c r="AU140" i="4" s="1"/>
  <c r="AL147" i="4"/>
  <c r="AR147" i="4" s="1"/>
  <c r="D147" i="4" s="1"/>
  <c r="H147" i="4" s="1"/>
  <c r="K148" i="2" s="1"/>
  <c r="AO136" i="4"/>
  <c r="AU136" i="4" s="1"/>
  <c r="AM170" i="4"/>
  <c r="AS170" i="4" s="1"/>
  <c r="AP147" i="4"/>
  <c r="AV147" i="4" s="1"/>
  <c r="AQ120" i="4"/>
  <c r="AW120" i="4" s="1"/>
  <c r="AB113" i="4"/>
  <c r="AN113" i="4" s="1"/>
  <c r="AT113" i="4" s="1"/>
  <c r="AK113" i="4"/>
  <c r="AF113" i="4"/>
  <c r="AL113" i="4" s="1"/>
  <c r="AR113" i="4" s="1"/>
  <c r="F113" i="4" s="1"/>
  <c r="J113" i="4" s="1"/>
  <c r="AM120" i="4"/>
  <c r="AS120" i="4" s="1"/>
  <c r="AQ147" i="4"/>
  <c r="AW147" i="4" s="1"/>
  <c r="F92" i="4"/>
  <c r="J92" i="4" s="1"/>
  <c r="AA174" i="4"/>
  <c r="AQ140" i="4"/>
  <c r="AW140" i="4" s="1"/>
  <c r="AP91" i="4"/>
  <c r="AV91" i="4" s="1"/>
  <c r="AQ101" i="4"/>
  <c r="AW101" i="4" s="1"/>
  <c r="AE113" i="4"/>
  <c r="AQ113" i="4" s="1"/>
  <c r="AW113" i="4" s="1"/>
  <c r="AG113" i="4"/>
  <c r="AD113" i="4"/>
  <c r="AP113" i="4" s="1"/>
  <c r="AV113" i="4" s="1"/>
  <c r="AI113" i="4"/>
  <c r="AN147" i="4"/>
  <c r="AT147" i="4" s="1"/>
  <c r="AQ105" i="4"/>
  <c r="AW105" i="4" s="1"/>
  <c r="AN104" i="4"/>
  <c r="AT104" i="4" s="1"/>
  <c r="AO182" i="4"/>
  <c r="AU182" i="4" s="1"/>
  <c r="AO147" i="4"/>
  <c r="AU147" i="4" s="1"/>
  <c r="AN91" i="4"/>
  <c r="AT91" i="4" s="1"/>
  <c r="E120" i="4"/>
  <c r="I120" i="4" s="1"/>
  <c r="L121" i="2" s="1"/>
  <c r="AN97" i="4"/>
  <c r="AT97" i="4" s="1"/>
  <c r="AL148" i="4"/>
  <c r="AR148" i="4" s="1"/>
  <c r="D148" i="4" s="1"/>
  <c r="H148" i="4" s="1"/>
  <c r="K149" i="2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L169" i="2" s="1"/>
  <c r="AM61" i="4"/>
  <c r="AS61" i="4" s="1"/>
  <c r="AO22" i="4"/>
  <c r="AU22" i="4" s="1"/>
  <c r="AP66" i="4"/>
  <c r="AV66" i="4" s="1"/>
  <c r="AN140" i="4"/>
  <c r="AT140" i="4" s="1"/>
  <c r="D164" i="4"/>
  <c r="H164" i="4" s="1"/>
  <c r="K165" i="2" s="1"/>
  <c r="F191" i="4"/>
  <c r="J191" i="4" s="1"/>
  <c r="M192" i="2" s="1"/>
  <c r="E191" i="4"/>
  <c r="I191" i="4" s="1"/>
  <c r="L192" i="2" s="1"/>
  <c r="G120" i="4"/>
  <c r="AM101" i="4"/>
  <c r="AS101" i="4" s="1"/>
  <c r="F139" i="4"/>
  <c r="J139" i="4" s="1"/>
  <c r="M140" i="2" s="1"/>
  <c r="E180" i="4"/>
  <c r="I180" i="4" s="1"/>
  <c r="L181" i="2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L145" i="2" s="1"/>
  <c r="AN25" i="4"/>
  <c r="AT25" i="4" s="1"/>
  <c r="AQ131" i="4"/>
  <c r="AW131" i="4" s="1"/>
  <c r="F144" i="4"/>
  <c r="J144" i="4" s="1"/>
  <c r="M145" i="2" s="1"/>
  <c r="E147" i="4"/>
  <c r="I147" i="4" s="1"/>
  <c r="L148" i="2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D192" i="4" s="1"/>
  <c r="H192" i="4" s="1"/>
  <c r="K193" i="2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L165" i="2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M152" i="2" s="1"/>
  <c r="F164" i="4"/>
  <c r="J164" i="4" s="1"/>
  <c r="M165" i="2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M161" i="2" s="1"/>
  <c r="AA59" i="4"/>
  <c r="AM59" i="4" s="1"/>
  <c r="AS59" i="4" s="1"/>
  <c r="D160" i="4"/>
  <c r="H160" i="4" s="1"/>
  <c r="K161" i="2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M125" i="2" s="1"/>
  <c r="AN24" i="4"/>
  <c r="AT24" i="4" s="1"/>
  <c r="D124" i="4"/>
  <c r="H124" i="4" s="1"/>
  <c r="K125" i="2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K121" i="2" s="1"/>
  <c r="E163" i="4"/>
  <c r="I163" i="4" s="1"/>
  <c r="L164" i="2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M181" i="2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L132" i="2" s="1"/>
  <c r="AO118" i="4"/>
  <c r="AU118" i="4" s="1"/>
  <c r="AE44" i="4"/>
  <c r="D180" i="4"/>
  <c r="H180" i="4" s="1"/>
  <c r="K181" i="2" s="1"/>
  <c r="G115" i="4"/>
  <c r="D109" i="4"/>
  <c r="H109" i="4" s="1"/>
  <c r="AG44" i="4"/>
  <c r="AL182" i="4"/>
  <c r="AR182" i="4" s="1"/>
  <c r="D182" i="4" s="1"/>
  <c r="H182" i="4" s="1"/>
  <c r="K183" i="2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K140" i="2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K172" i="2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L172" i="2" s="1"/>
  <c r="E123" i="4"/>
  <c r="I123" i="4" s="1"/>
  <c r="L124" i="2" s="1"/>
  <c r="D151" i="4"/>
  <c r="H151" i="4" s="1"/>
  <c r="K152" i="2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K145" i="2" s="1"/>
  <c r="AL104" i="4"/>
  <c r="AR104" i="4" s="1"/>
  <c r="D104" i="4" s="1"/>
  <c r="H104" i="4" s="1"/>
  <c r="AN100" i="4"/>
  <c r="AT100" i="4" s="1"/>
  <c r="E140" i="4"/>
  <c r="I140" i="4" s="1"/>
  <c r="L141" i="2" s="1"/>
  <c r="G171" i="4"/>
  <c r="AQ100" i="4"/>
  <c r="AW100" i="4" s="1"/>
  <c r="AN129" i="4"/>
  <c r="AT129" i="4" s="1"/>
  <c r="AP176" i="4"/>
  <c r="AV176" i="4" s="1"/>
  <c r="E151" i="4"/>
  <c r="I151" i="4" s="1"/>
  <c r="L152" i="2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M143" i="2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M141" i="2" s="1"/>
  <c r="AF149" i="4"/>
  <c r="AN933" i="4"/>
  <c r="AW943" i="4"/>
  <c r="AV943" i="4"/>
  <c r="AC943" i="4"/>
  <c r="E576" i="4"/>
  <c r="I576" i="4" s="1"/>
  <c r="AK849" i="4"/>
  <c r="D163" i="4"/>
  <c r="H163" i="4" s="1"/>
  <c r="K164" i="2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K180" i="2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L144" i="2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K186" i="2" s="1"/>
  <c r="AF58" i="4"/>
  <c r="AL145" i="4"/>
  <c r="AR145" i="4" s="1"/>
  <c r="E145" i="4" s="1"/>
  <c r="I145" i="4" s="1"/>
  <c r="L146" i="2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E176" i="4" s="1"/>
  <c r="I176" i="4" s="1"/>
  <c r="L177" i="2" s="1"/>
  <c r="G107" i="4"/>
  <c r="D107" i="4"/>
  <c r="H107" i="4" s="1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K119" i="2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M180" i="2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M124" i="2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K157" i="2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M188" i="2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K190" i="2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E101" i="4"/>
  <c r="I101" i="4" s="1"/>
  <c r="G101" i="4"/>
  <c r="F101" i="4"/>
  <c r="J101" i="4" s="1"/>
  <c r="D101" i="4"/>
  <c r="H101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D131" i="4"/>
  <c r="H131" i="4" s="1"/>
  <c r="K13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K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M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F176" i="4"/>
  <c r="J176" i="4" s="1"/>
  <c r="M177" i="2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AN166" i="4"/>
  <c r="AT166" i="4" s="1"/>
  <c r="AQ166" i="4"/>
  <c r="AW166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L189" i="2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L202" i="2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L199" i="2" s="1"/>
  <c r="F198" i="4"/>
  <c r="J198" i="4" s="1"/>
  <c r="M199" i="2" s="1"/>
  <c r="AL199" i="4"/>
  <c r="AR199" i="4" s="1"/>
  <c r="AQ215" i="4"/>
  <c r="AW215" i="4" s="1"/>
  <c r="E189" i="4"/>
  <c r="I189" i="4" s="1"/>
  <c r="L190" i="2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E192" i="4"/>
  <c r="I192" i="4" s="1"/>
  <c r="L193" i="2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147" i="4" l="1"/>
  <c r="J147" i="4" s="1"/>
  <c r="M148" i="2" s="1"/>
  <c r="F148" i="4"/>
  <c r="J148" i="4" s="1"/>
  <c r="M149" i="2" s="1"/>
  <c r="D114" i="4"/>
  <c r="H114" i="4" s="1"/>
  <c r="G113" i="4"/>
  <c r="E113" i="4"/>
  <c r="I113" i="4" s="1"/>
  <c r="D113" i="4"/>
  <c r="H113" i="4" s="1"/>
  <c r="AM174" i="4"/>
  <c r="AS174" i="4" s="1"/>
  <c r="AL174" i="4"/>
  <c r="AR174" i="4" s="1"/>
  <c r="D174" i="4" s="1"/>
  <c r="H174" i="4" s="1"/>
  <c r="K175" i="2" s="1"/>
  <c r="F192" i="4"/>
  <c r="J192" i="4" s="1"/>
  <c r="M193" i="2" s="1"/>
  <c r="E193" i="4"/>
  <c r="I193" i="4" s="1"/>
  <c r="L194" i="2" s="1"/>
  <c r="D44" i="4"/>
  <c r="H44" i="4" s="1"/>
  <c r="G176" i="4"/>
  <c r="G182" i="4"/>
  <c r="E148" i="4"/>
  <c r="I148" i="4" s="1"/>
  <c r="L149" i="2" s="1"/>
  <c r="E94" i="4"/>
  <c r="I94" i="4" s="1"/>
  <c r="E155" i="4"/>
  <c r="I155" i="4" s="1"/>
  <c r="L156" i="2" s="1"/>
  <c r="D176" i="4"/>
  <c r="H176" i="4" s="1"/>
  <c r="K177" i="2" s="1"/>
  <c r="F108" i="4"/>
  <c r="J108" i="4" s="1"/>
  <c r="D143" i="4"/>
  <c r="H143" i="4" s="1"/>
  <c r="K144" i="2" s="1"/>
  <c r="F75" i="4"/>
  <c r="J75" i="4" s="1"/>
  <c r="F11" i="4"/>
  <c r="J11" i="4" s="1"/>
  <c r="F182" i="4"/>
  <c r="J182" i="4" s="1"/>
  <c r="M183" i="2" s="1"/>
  <c r="F131" i="4"/>
  <c r="J131" i="4" s="1"/>
  <c r="M132" i="2" s="1"/>
  <c r="D168" i="4"/>
  <c r="H168" i="4" s="1"/>
  <c r="K169" i="2" s="1"/>
  <c r="AP149" i="4"/>
  <c r="AV149" i="4" s="1"/>
  <c r="E24" i="4"/>
  <c r="I24" i="4" s="1"/>
  <c r="D136" i="4"/>
  <c r="H136" i="4" s="1"/>
  <c r="K137" i="2" s="1"/>
  <c r="AO186" i="4"/>
  <c r="AU186" i="4" s="1"/>
  <c r="AL62" i="4"/>
  <c r="AR62" i="4" s="1"/>
  <c r="G62" i="4" s="1"/>
  <c r="D155" i="4"/>
  <c r="H155" i="4" s="1"/>
  <c r="K156" i="2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L119" i="2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K199" i="2" s="1"/>
  <c r="AM111" i="4"/>
  <c r="AS111" i="4" s="1"/>
  <c r="AN173" i="4"/>
  <c r="AT173" i="4" s="1"/>
  <c r="G108" i="4"/>
  <c r="E182" i="4"/>
  <c r="I182" i="4" s="1"/>
  <c r="L183" i="2" s="1"/>
  <c r="G131" i="4"/>
  <c r="F104" i="4"/>
  <c r="J104" i="4" s="1"/>
  <c r="D152" i="4"/>
  <c r="H152" i="4" s="1"/>
  <c r="K153" i="2" s="1"/>
  <c r="F152" i="4"/>
  <c r="J152" i="4" s="1"/>
  <c r="M153" i="2" s="1"/>
  <c r="F22" i="4"/>
  <c r="J22" i="4" s="1"/>
  <c r="G24" i="4"/>
  <c r="D24" i="4"/>
  <c r="H24" i="4" s="1"/>
  <c r="E152" i="4"/>
  <c r="I152" i="4" s="1"/>
  <c r="L153" i="2" s="1"/>
  <c r="E170" i="4"/>
  <c r="I170" i="4" s="1"/>
  <c r="L171" i="2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L123" i="2" s="1"/>
  <c r="F136" i="4"/>
  <c r="J136" i="4" s="1"/>
  <c r="M137" i="2" s="1"/>
  <c r="D170" i="4"/>
  <c r="H170" i="4" s="1"/>
  <c r="K171" i="2" s="1"/>
  <c r="AN159" i="4"/>
  <c r="AT159" i="4" s="1"/>
  <c r="F82" i="4"/>
  <c r="J82" i="4" s="1"/>
  <c r="F122" i="4"/>
  <c r="J122" i="4" s="1"/>
  <c r="M123" i="2" s="1"/>
  <c r="G142" i="4"/>
  <c r="E136" i="4"/>
  <c r="I136" i="4" s="1"/>
  <c r="L137" i="2" s="1"/>
  <c r="D43" i="4"/>
  <c r="H43" i="4" s="1"/>
  <c r="AO174" i="4"/>
  <c r="AU174" i="4" s="1"/>
  <c r="G15" i="4"/>
  <c r="E142" i="4"/>
  <c r="I142" i="4" s="1"/>
  <c r="L143" i="2" s="1"/>
  <c r="G85" i="4"/>
  <c r="D142" i="4"/>
  <c r="H142" i="4" s="1"/>
  <c r="K143" i="2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G137" i="4" s="1"/>
  <c r="AO768" i="4"/>
  <c r="AU768" i="4" s="1"/>
  <c r="AN299" i="4"/>
  <c r="AT299" i="4" s="1"/>
  <c r="AN962" i="4"/>
  <c r="AP985" i="4"/>
  <c r="F156" i="4"/>
  <c r="J156" i="4" s="1"/>
  <c r="M157" i="2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L150" i="2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L157" i="2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M171" i="2" s="1"/>
  <c r="AL948" i="4"/>
  <c r="AO967" i="4"/>
  <c r="AP299" i="4"/>
  <c r="AV299" i="4" s="1"/>
  <c r="E310" i="4"/>
  <c r="I310" i="4" s="1"/>
  <c r="D323" i="4"/>
  <c r="H323" i="4" s="1"/>
  <c r="F193" i="4"/>
  <c r="J193" i="4" s="1"/>
  <c r="M194" i="2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K194" i="2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M119" i="2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L186" i="2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M176" i="2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M156" i="2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M146" i="2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F126" i="4" s="1"/>
  <c r="J126" i="4" s="1"/>
  <c r="M127" i="2" s="1"/>
  <c r="AN146" i="4"/>
  <c r="AT146" i="4" s="1"/>
  <c r="AQ111" i="4"/>
  <c r="AW111" i="4" s="1"/>
  <c r="G145" i="4"/>
  <c r="AN137" i="4"/>
  <c r="AT137" i="4" s="1"/>
  <c r="D145" i="4"/>
  <c r="H145" i="4" s="1"/>
  <c r="K146" i="2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K173" i="2" s="1"/>
  <c r="G172" i="4"/>
  <c r="E172" i="4"/>
  <c r="I172" i="4" s="1"/>
  <c r="L173" i="2" s="1"/>
  <c r="F172" i="4"/>
  <c r="J172" i="4" s="1"/>
  <c r="M173" i="2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G45" i="4" s="1"/>
  <c r="AP196" i="4"/>
  <c r="AV196" i="4" s="1"/>
  <c r="AN196" i="4"/>
  <c r="AT196" i="4" s="1"/>
  <c r="G185" i="4"/>
  <c r="F185" i="4"/>
  <c r="J185" i="4" s="1"/>
  <c r="M186" i="2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M191" i="2" s="1"/>
  <c r="E190" i="4"/>
  <c r="I190" i="4" s="1"/>
  <c r="L191" i="2" s="1"/>
  <c r="G190" i="4"/>
  <c r="D190" i="4"/>
  <c r="H190" i="4" s="1"/>
  <c r="K191" i="2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K136" i="2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K189" i="2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M174" i="2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K187" i="2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M190" i="2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M197" i="2" s="1"/>
  <c r="AQ211" i="4"/>
  <c r="AW211" i="4" s="1"/>
  <c r="AQ186" i="4"/>
  <c r="AW186" i="4" s="1"/>
  <c r="D218" i="4"/>
  <c r="H218" i="4" s="1"/>
  <c r="E187" i="4"/>
  <c r="I187" i="4" s="1"/>
  <c r="L188" i="2" s="1"/>
  <c r="G187" i="4"/>
  <c r="D187" i="4"/>
  <c r="H187" i="4" s="1"/>
  <c r="K188" i="2" s="1"/>
  <c r="AL1001" i="4"/>
  <c r="AN863" i="4"/>
  <c r="AT863" i="4" s="1"/>
  <c r="AF240" i="4"/>
  <c r="AA240" i="4"/>
  <c r="AC240" i="4"/>
  <c r="AG240" i="4"/>
  <c r="AB240" i="4"/>
  <c r="F201" i="4"/>
  <c r="J201" i="4" s="1"/>
  <c r="M202" i="2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K202" i="2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M185" i="2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K135" i="2" s="1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M189" i="2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45" i="4"/>
  <c r="H45" i="4" s="1"/>
  <c r="AL125" i="4"/>
  <c r="AR125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E62" i="4"/>
  <c r="I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L138" i="2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K196" i="2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M198" i="2" s="1"/>
  <c r="E197" i="4"/>
  <c r="I197" i="4" s="1"/>
  <c r="L198" i="2" s="1"/>
  <c r="D197" i="4"/>
  <c r="H197" i="4" s="1"/>
  <c r="K198" i="2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26" i="4" l="1"/>
  <c r="H126" i="4" s="1"/>
  <c r="K127" i="2" s="1"/>
  <c r="E174" i="4"/>
  <c r="I174" i="4" s="1"/>
  <c r="L175" i="2" s="1"/>
  <c r="D62" i="4"/>
  <c r="H62" i="4" s="1"/>
  <c r="E173" i="4"/>
  <c r="I173" i="4" s="1"/>
  <c r="L174" i="2" s="1"/>
  <c r="D175" i="4"/>
  <c r="H175" i="4" s="1"/>
  <c r="K176" i="2" s="1"/>
  <c r="F174" i="4"/>
  <c r="J174" i="4" s="1"/>
  <c r="M175" i="2" s="1"/>
  <c r="G174" i="4"/>
  <c r="F117" i="4"/>
  <c r="J117" i="4" s="1"/>
  <c r="M118" i="2" s="1"/>
  <c r="D137" i="4"/>
  <c r="H137" i="4" s="1"/>
  <c r="K138" i="2" s="1"/>
  <c r="F45" i="4"/>
  <c r="J45" i="4" s="1"/>
  <c r="E126" i="4"/>
  <c r="I126" i="4" s="1"/>
  <c r="L127" i="2" s="1"/>
  <c r="G58" i="4"/>
  <c r="F137" i="4"/>
  <c r="J137" i="4" s="1"/>
  <c r="M138" i="2" s="1"/>
  <c r="G86" i="4"/>
  <c r="E141" i="4"/>
  <c r="I141" i="4" s="1"/>
  <c r="L142" i="2" s="1"/>
  <c r="E45" i="4"/>
  <c r="I45" i="4" s="1"/>
  <c r="G126" i="4"/>
  <c r="G134" i="4"/>
  <c r="F7" i="4"/>
  <c r="J7" i="4" s="1"/>
  <c r="E7" i="4"/>
  <c r="I7" i="4" s="1"/>
  <c r="G56" i="4"/>
  <c r="E175" i="4"/>
  <c r="I175" i="4" s="1"/>
  <c r="L176" i="2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M147" i="2" s="1"/>
  <c r="D84" i="4"/>
  <c r="H84" i="4" s="1"/>
  <c r="F149" i="4"/>
  <c r="J149" i="4" s="1"/>
  <c r="M150" i="2" s="1"/>
  <c r="E64" i="4"/>
  <c r="I64" i="4" s="1"/>
  <c r="D149" i="4"/>
  <c r="H149" i="4" s="1"/>
  <c r="K150" i="2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L147" i="2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K147" i="2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L185" i="2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L118" i="2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K118" i="2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K197" i="2" s="1"/>
  <c r="G111" i="4"/>
  <c r="E135" i="4"/>
  <c r="I135" i="4" s="1"/>
  <c r="L136" i="2" s="1"/>
  <c r="G78" i="4"/>
  <c r="D184" i="4"/>
  <c r="H184" i="4" s="1"/>
  <c r="K185" i="2" s="1"/>
  <c r="E196" i="4"/>
  <c r="I196" i="4" s="1"/>
  <c r="L197" i="2" s="1"/>
  <c r="E111" i="4"/>
  <c r="I111" i="4" s="1"/>
  <c r="F135" i="4"/>
  <c r="J135" i="4" s="1"/>
  <c r="M136" i="2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L160" i="2" s="1"/>
  <c r="AQ287" i="4"/>
  <c r="AW287" i="4" s="1"/>
  <c r="D6" i="4"/>
  <c r="H6" i="4" s="1"/>
  <c r="F134" i="4"/>
  <c r="J134" i="4" s="1"/>
  <c r="M135" i="2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L135" i="2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K160" i="2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K174" i="2" s="1"/>
  <c r="F159" i="4"/>
  <c r="J159" i="4" s="1"/>
  <c r="M160" i="2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L187" i="2" s="1"/>
  <c r="D41" i="4"/>
  <c r="H41" i="4" s="1"/>
  <c r="D141" i="4"/>
  <c r="H141" i="4" s="1"/>
  <c r="K142" i="2" s="1"/>
  <c r="AM90" i="4"/>
  <c r="AS90" i="4" s="1"/>
  <c r="F186" i="4"/>
  <c r="J186" i="4" s="1"/>
  <c r="M187" i="2" s="1"/>
  <c r="E41" i="4"/>
  <c r="I41" i="4" s="1"/>
  <c r="F141" i="4"/>
  <c r="J141" i="4" s="1"/>
  <c r="M142" i="2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K154" i="2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L178" i="2" s="1"/>
  <c r="F566" i="4"/>
  <c r="J566" i="4" s="1"/>
  <c r="D548" i="4"/>
  <c r="H548" i="4" s="1"/>
  <c r="G548" i="4"/>
  <c r="G153" i="4"/>
  <c r="AN157" i="4"/>
  <c r="AT157" i="4" s="1"/>
  <c r="E153" i="4"/>
  <c r="I153" i="4" s="1"/>
  <c r="L154" i="2" s="1"/>
  <c r="F153" i="4"/>
  <c r="J153" i="4" s="1"/>
  <c r="M154" i="2" s="1"/>
  <c r="D177" i="4"/>
  <c r="H177" i="4" s="1"/>
  <c r="K178" i="2" s="1"/>
  <c r="F177" i="4"/>
  <c r="J177" i="4" s="1"/>
  <c r="M178" i="2" s="1"/>
  <c r="G216" i="4"/>
  <c r="F287" i="4"/>
  <c r="J287" i="4" s="1"/>
  <c r="D165" i="4"/>
  <c r="H165" i="4" s="1"/>
  <c r="K166" i="2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08" i="3"/>
  <c r="D752" i="3"/>
  <c r="D652" i="3"/>
  <c r="D858" i="3"/>
  <c r="D947" i="3"/>
  <c r="D748" i="3"/>
  <c r="D551" i="3"/>
  <c r="D860" i="3"/>
  <c r="D791" i="3"/>
  <c r="D907" i="3"/>
  <c r="D817" i="3"/>
  <c r="D863" i="3"/>
  <c r="D603" i="3"/>
  <c r="D476" i="3"/>
  <c r="D798" i="3"/>
  <c r="D635" i="3"/>
  <c r="D474" i="3"/>
  <c r="D632" i="3"/>
  <c r="D783" i="3"/>
  <c r="D937" i="3"/>
  <c r="D679" i="3"/>
  <c r="D942" i="3"/>
  <c r="D850" i="3"/>
  <c r="D952" i="3"/>
  <c r="D634" i="3"/>
  <c r="D838" i="3"/>
  <c r="D924" i="3"/>
  <c r="D626" i="3"/>
  <c r="D583" i="3"/>
  <c r="D989" i="3"/>
  <c r="D835" i="3"/>
  <c r="D498" i="3"/>
  <c r="D940" i="3"/>
  <c r="D864" i="3"/>
  <c r="D379" i="3"/>
  <c r="D875" i="3"/>
  <c r="D685" i="3"/>
  <c r="D854" i="3"/>
  <c r="D893" i="3"/>
  <c r="D678" i="3"/>
  <c r="D482" i="3"/>
  <c r="D576" i="3"/>
  <c r="D1001" i="3"/>
  <c r="D595" i="3"/>
  <c r="D572" i="3"/>
  <c r="D526" i="3"/>
  <c r="D829" i="3"/>
  <c r="D574" i="3"/>
  <c r="D746" i="3"/>
  <c r="D475" i="3"/>
  <c r="D939" i="3"/>
  <c r="D582" i="3"/>
  <c r="D721" i="3"/>
  <c r="D742" i="3"/>
  <c r="D614" i="3"/>
  <c r="D689" i="3"/>
  <c r="D903" i="3"/>
  <c r="D911" i="3"/>
  <c r="D877" i="3"/>
  <c r="D702" i="3"/>
  <c r="D745" i="3"/>
  <c r="D800" i="3"/>
  <c r="D479" i="3"/>
  <c r="D925" i="3"/>
  <c r="D915" i="3"/>
  <c r="D948" i="3"/>
  <c r="D844" i="3"/>
  <c r="D912" i="3"/>
  <c r="D724" i="3"/>
  <c r="D805" i="3"/>
  <c r="D720" i="3"/>
  <c r="D945" i="3"/>
  <c r="D825" i="3"/>
  <c r="D969" i="3"/>
  <c r="D497" i="3"/>
  <c r="D765" i="3"/>
  <c r="D485" i="3"/>
  <c r="D865" i="3"/>
  <c r="D563" i="3"/>
  <c r="D747" i="3"/>
  <c r="D991" i="3"/>
  <c r="D480" i="3"/>
  <c r="D764" i="3"/>
  <c r="D766" i="3"/>
  <c r="D782" i="3"/>
  <c r="D874" i="3"/>
  <c r="D531" i="3"/>
  <c r="D775" i="3"/>
  <c r="D517" i="3"/>
  <c r="D961" i="3"/>
  <c r="D510" i="3"/>
  <c r="D688" i="3"/>
  <c r="D959" i="3"/>
  <c r="D698" i="3"/>
  <c r="D960" i="3"/>
  <c r="D881" i="3"/>
  <c r="D484" i="3"/>
  <c r="D723" i="3"/>
  <c r="D604" i="3"/>
  <c r="D573" i="3"/>
  <c r="D483" i="3"/>
  <c r="D719" i="3"/>
  <c r="D642" i="3"/>
  <c r="D558" i="3"/>
  <c r="D740" i="3"/>
  <c r="D781" i="3"/>
  <c r="D941" i="3"/>
  <c r="D609" i="3"/>
  <c r="D676" i="3"/>
  <c r="D996" i="3"/>
  <c r="D988" i="3"/>
  <c r="D839" i="3"/>
  <c r="D577" i="3"/>
  <c r="D828" i="3"/>
  <c r="D667" i="3"/>
  <c r="D705" i="3"/>
  <c r="D490" i="3"/>
  <c r="D808" i="3"/>
  <c r="D666" i="3"/>
  <c r="D816" i="3"/>
  <c r="D540" i="3"/>
  <c r="D542" i="3"/>
  <c r="D736" i="3"/>
  <c r="D884" i="3"/>
  <c r="D855" i="3"/>
  <c r="D467" i="3"/>
  <c r="D802" i="3"/>
  <c r="D607" i="3"/>
  <c r="D585" i="3"/>
  <c r="D792" i="3"/>
  <c r="D879" i="3"/>
  <c r="D1000" i="3"/>
  <c r="D631" i="3"/>
  <c r="D853" i="3"/>
  <c r="D841" i="3"/>
  <c r="D953" i="3"/>
  <c r="D761" i="3"/>
  <c r="D694" i="3"/>
  <c r="D648" i="3"/>
  <c r="D876" i="3"/>
  <c r="D914" i="3"/>
  <c r="D669" i="3"/>
  <c r="D826" i="3"/>
  <c r="D514" i="3"/>
  <c r="D471" i="3"/>
  <c r="D550" i="3"/>
  <c r="D843" i="3"/>
  <c r="D422" i="3"/>
  <c r="D478" i="3"/>
  <c r="D779" i="3"/>
  <c r="D598" i="3"/>
  <c r="D515" i="3"/>
  <c r="D700" i="3"/>
  <c r="D801" i="3"/>
  <c r="D866" i="3"/>
  <c r="D606" i="3"/>
  <c r="D518" i="3"/>
  <c r="D508" i="3"/>
  <c r="D468" i="3"/>
  <c r="D594" i="3"/>
  <c r="D567" i="3"/>
  <c r="D464" i="3"/>
  <c r="D561" i="3"/>
  <c r="D686" i="3"/>
  <c r="D590" i="3"/>
  <c r="D913" i="3"/>
  <c r="D824" i="3"/>
  <c r="D296" i="3"/>
  <c r="D888" i="3"/>
  <c r="D973" i="3"/>
  <c r="D751" i="3"/>
  <c r="D848" i="3"/>
  <c r="D637" i="3"/>
  <c r="D554" i="3"/>
  <c r="D812" i="3"/>
  <c r="D993" i="3"/>
  <c r="D984" i="3"/>
  <c r="D899" i="3"/>
  <c r="D579" i="3"/>
  <c r="D560" i="3"/>
  <c r="D729" i="3"/>
  <c r="D968" i="3"/>
  <c r="D524" i="3"/>
  <c r="D898" i="3"/>
  <c r="D807" i="3"/>
  <c r="D887" i="3"/>
  <c r="D564" i="3"/>
  <c r="D624" i="3"/>
  <c r="D569" i="3"/>
  <c r="D507" i="3"/>
  <c r="D778" i="3"/>
  <c r="D910" i="3"/>
  <c r="D565" i="3"/>
  <c r="D242" i="3"/>
  <c r="D916" i="3"/>
  <c r="D612" i="3"/>
  <c r="D753" i="3"/>
  <c r="D664" i="3"/>
  <c r="D730" i="3"/>
  <c r="D522" i="3"/>
  <c r="D882" i="3"/>
  <c r="D931" i="3"/>
  <c r="D709" i="3"/>
  <c r="D536" i="3"/>
  <c r="D599" i="3"/>
  <c r="D997" i="3"/>
  <c r="D672" i="3"/>
  <c r="D985" i="3"/>
  <c r="D934" i="3"/>
  <c r="D566" i="3"/>
  <c r="D975" i="3"/>
  <c r="D759" i="3"/>
  <c r="D955" i="3"/>
  <c r="D549" i="3"/>
  <c r="D639" i="3"/>
  <c r="D658" i="3"/>
  <c r="D509" i="3"/>
  <c r="D424" i="3"/>
  <c r="D533" i="3"/>
  <c r="D772" i="3"/>
  <c r="D623" i="3"/>
  <c r="D633" i="3"/>
  <c r="D768" i="3"/>
  <c r="D990" i="3"/>
  <c r="D814" i="3"/>
  <c r="D553" i="3"/>
  <c r="D618" i="3"/>
  <c r="D905" i="3"/>
  <c r="D787" i="3"/>
  <c r="D943" i="3"/>
  <c r="D511" i="3"/>
  <c r="D793" i="3"/>
  <c r="D495" i="3"/>
  <c r="D654" i="3"/>
  <c r="D834" i="3"/>
  <c r="D951" i="3"/>
  <c r="D728" i="3"/>
  <c r="D717" i="3"/>
  <c r="D649" i="3"/>
  <c r="D718" i="3"/>
  <c r="D591" i="3"/>
  <c r="D974" i="3"/>
  <c r="D584" i="3"/>
  <c r="D532" i="3"/>
  <c r="D878" i="3"/>
  <c r="D687" i="3"/>
  <c r="D785" i="3"/>
  <c r="D777" i="3"/>
  <c r="D473" i="3"/>
  <c r="D690" i="3"/>
  <c r="D810" i="3"/>
  <c r="D487" i="3"/>
  <c r="D470" i="3"/>
  <c r="D758" i="3"/>
  <c r="D683" i="3"/>
  <c r="D500" i="3"/>
  <c r="D530" i="3"/>
  <c r="D845" i="3"/>
  <c r="D640" i="3"/>
  <c r="D936" i="3"/>
  <c r="D396" i="3"/>
  <c r="D919" i="3"/>
  <c r="D803" i="3"/>
  <c r="D978" i="3"/>
  <c r="D486" i="3"/>
  <c r="D737" i="3"/>
  <c r="D250" i="3"/>
  <c r="D763" i="3"/>
  <c r="D840" i="3"/>
  <c r="D568" i="3"/>
  <c r="D371" i="3"/>
  <c r="D525" i="3"/>
  <c r="D950" i="3"/>
  <c r="D362" i="3"/>
  <c r="D722" i="3"/>
  <c r="D711" i="3"/>
  <c r="D465" i="3"/>
  <c r="D615" i="3"/>
  <c r="D771" i="3"/>
  <c r="D523" i="3"/>
  <c r="D488" i="3"/>
  <c r="D665" i="3"/>
  <c r="D983" i="3"/>
  <c r="D512" i="3"/>
  <c r="D830" i="3"/>
  <c r="D450" i="3"/>
  <c r="D255" i="3"/>
  <c r="D885" i="3"/>
  <c r="D821" i="3"/>
  <c r="D556" i="3"/>
  <c r="D562" i="3"/>
  <c r="D750" i="3"/>
  <c r="D657" i="3"/>
  <c r="D944" i="3"/>
  <c r="D967" i="3"/>
  <c r="D842" i="3"/>
  <c r="D625" i="3"/>
  <c r="D645" i="3"/>
  <c r="D889" i="3"/>
  <c r="D886" i="3"/>
  <c r="D921" i="3"/>
  <c r="D986" i="3"/>
  <c r="D727" i="3"/>
  <c r="D946" i="3"/>
  <c r="D433" i="3"/>
  <c r="D847" i="3"/>
  <c r="D410" i="3"/>
  <c r="D804" i="3"/>
  <c r="D557" i="3"/>
  <c r="D789" i="3"/>
  <c r="D972" i="3"/>
  <c r="D725" i="3"/>
  <c r="D249" i="3"/>
  <c r="D662" i="3"/>
  <c r="D493" i="3"/>
  <c r="D861" i="3"/>
  <c r="D439" i="3"/>
  <c r="D653" i="3"/>
  <c r="D513" i="3"/>
  <c r="D365" i="3"/>
  <c r="D770" i="3"/>
  <c r="D581" i="3"/>
  <c r="D755" i="3"/>
  <c r="D541" i="3"/>
  <c r="D519" i="3"/>
  <c r="D506" i="3"/>
  <c r="D780" i="3"/>
  <c r="D735" i="3"/>
  <c r="D301" i="3"/>
  <c r="D535" i="3"/>
  <c r="D494" i="3"/>
  <c r="D917" i="3"/>
  <c r="D956" i="3"/>
  <c r="D269" i="3"/>
  <c r="D909" i="3"/>
  <c r="D999" i="3"/>
  <c r="D617" i="3"/>
  <c r="D421" i="3"/>
  <c r="D868" i="3"/>
  <c r="D571" i="3"/>
  <c r="D918" i="3"/>
  <c r="D647" i="3"/>
  <c r="D773" i="3"/>
  <c r="D869" i="3"/>
  <c r="D744" i="3"/>
  <c r="D823" i="3"/>
  <c r="D703" i="3"/>
  <c r="D732" i="3"/>
  <c r="D627" i="3"/>
  <c r="D243" i="3"/>
  <c r="D671" i="3"/>
  <c r="D998" i="3"/>
  <c r="D822" i="3"/>
  <c r="D819" i="3"/>
  <c r="D411" i="3"/>
  <c r="D739" i="3"/>
  <c r="D336" i="3"/>
  <c r="D588" i="3"/>
  <c r="D472" i="3"/>
  <c r="D378" i="3"/>
  <c r="D795" i="3"/>
  <c r="D929" i="3"/>
  <c r="D492" i="3"/>
  <c r="D469" i="3"/>
  <c r="D994" i="3"/>
  <c r="D873" i="3"/>
  <c r="D580" i="3"/>
  <c r="D406" i="3"/>
  <c r="D767" i="3"/>
  <c r="D902" i="3"/>
  <c r="D655" i="3"/>
  <c r="D244" i="3"/>
  <c r="D446" i="3"/>
  <c r="D383" i="3"/>
  <c r="D312" i="3"/>
  <c r="D373" i="3"/>
  <c r="D619" i="3"/>
  <c r="D628" i="3"/>
  <c r="D668" i="3"/>
  <c r="D980" i="3"/>
  <c r="D297" i="3"/>
  <c r="D697" i="3"/>
  <c r="D570" i="3"/>
  <c r="D706" i="3"/>
  <c r="D938" i="3"/>
  <c r="D856" i="3"/>
  <c r="D892" i="3"/>
  <c r="D852" i="3"/>
  <c r="D811" i="3"/>
  <c r="D682" i="3"/>
  <c r="D592" i="3"/>
  <c r="D630" i="3"/>
  <c r="D547" i="3"/>
  <c r="D904" i="3"/>
  <c r="D328" i="3"/>
  <c r="D501" i="3"/>
  <c r="D714" i="3"/>
  <c r="D435" i="3"/>
  <c r="D799" i="3"/>
  <c r="D832" i="3"/>
  <c r="D462" i="3"/>
  <c r="D394" i="3"/>
  <c r="D265" i="3"/>
  <c r="D360" i="3"/>
  <c r="D311" i="3"/>
  <c r="D308" i="3"/>
  <c r="D368" i="3"/>
  <c r="D813" i="3"/>
  <c r="D922" i="3"/>
  <c r="D481" i="3"/>
  <c r="D384" i="3"/>
  <c r="D586" i="3"/>
  <c r="D693" i="3"/>
  <c r="D661" i="3"/>
  <c r="D784" i="3"/>
  <c r="D741" i="3"/>
  <c r="D976" i="3"/>
  <c r="D731" i="3"/>
  <c r="D992" i="3"/>
  <c r="D696" i="3"/>
  <c r="D629" i="3"/>
  <c r="D636" i="3"/>
  <c r="D966" i="3"/>
  <c r="D528" i="3"/>
  <c r="D516" i="3"/>
  <c r="D420" i="3"/>
  <c r="D712" i="3"/>
  <c r="D857" i="3"/>
  <c r="D537" i="3"/>
  <c r="D387" i="3"/>
  <c r="D933" i="3"/>
  <c r="D555" i="3"/>
  <c r="D270" i="3"/>
  <c r="D330" i="3"/>
  <c r="D401" i="3"/>
  <c r="D321" i="3"/>
  <c r="D318" i="3"/>
  <c r="D388" i="3"/>
  <c r="D520" i="3"/>
  <c r="D234" i="3"/>
  <c r="D527" i="3"/>
  <c r="D361" i="3"/>
  <c r="D414" i="3"/>
  <c r="D871" i="3"/>
  <c r="D971" i="3"/>
  <c r="D429" i="3"/>
  <c r="D981" i="3"/>
  <c r="D757" i="3"/>
  <c r="D641" i="3"/>
  <c r="D499" i="3"/>
  <c r="D251" i="3"/>
  <c r="D935" i="3"/>
  <c r="D769" i="3"/>
  <c r="D862" i="3"/>
  <c r="D699" i="3"/>
  <c r="D890" i="3"/>
  <c r="D605" i="3"/>
  <c r="D611" i="3"/>
  <c r="D458" i="3"/>
  <c r="D786" i="3"/>
  <c r="D738" i="3"/>
  <c r="D923" i="3"/>
  <c r="D896" i="3"/>
  <c r="D304" i="3"/>
  <c r="D287" i="3"/>
  <c r="D463" i="3"/>
  <c r="D692" i="3"/>
  <c r="D827" i="3"/>
  <c r="D268" i="3"/>
  <c r="D548" i="3"/>
  <c r="D319" i="3"/>
  <c r="D324" i="3"/>
  <c r="D316" i="3"/>
  <c r="D660" i="3"/>
  <c r="D707" i="3"/>
  <c r="D391" i="3"/>
  <c r="D749" i="3"/>
  <c r="D836" i="3"/>
  <c r="D610" i="3"/>
  <c r="D859" i="3"/>
  <c r="D851" i="3"/>
  <c r="D575" i="3"/>
  <c r="D529" i="3"/>
  <c r="D504" i="3"/>
  <c r="D534" i="3"/>
  <c r="D477" i="3"/>
  <c r="D674" i="3"/>
  <c r="D601" i="3"/>
  <c r="D957" i="3"/>
  <c r="D544" i="3"/>
  <c r="D846" i="3"/>
  <c r="D503" i="3"/>
  <c r="D370" i="3"/>
  <c r="D241" i="3"/>
  <c r="D762" i="3"/>
  <c r="D677" i="3"/>
  <c r="D837" i="3"/>
  <c r="D977" i="3"/>
  <c r="D589" i="3"/>
  <c r="D681" i="3"/>
  <c r="D399" i="3"/>
  <c r="D415" i="3"/>
  <c r="D351" i="3"/>
  <c r="D271" i="3"/>
  <c r="D323" i="3"/>
  <c r="D505" i="3"/>
  <c r="D716" i="3"/>
  <c r="D461" i="3"/>
  <c r="D266" i="3"/>
  <c r="D428" i="3"/>
  <c r="D317" i="3"/>
  <c r="D377" i="3"/>
  <c r="D248" i="3"/>
  <c r="D340" i="3"/>
  <c r="D788" i="3"/>
  <c r="D413" i="3"/>
  <c r="D867" i="3"/>
  <c r="D222" i="3"/>
  <c r="D656" i="3"/>
  <c r="D245" i="3"/>
  <c r="D372" i="3"/>
  <c r="D260" i="3"/>
  <c r="D341" i="3"/>
  <c r="D954" i="3"/>
  <c r="D352" i="3"/>
  <c r="D833" i="3"/>
  <c r="D443" i="3"/>
  <c r="D455" i="3"/>
  <c r="D335" i="3"/>
  <c r="D203" i="3"/>
  <c r="D262" i="3"/>
  <c r="D380" i="3"/>
  <c r="D491" i="3"/>
  <c r="D650" i="3"/>
  <c r="D820" i="3"/>
  <c r="D502" i="3"/>
  <c r="D600" i="3"/>
  <c r="D691" i="3"/>
  <c r="D670" i="3"/>
  <c r="D616" i="3"/>
  <c r="D398" i="3"/>
  <c r="D891" i="3"/>
  <c r="D416" i="3"/>
  <c r="D622" i="3"/>
  <c r="D710" i="3"/>
  <c r="D294" i="3"/>
  <c r="D300" i="3"/>
  <c r="D364" i="3"/>
  <c r="D445" i="3"/>
  <c r="D313" i="3"/>
  <c r="D226" i="3"/>
  <c r="D326" i="3"/>
  <c r="D211" i="3"/>
  <c r="D274" i="3"/>
  <c r="D293" i="3"/>
  <c r="D704" i="3"/>
  <c r="D949" i="3"/>
  <c r="D284" i="3"/>
  <c r="D369" i="3"/>
  <c r="D277" i="3"/>
  <c r="D460" i="3"/>
  <c r="D883" i="3"/>
  <c r="D932" i="3"/>
  <c r="D880" i="3"/>
  <c r="D349" i="3"/>
  <c r="D386" i="3"/>
  <c r="D419" i="3"/>
  <c r="D538" i="3"/>
  <c r="D908" i="3"/>
  <c r="D457" i="3"/>
  <c r="D539" i="3"/>
  <c r="D227" i="3"/>
  <c r="D310" i="3"/>
  <c r="D221" i="3"/>
  <c r="D217" i="3"/>
  <c r="D240" i="3"/>
  <c r="D382" i="3"/>
  <c r="D613" i="3"/>
  <c r="D298" i="3"/>
  <c r="D331" i="3"/>
  <c r="D979" i="3"/>
  <c r="D970" i="3"/>
  <c r="D432" i="3"/>
  <c r="D441" i="3"/>
  <c r="D930" i="3"/>
  <c r="D363" i="3"/>
  <c r="D447" i="3"/>
  <c r="D353" i="3"/>
  <c r="D897" i="3"/>
  <c r="D849" i="3"/>
  <c r="D339" i="3"/>
  <c r="D962" i="3"/>
  <c r="D754" i="3"/>
  <c r="D291" i="3"/>
  <c r="D280" i="3"/>
  <c r="D288" i="3"/>
  <c r="D350" i="3"/>
  <c r="D302" i="3"/>
  <c r="D279" i="3"/>
  <c r="D695" i="3"/>
  <c r="D715" i="3"/>
  <c r="D359" i="3"/>
  <c r="D223" i="3"/>
  <c r="D204" i="3"/>
  <c r="D438" i="3"/>
  <c r="D320" i="3"/>
  <c r="D258" i="3"/>
  <c r="D263" i="3"/>
  <c r="D314" i="3"/>
  <c r="D620" i="3"/>
  <c r="D456" i="3"/>
  <c r="D546" i="3"/>
  <c r="D521" i="3"/>
  <c r="D964" i="3"/>
  <c r="D348" i="3"/>
  <c r="D426" i="3"/>
  <c r="D229" i="3"/>
  <c r="D210" i="3"/>
  <c r="D453" i="3"/>
  <c r="D794" i="3"/>
  <c r="D437" i="3"/>
  <c r="D214" i="3"/>
  <c r="D489" i="3"/>
  <c r="D496" i="3"/>
  <c r="D224" i="3"/>
  <c r="D286" i="3"/>
  <c r="D987" i="3"/>
  <c r="D334" i="3"/>
  <c r="D256" i="3"/>
  <c r="D646" i="3"/>
  <c r="D292" i="3"/>
  <c r="D872" i="3"/>
  <c r="D982" i="3"/>
  <c r="D355" i="3"/>
  <c r="D402" i="3"/>
  <c r="D272" i="3"/>
  <c r="D552" i="3"/>
  <c r="D680" i="3"/>
  <c r="D543" i="3"/>
  <c r="D743" i="3"/>
  <c r="D322" i="3"/>
  <c r="D309" i="3"/>
  <c r="D246" i="3"/>
  <c r="D303" i="3"/>
  <c r="D663" i="3"/>
  <c r="D404" i="3"/>
  <c r="D621" i="3"/>
  <c r="D215" i="3"/>
  <c r="D602" i="3"/>
  <c r="D358" i="3"/>
  <c r="D442" i="3"/>
  <c r="D228" i="3"/>
  <c r="D459" i="3"/>
  <c r="D333" i="3"/>
  <c r="D219" i="3"/>
  <c r="D409" i="3"/>
  <c r="D354" i="3"/>
  <c r="D427" i="3"/>
  <c r="D305" i="3"/>
  <c r="D407" i="3"/>
  <c r="D289" i="3"/>
  <c r="D818" i="3"/>
  <c r="D430" i="3"/>
  <c r="D281" i="3"/>
  <c r="D389" i="3"/>
  <c r="D436" i="3"/>
  <c r="D233" i="3"/>
  <c r="D403" i="3"/>
  <c r="D237" i="3"/>
  <c r="D796" i="3"/>
  <c r="D815" i="3"/>
  <c r="D299" i="3"/>
  <c r="D644" i="3"/>
  <c r="D726" i="3"/>
  <c r="D675" i="3"/>
  <c r="D790" i="3"/>
  <c r="D343" i="3"/>
  <c r="D307" i="3"/>
  <c r="D235" i="3"/>
  <c r="D205" i="3"/>
  <c r="D254" i="3"/>
  <c r="D346" i="3"/>
  <c r="D927" i="3"/>
  <c r="D344" i="3"/>
  <c r="D448" i="3"/>
  <c r="D230" i="3"/>
  <c r="D283" i="3"/>
  <c r="D425" i="3"/>
  <c r="D392" i="3"/>
  <c r="D295" i="3"/>
  <c r="D559" i="3"/>
  <c r="D596" i="3"/>
  <c r="D901" i="3"/>
  <c r="D958" i="3"/>
  <c r="D278" i="3"/>
  <c r="D261" i="3"/>
  <c r="D236" i="3"/>
  <c r="D264" i="3"/>
  <c r="D713" i="3"/>
  <c r="D906" i="3"/>
  <c r="D306" i="3"/>
  <c r="D253" i="3"/>
  <c r="D381" i="3"/>
  <c r="D285" i="3"/>
  <c r="D213" i="3"/>
  <c r="D375" i="3"/>
  <c r="D894" i="3"/>
  <c r="D367" i="3"/>
  <c r="D400" i="3"/>
  <c r="D418" i="3"/>
  <c r="D643" i="3"/>
  <c r="D545" i="3"/>
  <c r="D673" i="3"/>
  <c r="D434" i="3"/>
  <c r="D806" i="3"/>
  <c r="D733" i="3"/>
  <c r="D701" i="3"/>
  <c r="D928" i="3"/>
  <c r="D356" i="3"/>
  <c r="D238" i="3"/>
  <c r="D638" i="3"/>
  <c r="D282" i="3"/>
  <c r="D290" i="3"/>
  <c r="D337" i="3"/>
  <c r="D408" i="3"/>
  <c r="D366" i="3"/>
  <c r="D926" i="3"/>
  <c r="D212" i="3"/>
  <c r="D440" i="3"/>
  <c r="D393" i="3"/>
  <c r="D452" i="3"/>
  <c r="D216" i="3"/>
  <c r="D423" i="3"/>
  <c r="D327" i="3"/>
  <c r="D797" i="3"/>
  <c r="D776" i="3"/>
  <c r="D347" i="3"/>
  <c r="D332" i="3"/>
  <c r="D809" i="3"/>
  <c r="D920" i="3"/>
  <c r="D466" i="3"/>
  <c r="D247" i="3"/>
  <c r="D431" i="3"/>
  <c r="D259" i="3"/>
  <c r="D209" i="3"/>
  <c r="D651" i="3"/>
  <c r="D760" i="3"/>
  <c r="D774" i="3"/>
  <c r="D357" i="3"/>
  <c r="D252" i="3"/>
  <c r="D208" i="3"/>
  <c r="D597" i="3"/>
  <c r="D895" i="3"/>
  <c r="D374" i="3"/>
  <c r="D342" i="3"/>
  <c r="D412" i="3"/>
  <c r="D275" i="3"/>
  <c r="D395" i="3"/>
  <c r="D385" i="3"/>
  <c r="D338" i="3"/>
  <c r="D734" i="3"/>
  <c r="D376" i="3"/>
  <c r="D995" i="3"/>
  <c r="D397" i="3"/>
  <c r="D218" i="3"/>
  <c r="D831" i="3"/>
  <c r="D405" i="3"/>
  <c r="D273" i="3"/>
  <c r="D257" i="3"/>
  <c r="D206" i="3"/>
  <c r="D239" i="3"/>
  <c r="D220" i="3"/>
  <c r="D449" i="3"/>
  <c r="D345" i="3"/>
  <c r="D870" i="3"/>
  <c r="D756" i="3"/>
  <c r="D231" i="3"/>
  <c r="D225" i="3"/>
  <c r="D207" i="3"/>
  <c r="D900" i="3"/>
  <c r="D684" i="3"/>
  <c r="D232" i="3"/>
  <c r="D315" i="3"/>
  <c r="D659" i="3"/>
  <c r="D708" i="3"/>
  <c r="D578" i="3"/>
  <c r="D593" i="3"/>
  <c r="D329" i="3"/>
  <c r="D451" i="3"/>
  <c r="D965" i="3"/>
  <c r="D276" i="3"/>
  <c r="D267" i="3"/>
  <c r="D587" i="3"/>
  <c r="D417" i="3"/>
  <c r="D444" i="3"/>
  <c r="D390" i="3"/>
  <c r="D454" i="3"/>
  <c r="D963" i="3"/>
  <c r="D325" i="3"/>
  <c r="D202" i="3"/>
  <c r="D3" i="3"/>
  <c r="D2" i="3"/>
  <c r="D606" i="10"/>
  <c r="D605" i="10"/>
  <c r="D848" i="10"/>
  <c r="D678" i="10"/>
  <c r="D773" i="10"/>
  <c r="D613" i="10"/>
  <c r="D303" i="10"/>
  <c r="D976" i="10"/>
  <c r="D647" i="10"/>
  <c r="D470" i="10"/>
  <c r="D615" i="10"/>
  <c r="D441" i="10"/>
  <c r="D971" i="10"/>
  <c r="D464" i="10"/>
  <c r="D339" i="10"/>
  <c r="D491" i="10"/>
  <c r="D882" i="10"/>
  <c r="D481" i="10"/>
  <c r="D790" i="10"/>
  <c r="D833" i="10"/>
  <c r="D855" i="10"/>
  <c r="D426" i="10"/>
  <c r="D668" i="10"/>
  <c r="D975" i="10"/>
  <c r="D943" i="10"/>
  <c r="D807" i="10"/>
  <c r="D748" i="10"/>
  <c r="D548" i="10"/>
  <c r="D473" i="10"/>
  <c r="D942" i="10"/>
  <c r="D434" i="10"/>
  <c r="D488" i="10"/>
  <c r="D553" i="10"/>
  <c r="D968" i="10"/>
  <c r="D861" i="10"/>
  <c r="D688" i="10"/>
  <c r="D565" i="10"/>
  <c r="D808" i="10"/>
  <c r="D1001" i="10"/>
  <c r="D562" i="10"/>
  <c r="D270" i="10"/>
  <c r="D530" i="10"/>
  <c r="D283" i="10"/>
  <c r="D502" i="10"/>
  <c r="D399" i="10"/>
  <c r="D498" i="10"/>
  <c r="D960" i="10"/>
  <c r="D521" i="10"/>
  <c r="D933" i="10"/>
  <c r="D676" i="10"/>
  <c r="D541" i="10"/>
  <c r="D881" i="10"/>
  <c r="D353" i="10"/>
  <c r="D657" i="10"/>
  <c r="D655" i="10"/>
  <c r="D460" i="10"/>
  <c r="D324" i="10"/>
  <c r="D987" i="10"/>
  <c r="D417" i="10"/>
  <c r="D346" i="10"/>
  <c r="D390" i="10"/>
  <c r="D427" i="10"/>
  <c r="D735" i="10"/>
  <c r="D921" i="10"/>
  <c r="D675" i="10"/>
  <c r="D345" i="10"/>
  <c r="D752" i="10"/>
  <c r="D886" i="10"/>
  <c r="D995" i="10"/>
  <c r="D760" i="10"/>
  <c r="D658" i="10"/>
  <c r="D287" i="10"/>
  <c r="D998" i="10"/>
  <c r="D331" i="10"/>
  <c r="D453" i="10"/>
  <c r="D414" i="10"/>
  <c r="D827" i="10"/>
  <c r="D593" i="10"/>
  <c r="D930" i="10"/>
  <c r="D801" i="10"/>
  <c r="D437" i="10"/>
  <c r="D533" i="10"/>
  <c r="D780" i="10"/>
  <c r="D612" i="10"/>
  <c r="D767" i="10"/>
  <c r="D585" i="10"/>
  <c r="D980" i="10"/>
  <c r="D362" i="10"/>
  <c r="D938" i="10"/>
  <c r="D338" i="10"/>
  <c r="D570" i="10"/>
  <c r="D256" i="10"/>
  <c r="D920" i="10"/>
  <c r="D792" i="10"/>
  <c r="D393" i="10"/>
  <c r="D518" i="10"/>
  <c r="D371" i="10"/>
  <c r="D719" i="10"/>
  <c r="D590" i="10"/>
  <c r="D363" i="10"/>
  <c r="D962" i="10"/>
  <c r="D758" i="10"/>
  <c r="D528" i="10"/>
  <c r="D737" i="10"/>
  <c r="D584" i="10"/>
  <c r="D899" i="10"/>
  <c r="D312" i="10"/>
  <c r="D877" i="10"/>
  <c r="D949" i="10"/>
  <c r="D282" i="10"/>
  <c r="D820" i="10"/>
  <c r="D448" i="10"/>
  <c r="D376" i="10"/>
  <c r="D458" i="10"/>
  <c r="D442" i="10"/>
  <c r="D477" i="10"/>
  <c r="D602" i="10"/>
  <c r="D556" i="10"/>
  <c r="D834" i="10"/>
  <c r="D746" i="10"/>
  <c r="D677" i="10"/>
  <c r="D951" i="10"/>
  <c r="D487" i="10"/>
  <c r="D997" i="10"/>
  <c r="D894" i="10"/>
  <c r="D432" i="10"/>
  <c r="D687" i="10"/>
  <c r="D753" i="10"/>
  <c r="D761" i="10"/>
  <c r="D776" i="10"/>
  <c r="D308" i="10"/>
  <c r="D986" i="10"/>
  <c r="D701" i="10"/>
  <c r="D625" i="10"/>
  <c r="D552" i="10"/>
  <c r="D939" i="10"/>
  <c r="D360" i="10"/>
  <c r="D252" i="10"/>
  <c r="D233" i="10"/>
  <c r="D300" i="10"/>
  <c r="D854" i="10"/>
  <c r="D887" i="10"/>
  <c r="D690" i="10"/>
  <c r="D401" i="10"/>
  <c r="D869" i="10"/>
  <c r="D304" i="10"/>
  <c r="D910" i="10"/>
  <c r="D707" i="10"/>
  <c r="D672" i="10"/>
  <c r="D784" i="10"/>
  <c r="D413" i="10"/>
  <c r="D309" i="10"/>
  <c r="D736" i="10"/>
  <c r="D947" i="10"/>
  <c r="D580" i="10"/>
  <c r="D538" i="10"/>
  <c r="D694" i="10"/>
  <c r="D474" i="10"/>
  <c r="D708" i="10"/>
  <c r="D838" i="10"/>
  <c r="D950" i="10"/>
  <c r="D297" i="10"/>
  <c r="D336" i="10"/>
  <c r="D567" i="10"/>
  <c r="D374" i="10"/>
  <c r="D328" i="10"/>
  <c r="D327" i="10"/>
  <c r="D996" i="10"/>
  <c r="D726" i="10"/>
  <c r="D609" i="10"/>
  <c r="D916" i="10"/>
  <c r="D778" i="10"/>
  <c r="D257" i="10"/>
  <c r="D768" i="10"/>
  <c r="D935" i="10"/>
  <c r="D955" i="10"/>
  <c r="D747" i="10"/>
  <c r="D598" i="10"/>
  <c r="D857" i="10"/>
  <c r="D775" i="10"/>
  <c r="D876" i="10"/>
  <c r="D627" i="10"/>
  <c r="D885" i="10"/>
  <c r="D495" i="10"/>
  <c r="D750" i="10"/>
  <c r="D392" i="10"/>
  <c r="D298" i="10"/>
  <c r="D454" i="10"/>
  <c r="D925" i="10"/>
  <c r="D285" i="10"/>
  <c r="D397" i="10"/>
  <c r="D666" i="10"/>
  <c r="D645" i="10"/>
  <c r="D444" i="10"/>
  <c r="D892" i="10"/>
  <c r="D914" i="10"/>
  <c r="D555" i="10"/>
  <c r="D918" i="10"/>
  <c r="D311" i="10"/>
  <c r="D895" i="10"/>
  <c r="D486" i="10"/>
  <c r="D703" i="10"/>
  <c r="D614" i="10"/>
  <c r="D781" i="10"/>
  <c r="D310" i="10"/>
  <c r="D446" i="10"/>
  <c r="D592" i="10"/>
  <c r="D542" i="10"/>
  <c r="D789" i="10"/>
  <c r="D568" i="10"/>
  <c r="D536" i="10"/>
  <c r="D398" i="10"/>
  <c r="D510" i="10"/>
  <c r="D709" i="10"/>
  <c r="D388" i="10"/>
  <c r="D540" i="10"/>
  <c r="D410" i="10"/>
  <c r="D944" i="10"/>
  <c r="D993" i="10"/>
  <c r="D794" i="10"/>
  <c r="D783" i="10"/>
  <c r="D852" i="10"/>
  <c r="D806" i="10"/>
  <c r="D770" i="10"/>
  <c r="D547" i="10"/>
  <c r="D772" i="10"/>
  <c r="D812" i="10"/>
  <c r="D419" i="10"/>
  <c r="D982" i="10"/>
  <c r="D319" i="10"/>
  <c r="D267" i="10"/>
  <c r="D544" i="10"/>
  <c r="D734" i="10"/>
  <c r="D862" i="10"/>
  <c r="D880" i="10"/>
  <c r="D860" i="10"/>
  <c r="D424" i="10"/>
  <c r="D740" i="10"/>
  <c r="D407" i="10"/>
  <c r="D479" i="10"/>
  <c r="D867" i="10"/>
  <c r="D302" i="10"/>
  <c r="D917" i="10"/>
  <c r="D238" i="10"/>
  <c r="D389" i="10"/>
  <c r="D873" i="10"/>
  <c r="D411" i="10"/>
  <c r="D685" i="10"/>
  <c r="D278" i="10"/>
  <c r="D271" i="10"/>
  <c r="D595" i="10"/>
  <c r="D391" i="10"/>
  <c r="D844" i="10"/>
  <c r="D699" i="10"/>
  <c r="D438" i="10"/>
  <c r="D793" i="10"/>
  <c r="D805" i="10"/>
  <c r="D830" i="10"/>
  <c r="D732" i="10"/>
  <c r="D863" i="10"/>
  <c r="D445" i="10"/>
  <c r="D923" i="10"/>
  <c r="D928" i="10"/>
  <c r="D733" i="10"/>
  <c r="D969" i="10"/>
  <c r="D493" i="10"/>
  <c r="D566" i="10"/>
  <c r="D946" i="10"/>
  <c r="D670" i="10"/>
  <c r="D654" i="10"/>
  <c r="D439" i="10"/>
  <c r="D501" i="10"/>
  <c r="D456" i="10"/>
  <c r="D989" i="10"/>
  <c r="D978" i="10"/>
  <c r="D890" i="10"/>
  <c r="D642" i="10"/>
  <c r="D884" i="10"/>
  <c r="D207" i="10"/>
  <c r="D519" i="10"/>
  <c r="D290" i="10"/>
  <c r="D365" i="10"/>
  <c r="D722" i="10"/>
  <c r="D350" i="10"/>
  <c r="D1000" i="10"/>
  <c r="D251" i="10"/>
  <c r="D922" i="10"/>
  <c r="D476" i="10"/>
  <c r="D774" i="10"/>
  <c r="D824" i="10"/>
  <c r="D661" i="10"/>
  <c r="D260" i="10"/>
  <c r="D301" i="10"/>
  <c r="D652" i="10"/>
  <c r="D712" i="10"/>
  <c r="D361" i="10"/>
  <c r="D550" i="10"/>
  <c r="D858" i="10"/>
  <c r="D384" i="10"/>
  <c r="D429" i="10"/>
  <c r="D430" i="10"/>
  <c r="D816" i="10"/>
  <c r="D522" i="10"/>
  <c r="D849" i="10"/>
  <c r="D911" i="10"/>
  <c r="D764" i="10"/>
  <c r="D948" i="10"/>
  <c r="D936" i="10"/>
  <c r="D832" i="10"/>
  <c r="D281" i="10"/>
  <c r="D240" i="10"/>
  <c r="D782" i="10"/>
  <c r="D693" i="10"/>
  <c r="D523" i="10"/>
  <c r="D396" i="10"/>
  <c r="D465" i="10"/>
  <c r="D904" i="10"/>
  <c r="D210" i="10"/>
  <c r="D591" i="10"/>
  <c r="D992" i="10"/>
  <c r="D963" i="10"/>
  <c r="D248" i="10"/>
  <c r="D291" i="10"/>
  <c r="D617" i="10"/>
  <c r="D967" i="10"/>
  <c r="D239" i="10"/>
  <c r="D660" i="10"/>
  <c r="D364" i="10"/>
  <c r="D368" i="10"/>
  <c r="D883" i="10"/>
  <c r="D984" i="10"/>
  <c r="D897" i="10"/>
  <c r="D621" i="10"/>
  <c r="D415" i="10"/>
  <c r="D649" i="10"/>
  <c r="D809" i="10"/>
  <c r="D909" i="10"/>
  <c r="D471" i="10"/>
  <c r="D241" i="10"/>
  <c r="D575" i="10"/>
  <c r="D244" i="10"/>
  <c r="D322" i="10"/>
  <c r="D956" i="10"/>
  <c r="D341" i="10"/>
  <c r="D511" i="10"/>
  <c r="D216" i="10"/>
  <c r="D435" i="10"/>
  <c r="D433" i="10"/>
  <c r="D859" i="10"/>
  <c r="D875" i="10"/>
  <c r="D506" i="10"/>
  <c r="D218" i="10"/>
  <c r="D209" i="10"/>
  <c r="D815" i="10"/>
  <c r="D799" i="10"/>
  <c r="D940" i="10"/>
  <c r="D242" i="10"/>
  <c r="D265" i="10"/>
  <c r="D795" i="10"/>
  <c r="D525" i="10"/>
  <c r="D788" i="10"/>
  <c r="D644" i="10"/>
  <c r="D856" i="10"/>
  <c r="D228" i="10"/>
  <c r="D262" i="10"/>
  <c r="D299" i="10"/>
  <c r="D203" i="10"/>
  <c r="D763" i="10"/>
  <c r="D261" i="10"/>
  <c r="D630" i="10"/>
  <c r="D383" i="10"/>
  <c r="D235" i="10"/>
  <c r="D810" i="10"/>
  <c r="D288" i="10"/>
  <c r="D692" i="10"/>
  <c r="D455" i="10"/>
  <c r="D964" i="10"/>
  <c r="D231" i="10"/>
  <c r="D979" i="10"/>
  <c r="D259" i="10"/>
  <c r="D314" i="10"/>
  <c r="D977" i="10"/>
  <c r="D871" i="10"/>
  <c r="D289" i="10"/>
  <c r="D212" i="10"/>
  <c r="D537" i="10"/>
  <c r="D811" i="10"/>
  <c r="D431" i="10"/>
  <c r="D380" i="10"/>
  <c r="D325" i="10"/>
  <c r="D205" i="10"/>
  <c r="D249" i="10"/>
  <c r="D219" i="10"/>
  <c r="D696" i="10"/>
  <c r="D578" i="10"/>
  <c r="D451" i="10"/>
  <c r="D803" i="10"/>
  <c r="D804" i="10"/>
  <c r="D926" i="10"/>
  <c r="D225" i="10"/>
  <c r="D554" i="10"/>
  <c r="D316" i="10"/>
  <c r="D728" i="10"/>
  <c r="D766" i="10"/>
  <c r="D468" i="10"/>
  <c r="D395" i="10"/>
  <c r="D375" i="10"/>
  <c r="D436" i="10"/>
  <c r="D201" i="10"/>
  <c r="D200" i="10"/>
  <c r="D189" i="10"/>
  <c r="D192" i="10"/>
  <c r="D178" i="10"/>
  <c r="D188" i="10"/>
  <c r="D197" i="10"/>
  <c r="D180" i="10"/>
  <c r="D191" i="10"/>
  <c r="D181" i="10"/>
  <c r="D196" i="10"/>
  <c r="D185" i="10"/>
  <c r="D182" i="10"/>
  <c r="D177" i="10"/>
  <c r="D173" i="10"/>
  <c r="D175" i="10"/>
  <c r="D3" i="10"/>
  <c r="D168" i="10"/>
  <c r="D159" i="10"/>
  <c r="D160" i="10"/>
  <c r="D169" i="10"/>
  <c r="D165" i="10"/>
  <c r="D158" i="10"/>
  <c r="D157" i="10"/>
  <c r="D673" i="10"/>
  <c r="D440" i="10"/>
  <c r="D503" i="10"/>
  <c r="D745" i="10"/>
  <c r="D715" i="10"/>
  <c r="D822" i="10"/>
  <c r="D616" i="10"/>
  <c r="D651" i="10"/>
  <c r="D589" i="10"/>
  <c r="D994" i="10"/>
  <c r="D663" i="10"/>
  <c r="D628" i="10"/>
  <c r="D369" i="10"/>
  <c r="D504" i="10"/>
  <c r="D769" i="10"/>
  <c r="D307" i="10"/>
  <c r="D665" i="10"/>
  <c r="D409" i="10"/>
  <c r="D266" i="10"/>
  <c r="D599" i="10"/>
  <c r="D713" i="10"/>
  <c r="D526" i="10"/>
  <c r="D508" i="10"/>
  <c r="D973" i="10"/>
  <c r="D457" i="10"/>
  <c r="D513" i="10"/>
  <c r="D864" i="10"/>
  <c r="D483" i="10"/>
  <c r="D340" i="10"/>
  <c r="D292" i="10"/>
  <c r="D640" i="10"/>
  <c r="D355" i="10"/>
  <c r="D797" i="10"/>
  <c r="D931" i="10"/>
  <c r="D646" i="10"/>
  <c r="D695" i="10"/>
  <c r="D422" i="10"/>
  <c r="D557" i="10"/>
  <c r="D619" i="10"/>
  <c r="D379" i="10"/>
  <c r="D868" i="10"/>
  <c r="D851" i="10"/>
  <c r="D846" i="10"/>
  <c r="D335" i="10"/>
  <c r="D633" i="10"/>
  <c r="D428" i="10"/>
  <c r="D720" i="10"/>
  <c r="D623" i="10"/>
  <c r="D405" i="10"/>
  <c r="D560" i="10"/>
  <c r="D320" i="10"/>
  <c r="D618" i="10"/>
  <c r="D497" i="10"/>
  <c r="D600" i="10"/>
  <c r="D680" i="10"/>
  <c r="D546" i="10"/>
  <c r="D532" i="10"/>
  <c r="D866" i="10"/>
  <c r="D420" i="10"/>
  <c r="D983" i="10"/>
  <c r="D662" i="10"/>
  <c r="D681" i="10"/>
  <c r="D348" i="10"/>
  <c r="D329" i="10"/>
  <c r="D494" i="10"/>
  <c r="D865" i="10"/>
  <c r="D954" i="10"/>
  <c r="D551" i="10"/>
  <c r="D571" i="10"/>
  <c r="D659" i="10"/>
  <c r="D573" i="10"/>
  <c r="D524" i="10"/>
  <c r="D489" i="10"/>
  <c r="D246" i="10"/>
  <c r="D891" i="10"/>
  <c r="D823" i="10"/>
  <c r="D604" i="10"/>
  <c r="D387" i="10"/>
  <c r="D669" i="10"/>
  <c r="D813" i="10"/>
  <c r="D714" i="10"/>
  <c r="D835" i="10"/>
  <c r="D765" i="10"/>
  <c r="D683" i="10"/>
  <c r="D321" i="10"/>
  <c r="D469" i="10"/>
  <c r="D741" i="10"/>
  <c r="D323" i="10"/>
  <c r="D373" i="10"/>
  <c r="D893" i="10"/>
  <c r="D974" i="10"/>
  <c r="D564" i="10"/>
  <c r="D874" i="10"/>
  <c r="D313" i="10"/>
  <c r="D279" i="10"/>
  <c r="D404" i="10"/>
  <c r="D970" i="10"/>
  <c r="D459" i="10"/>
  <c r="D716" i="10"/>
  <c r="D691" i="10"/>
  <c r="D639" i="10"/>
  <c r="D450" i="10"/>
  <c r="D779" i="10"/>
  <c r="D650" i="10"/>
  <c r="D800" i="10"/>
  <c r="D624" i="10"/>
  <c r="D534" i="10"/>
  <c r="D937" i="10"/>
  <c r="D966" i="10"/>
  <c r="D843" i="10"/>
  <c r="D333" i="10"/>
  <c r="D505" i="10"/>
  <c r="D356" i="10"/>
  <c r="D724" i="10"/>
  <c r="D786" i="10"/>
  <c r="D814" i="10"/>
  <c r="D841" i="10"/>
  <c r="D729" i="10"/>
  <c r="D475" i="10"/>
  <c r="D839" i="10"/>
  <c r="D334" i="10"/>
  <c r="D632" i="10"/>
  <c r="D509" i="10"/>
  <c r="D777" i="10"/>
  <c r="D717" i="10"/>
  <c r="D725" i="10"/>
  <c r="D490" i="10"/>
  <c r="D576" i="10"/>
  <c r="D791" i="10"/>
  <c r="D452" i="10"/>
  <c r="D447" i="10"/>
  <c r="D275" i="10"/>
  <c r="D234" i="10"/>
  <c r="D730" i="10"/>
  <c r="D888" i="10"/>
  <c r="D749" i="10"/>
  <c r="D607" i="10"/>
  <c r="D378" i="10"/>
  <c r="D274" i="10"/>
  <c r="D276" i="10"/>
  <c r="D403" i="10"/>
  <c r="D842" i="10"/>
  <c r="D539" i="10"/>
  <c r="D507" i="10"/>
  <c r="D466" i="10"/>
  <c r="D579" i="10"/>
  <c r="D796" i="10"/>
  <c r="D698" i="10"/>
  <c r="D608" i="10"/>
  <c r="D406" i="10"/>
  <c r="D515" i="10"/>
  <c r="D472" i="10"/>
  <c r="D425" i="10"/>
  <c r="D277" i="10"/>
  <c r="D754" i="10"/>
  <c r="D821" i="10"/>
  <c r="D802" i="10"/>
  <c r="D999" i="10"/>
  <c r="D958" i="10"/>
  <c r="D467" i="10"/>
  <c r="D418" i="10"/>
  <c r="D326" i="10"/>
  <c r="D372" i="10"/>
  <c r="D482" i="10"/>
  <c r="D684" i="10"/>
  <c r="D347" i="10"/>
  <c r="D653" i="10"/>
  <c r="D829" i="10"/>
  <c r="D484" i="10"/>
  <c r="D529" i="10"/>
  <c r="D561" i="10"/>
  <c r="D610" i="10"/>
  <c r="D449" i="10"/>
  <c r="D837" i="10"/>
  <c r="D342" i="10"/>
  <c r="D853" i="10"/>
  <c r="D295" i="10"/>
  <c r="D269" i="10"/>
  <c r="D359" i="10"/>
  <c r="D581" i="10"/>
  <c r="D412" i="10"/>
  <c r="D744" i="10"/>
  <c r="D941" i="10"/>
  <c r="D268" i="10"/>
  <c r="D742" i="10"/>
  <c r="D756" i="10"/>
  <c r="D631" i="10"/>
  <c r="D499" i="10"/>
  <c r="D934" i="10"/>
  <c r="D771" i="10"/>
  <c r="D587" i="10"/>
  <c r="D306" i="10"/>
  <c r="D915" i="10"/>
  <c r="D382" i="10"/>
  <c r="D990" i="10"/>
  <c r="D991" i="10"/>
  <c r="D402" i="10"/>
  <c r="D850" i="10"/>
  <c r="D358" i="10"/>
  <c r="D354" i="10"/>
  <c r="D603" i="10"/>
  <c r="D370" i="10"/>
  <c r="D572" i="10"/>
  <c r="D903" i="10"/>
  <c r="D545" i="10"/>
  <c r="D636" i="10"/>
  <c r="D902" i="10"/>
  <c r="D872" i="10"/>
  <c r="D981" i="10"/>
  <c r="D620" i="10"/>
  <c r="D263" i="10"/>
  <c r="D558" i="10"/>
  <c r="D831" i="10"/>
  <c r="D330" i="10"/>
  <c r="D531" i="10"/>
  <c r="D674" i="10"/>
  <c r="D463" i="10"/>
  <c r="D739" i="10"/>
  <c r="D601" i="10"/>
  <c r="D817" i="10"/>
  <c r="D648" i="10"/>
  <c r="D847" i="10"/>
  <c r="D906" i="10"/>
  <c r="D889" i="10"/>
  <c r="D900" i="10"/>
  <c r="D945" i="10"/>
  <c r="D245" i="10"/>
  <c r="D296" i="10"/>
  <c r="D586" i="10"/>
  <c r="D927" i="10"/>
  <c r="D845" i="10"/>
  <c r="D686" i="10"/>
  <c r="D634" i="10"/>
  <c r="D762" i="10"/>
  <c r="D755" i="10"/>
  <c r="D496" i="10"/>
  <c r="D520" i="10"/>
  <c r="D731" i="10"/>
  <c r="D569" i="10"/>
  <c r="D597" i="10"/>
  <c r="D512" i="10"/>
  <c r="D738" i="10"/>
  <c r="D543" i="10"/>
  <c r="D932" i="10"/>
  <c r="D879" i="10"/>
  <c r="D912" i="10"/>
  <c r="D236" i="10"/>
  <c r="D583" i="10"/>
  <c r="D988" i="10"/>
  <c r="D952" i="10"/>
  <c r="D721" i="10"/>
  <c r="D332" i="10"/>
  <c r="D961" i="10"/>
  <c r="D671" i="10"/>
  <c r="D500" i="10"/>
  <c r="D230" i="10"/>
  <c r="D679" i="10"/>
  <c r="D258" i="10"/>
  <c r="D898" i="10"/>
  <c r="D594" i="10"/>
  <c r="D400" i="10"/>
  <c r="D751" i="10"/>
  <c r="D492" i="10"/>
  <c r="D559" i="10"/>
  <c r="D919" i="10"/>
  <c r="D243" i="10"/>
  <c r="D638" i="10"/>
  <c r="D357" i="10"/>
  <c r="D206" i="10"/>
  <c r="D743" i="10"/>
  <c r="D870" i="10"/>
  <c r="D959" i="10"/>
  <c r="D819" i="10"/>
  <c r="D485" i="10"/>
  <c r="D366" i="10"/>
  <c r="D247" i="10"/>
  <c r="D840" i="10"/>
  <c r="D907" i="10"/>
  <c r="D901" i="10"/>
  <c r="D836" i="10"/>
  <c r="D423" i="10"/>
  <c r="D689" i="10"/>
  <c r="D214" i="10"/>
  <c r="D208" i="10"/>
  <c r="D377" i="10"/>
  <c r="D582" i="10"/>
  <c r="D416" i="10"/>
  <c r="D211" i="10"/>
  <c r="D702" i="10"/>
  <c r="D293" i="10"/>
  <c r="D664" i="10"/>
  <c r="D480" i="10"/>
  <c r="D549" i="10"/>
  <c r="D535" i="10"/>
  <c r="D386" i="10"/>
  <c r="D965" i="10"/>
  <c r="D563" i="10"/>
  <c r="D896" i="10"/>
  <c r="D253" i="10"/>
  <c r="D913" i="10"/>
  <c r="D656" i="10"/>
  <c r="D224" i="10"/>
  <c r="D351" i="10"/>
  <c r="D215" i="10"/>
  <c r="D723" i="10"/>
  <c r="D825" i="10"/>
  <c r="D929" i="10"/>
  <c r="D462" i="10"/>
  <c r="D213" i="10"/>
  <c r="D577" i="10"/>
  <c r="D443" i="10"/>
  <c r="D878" i="10"/>
  <c r="D527" i="10"/>
  <c r="D264" i="10"/>
  <c r="D908" i="10"/>
  <c r="D286" i="10"/>
  <c r="D394" i="10"/>
  <c r="D924" i="10"/>
  <c r="D305" i="10"/>
  <c r="D637" i="10"/>
  <c r="D318" i="10"/>
  <c r="D727" i="10"/>
  <c r="D574" i="10"/>
  <c r="D517" i="10"/>
  <c r="D798" i="10"/>
  <c r="D905" i="10"/>
  <c r="D204" i="10"/>
  <c r="D985" i="10"/>
  <c r="D344" i="10"/>
  <c r="D953" i="10"/>
  <c r="D315" i="10"/>
  <c r="D641" i="10"/>
  <c r="D255" i="10"/>
  <c r="D588" i="10"/>
  <c r="D972" i="10"/>
  <c r="D272" i="10"/>
  <c r="D226" i="10"/>
  <c r="D826" i="10"/>
  <c r="D222" i="10"/>
  <c r="D757" i="10"/>
  <c r="D514" i="10"/>
  <c r="D381" i="10"/>
  <c r="D710" i="10"/>
  <c r="D284" i="10"/>
  <c r="D643" i="10"/>
  <c r="D273" i="10"/>
  <c r="D217" i="10"/>
  <c r="D697" i="10"/>
  <c r="D787" i="10"/>
  <c r="D718" i="10"/>
  <c r="D818" i="10"/>
  <c r="D759" i="10"/>
  <c r="D280" i="10"/>
  <c r="D294" i="10"/>
  <c r="D367" i="10"/>
  <c r="D349" i="10"/>
  <c r="D711" i="10"/>
  <c r="D254" i="10"/>
  <c r="D385" i="10"/>
  <c r="D706" i="10"/>
  <c r="D352" i="10"/>
  <c r="D478" i="10"/>
  <c r="D408" i="10"/>
  <c r="D229" i="10"/>
  <c r="D516" i="10"/>
  <c r="D421" i="10"/>
  <c r="D461" i="10"/>
  <c r="D626" i="10"/>
  <c r="D221" i="10"/>
  <c r="D250" i="10"/>
  <c r="D220" i="10"/>
  <c r="D700" i="10"/>
  <c r="D705" i="10"/>
  <c r="D596" i="10"/>
  <c r="D611" i="10"/>
  <c r="D343" i="10"/>
  <c r="D237" i="10"/>
  <c r="D223" i="10"/>
  <c r="D667" i="10"/>
  <c r="D317" i="10"/>
  <c r="D629" i="10"/>
  <c r="D227" i="10"/>
  <c r="D337" i="10"/>
  <c r="D957" i="10"/>
  <c r="D828" i="10"/>
  <c r="D622" i="10"/>
  <c r="D704" i="10"/>
  <c r="D682" i="10"/>
  <c r="D635" i="10"/>
  <c r="D232" i="10"/>
  <c r="D785" i="10"/>
  <c r="D202" i="10"/>
  <c r="D187" i="10"/>
  <c r="D183" i="10"/>
  <c r="D199" i="10"/>
  <c r="D193" i="10"/>
  <c r="D186" i="10"/>
  <c r="D184" i="10"/>
  <c r="D179" i="10"/>
  <c r="D194" i="10"/>
  <c r="D198" i="10"/>
  <c r="D190" i="10"/>
  <c r="D195" i="10"/>
  <c r="D176" i="10"/>
  <c r="D171" i="10"/>
  <c r="D174" i="10"/>
  <c r="D172" i="10"/>
  <c r="D2" i="10"/>
  <c r="D170" i="10"/>
  <c r="D166" i="10"/>
  <c r="D164" i="10"/>
  <c r="D167" i="10"/>
  <c r="D163" i="10"/>
  <c r="D161" i="10"/>
  <c r="D162" i="10"/>
  <c r="D200" i="3"/>
  <c r="D196" i="3"/>
  <c r="D191" i="3"/>
  <c r="D198" i="3"/>
  <c r="D199" i="3"/>
  <c r="D190" i="3"/>
  <c r="D201" i="3"/>
  <c r="D197" i="3"/>
  <c r="D194" i="3"/>
  <c r="D193" i="3"/>
  <c r="D192" i="3"/>
  <c r="D195" i="3"/>
  <c r="D184" i="3"/>
  <c r="D183" i="3"/>
  <c r="D187" i="3"/>
  <c r="D186" i="3"/>
  <c r="D188" i="3"/>
  <c r="D185" i="3"/>
  <c r="D189" i="3"/>
  <c r="D182" i="3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10" i="3"/>
  <c r="D57" i="3"/>
  <c r="D102" i="3"/>
  <c r="D93" i="3"/>
  <c r="D56" i="3"/>
  <c r="D78" i="3"/>
  <c r="D59" i="3"/>
  <c r="D75" i="3"/>
  <c r="D74" i="3"/>
  <c r="D80" i="3"/>
  <c r="D94" i="3"/>
  <c r="D5" i="3"/>
  <c r="D63" i="3"/>
  <c r="D58" i="3"/>
  <c r="D4" i="3"/>
  <c r="D109" i="3"/>
  <c r="D28" i="3"/>
  <c r="D70" i="3"/>
  <c r="D12" i="3"/>
  <c r="D111" i="3"/>
  <c r="D21" i="3"/>
  <c r="D41" i="3"/>
  <c r="D20" i="3"/>
  <c r="D67" i="3"/>
  <c r="D91" i="3"/>
  <c r="D9" i="3"/>
  <c r="D114" i="3"/>
  <c r="D108" i="3"/>
  <c r="D106" i="3"/>
  <c r="D14" i="3"/>
  <c r="D49" i="3"/>
  <c r="D112" i="3"/>
  <c r="D62" i="3"/>
  <c r="D22" i="3"/>
  <c r="D89" i="3"/>
  <c r="D42" i="3"/>
  <c r="D107" i="3"/>
  <c r="D84" i="3"/>
  <c r="D104" i="3"/>
  <c r="D85" i="3"/>
  <c r="D103" i="3"/>
  <c r="D77" i="3"/>
  <c r="D25" i="3"/>
  <c r="D66" i="3"/>
  <c r="D92" i="3"/>
  <c r="D88" i="3"/>
  <c r="D60" i="3"/>
  <c r="D65" i="3"/>
  <c r="D113" i="3"/>
  <c r="D26" i="3"/>
  <c r="D45" i="3"/>
  <c r="D48" i="3"/>
  <c r="D8" i="3"/>
  <c r="D37" i="3"/>
  <c r="D43" i="3"/>
  <c r="D61" i="3"/>
  <c r="D13" i="3"/>
  <c r="D100" i="3"/>
  <c r="D82" i="3"/>
  <c r="D51" i="3"/>
  <c r="D17" i="3"/>
  <c r="D90" i="3"/>
  <c r="D39" i="3"/>
  <c r="D11" i="3"/>
  <c r="D99" i="3"/>
  <c r="D98" i="3"/>
  <c r="D7" i="3"/>
  <c r="D36" i="3"/>
  <c r="D64" i="3"/>
  <c r="D83" i="3"/>
  <c r="D115" i="3"/>
  <c r="D44" i="3"/>
  <c r="D50" i="3"/>
  <c r="D29" i="3"/>
  <c r="D52" i="3"/>
  <c r="D10" i="3"/>
  <c r="D81" i="3"/>
  <c r="D96" i="3"/>
  <c r="D19" i="3"/>
  <c r="D46" i="3"/>
  <c r="D87" i="3"/>
  <c r="D86" i="3"/>
  <c r="D68" i="3"/>
  <c r="D95" i="3"/>
  <c r="D47" i="3"/>
  <c r="D71" i="3"/>
  <c r="D23" i="3"/>
  <c r="D38" i="3"/>
  <c r="D97" i="3"/>
  <c r="D76" i="3"/>
  <c r="D15" i="3"/>
  <c r="D31" i="3"/>
  <c r="D105" i="3"/>
  <c r="D18" i="3"/>
  <c r="D30" i="3"/>
  <c r="D34" i="3"/>
  <c r="D24" i="3"/>
  <c r="D79" i="3"/>
  <c r="D55" i="3"/>
  <c r="D69" i="3"/>
  <c r="D40" i="3"/>
  <c r="D6" i="3"/>
  <c r="D53" i="3"/>
  <c r="D54" i="3"/>
  <c r="D16" i="3"/>
  <c r="D72" i="3"/>
  <c r="D101" i="3"/>
  <c r="D33" i="3"/>
  <c r="D73" i="3"/>
  <c r="D32" i="3"/>
  <c r="D35" i="3"/>
  <c r="D27" i="3"/>
  <c r="D156" i="10"/>
  <c r="D155" i="10"/>
  <c r="D100" i="10"/>
  <c r="D60" i="10"/>
  <c r="D101" i="10"/>
  <c r="D96" i="10"/>
  <c r="D110" i="10"/>
  <c r="D151" i="10"/>
  <c r="D154" i="10"/>
  <c r="D14" i="10"/>
  <c r="D88" i="10"/>
  <c r="D34" i="10"/>
  <c r="D78" i="10"/>
  <c r="D55" i="10"/>
  <c r="D4" i="10"/>
  <c r="D70" i="10"/>
  <c r="D118" i="10"/>
  <c r="D130" i="10"/>
  <c r="D102" i="10"/>
  <c r="D20" i="10"/>
  <c r="D69" i="10"/>
  <c r="D97" i="10"/>
  <c r="D126" i="10"/>
  <c r="D8" i="10"/>
  <c r="D12" i="10"/>
  <c r="D72" i="10"/>
  <c r="D139" i="10"/>
  <c r="D73" i="10"/>
  <c r="D59" i="10"/>
  <c r="D123" i="10"/>
  <c r="D44" i="10"/>
  <c r="D11" i="10"/>
  <c r="D68" i="10"/>
  <c r="D61" i="10"/>
  <c r="D40" i="10"/>
  <c r="D136" i="10"/>
  <c r="D10" i="10"/>
  <c r="D7" i="10"/>
  <c r="D124" i="10"/>
  <c r="D140" i="10"/>
  <c r="D133" i="10"/>
  <c r="D103" i="10"/>
  <c r="D114" i="10"/>
  <c r="D49" i="10"/>
  <c r="D52" i="10"/>
  <c r="D99" i="10"/>
  <c r="D129" i="10"/>
  <c r="D29" i="10"/>
  <c r="D143" i="10"/>
  <c r="D35" i="10"/>
  <c r="D41" i="10"/>
  <c r="D125" i="10"/>
  <c r="D131" i="10"/>
  <c r="D51" i="10"/>
  <c r="D120" i="10"/>
  <c r="D91" i="10"/>
  <c r="D121" i="10"/>
  <c r="D77" i="10"/>
  <c r="D95" i="10"/>
  <c r="D67" i="10"/>
  <c r="D144" i="10"/>
  <c r="D28" i="10"/>
  <c r="D42" i="10"/>
  <c r="D43" i="10"/>
  <c r="D85" i="10"/>
  <c r="D48" i="10"/>
  <c r="D74" i="10"/>
  <c r="D22" i="10"/>
  <c r="D94" i="10"/>
  <c r="D64" i="10"/>
  <c r="D127" i="10"/>
  <c r="D16" i="10"/>
  <c r="D37" i="10"/>
  <c r="D92" i="10"/>
  <c r="D132" i="10"/>
  <c r="D31" i="10"/>
  <c r="D148" i="10"/>
  <c r="D38" i="10"/>
  <c r="D81" i="10"/>
  <c r="D53" i="10"/>
  <c r="D46" i="10"/>
  <c r="D104" i="10"/>
  <c r="D15" i="10"/>
  <c r="D107" i="10"/>
  <c r="D17" i="10"/>
  <c r="D5" i="10"/>
  <c r="D75" i="10"/>
  <c r="D13" i="10"/>
  <c r="D83" i="10"/>
  <c r="D18" i="10"/>
  <c r="D87" i="10"/>
  <c r="D54" i="10"/>
  <c r="D71" i="10"/>
  <c r="D109" i="10"/>
  <c r="D141" i="10"/>
  <c r="D113" i="10"/>
  <c r="D105" i="10"/>
  <c r="D145" i="10"/>
  <c r="D137" i="10"/>
  <c r="D84" i="10"/>
  <c r="D153" i="10"/>
  <c r="D115" i="10"/>
  <c r="D27" i="10"/>
  <c r="D23" i="10"/>
  <c r="D56" i="10"/>
  <c r="D19" i="10"/>
  <c r="D25" i="10"/>
  <c r="D147" i="10"/>
  <c r="D106" i="10"/>
  <c r="D39" i="10"/>
  <c r="D21" i="10"/>
  <c r="D50" i="10"/>
  <c r="D30" i="10"/>
  <c r="D58" i="10"/>
  <c r="D65" i="10"/>
  <c r="D26" i="10"/>
  <c r="D135" i="10"/>
  <c r="D93" i="10"/>
  <c r="D98" i="10"/>
  <c r="D45" i="10"/>
  <c r="D79" i="10"/>
  <c r="D112" i="10"/>
  <c r="D111" i="10"/>
  <c r="D36" i="10"/>
  <c r="D122" i="10"/>
  <c r="D146" i="10"/>
  <c r="D117" i="10"/>
  <c r="D119" i="10"/>
  <c r="D90" i="10"/>
  <c r="D134" i="10"/>
  <c r="D142" i="10"/>
  <c r="D150" i="10"/>
  <c r="D6" i="10"/>
  <c r="D116" i="10"/>
  <c r="D80" i="10"/>
  <c r="D24" i="10"/>
  <c r="D47" i="10"/>
  <c r="D152" i="10"/>
  <c r="D108" i="10"/>
  <c r="D63" i="10"/>
  <c r="D62" i="10"/>
  <c r="D33" i="10"/>
  <c r="D57" i="10"/>
  <c r="D149" i="10"/>
  <c r="D76" i="10"/>
  <c r="D66" i="10"/>
  <c r="D138" i="10"/>
  <c r="D82" i="10"/>
  <c r="D86" i="10"/>
  <c r="D32" i="10"/>
  <c r="D89" i="10"/>
  <c r="D9" i="10"/>
  <c r="D128" i="10"/>
  <c r="D180" i="3"/>
  <c r="D178" i="3"/>
  <c r="D171" i="3"/>
  <c r="D172" i="3"/>
  <c r="D174" i="3"/>
  <c r="D177" i="3"/>
  <c r="D154" i="3"/>
  <c r="D128" i="3"/>
  <c r="D141" i="3"/>
  <c r="D126" i="3"/>
  <c r="D164" i="3"/>
  <c r="D143" i="3"/>
  <c r="D139" i="3"/>
  <c r="D152" i="3"/>
  <c r="D162" i="3"/>
  <c r="D133" i="3"/>
  <c r="D156" i="3"/>
  <c r="D151" i="3"/>
  <c r="D117" i="3"/>
  <c r="D134" i="3"/>
  <c r="D166" i="3"/>
  <c r="D119" i="3"/>
  <c r="D140" i="3"/>
  <c r="D147" i="3"/>
  <c r="D123" i="3"/>
  <c r="D121" i="3"/>
  <c r="D132" i="3"/>
  <c r="D161" i="3"/>
  <c r="D118" i="3"/>
  <c r="D169" i="3"/>
  <c r="D149" i="3"/>
  <c r="D120" i="3"/>
  <c r="D155" i="3"/>
  <c r="D179" i="3"/>
  <c r="D181" i="3"/>
  <c r="D173" i="3"/>
  <c r="D175" i="3"/>
  <c r="D176" i="3"/>
  <c r="D170" i="3"/>
  <c r="D158" i="3"/>
  <c r="D165" i="3"/>
  <c r="D127" i="3"/>
  <c r="D131" i="3"/>
  <c r="D144" i="3"/>
  <c r="D146" i="3"/>
  <c r="D135" i="3"/>
  <c r="D137" i="3"/>
  <c r="D124" i="3"/>
  <c r="D153" i="3"/>
  <c r="D129" i="3"/>
  <c r="D136" i="3"/>
  <c r="D148" i="3"/>
  <c r="D142" i="3"/>
  <c r="D138" i="3"/>
  <c r="D150" i="3"/>
  <c r="D122" i="3"/>
  <c r="D160" i="3"/>
  <c r="D168" i="3"/>
  <c r="D157" i="3"/>
  <c r="D145" i="3"/>
  <c r="D116" i="3"/>
  <c r="D159" i="3"/>
  <c r="D125" i="3"/>
  <c r="D167" i="3"/>
  <c r="D163" i="3"/>
  <c r="D130" i="3"/>
  <c r="J10" i="8" l="1"/>
  <c r="K10" i="8"/>
  <c r="J90" i="8"/>
  <c r="K90" i="8"/>
  <c r="J33" i="8"/>
  <c r="K33" i="8"/>
  <c r="J87" i="8"/>
  <c r="K87" i="8"/>
  <c r="J83" i="8"/>
  <c r="K83" i="8"/>
  <c r="J67" i="8"/>
  <c r="K67" i="8"/>
  <c r="J77" i="8"/>
  <c r="K77" i="8"/>
  <c r="J58" i="8"/>
  <c r="K58" i="8"/>
  <c r="J34" i="8"/>
  <c r="K34" i="8"/>
  <c r="J63" i="8"/>
  <c r="K63" i="8"/>
  <c r="J64" i="8"/>
  <c r="K64" i="8"/>
  <c r="J109" i="8"/>
  <c r="K109" i="8"/>
  <c r="J48" i="8"/>
  <c r="K48" i="8"/>
  <c r="J25" i="8"/>
  <c r="K25" i="8"/>
  <c r="J81" i="8"/>
  <c r="K81" i="8"/>
  <c r="J7" i="8"/>
  <c r="K7" i="8"/>
  <c r="J91" i="8"/>
  <c r="K91" i="8"/>
  <c r="J37" i="8"/>
  <c r="K37" i="8"/>
  <c r="J112" i="8"/>
  <c r="K112" i="8"/>
  <c r="J113" i="8"/>
  <c r="K113" i="8"/>
  <c r="J80" i="8"/>
  <c r="K80" i="8"/>
  <c r="J46" i="8"/>
  <c r="K46" i="8"/>
  <c r="J99" i="8"/>
  <c r="K99" i="8"/>
  <c r="J94" i="8"/>
  <c r="K94" i="8"/>
  <c r="J27" i="8"/>
  <c r="K27" i="8"/>
  <c r="J66" i="8"/>
  <c r="K66" i="8"/>
  <c r="J59" i="8"/>
  <c r="K59" i="8"/>
  <c r="J31" i="8"/>
  <c r="K31" i="8"/>
  <c r="J51" i="8"/>
  <c r="K51" i="8"/>
  <c r="J22" i="8"/>
  <c r="K22" i="8"/>
  <c r="J40" i="8"/>
  <c r="K40" i="8"/>
  <c r="J107" i="8"/>
  <c r="K107" i="8"/>
  <c r="J26" i="8"/>
  <c r="K26" i="8"/>
  <c r="J20" i="8"/>
  <c r="K20" i="8"/>
  <c r="J57" i="8"/>
  <c r="K57" i="8"/>
  <c r="J24" i="8"/>
  <c r="K24" i="8"/>
  <c r="J28" i="8"/>
  <c r="K28" i="8"/>
  <c r="K116" i="8"/>
  <c r="J116" i="8"/>
  <c r="J85" i="8"/>
  <c r="K85" i="8"/>
  <c r="J106" i="8"/>
  <c r="K106" i="8"/>
  <c r="J114" i="8"/>
  <c r="K114" i="8"/>
  <c r="J110" i="8"/>
  <c r="K110" i="8"/>
  <c r="J72" i="8"/>
  <c r="K72" i="8"/>
  <c r="J55" i="8"/>
  <c r="K55" i="8"/>
  <c r="J88" i="8"/>
  <c r="K88" i="8"/>
  <c r="J19" i="8"/>
  <c r="K19" i="8"/>
  <c r="J84" i="8"/>
  <c r="K84" i="8"/>
  <c r="J14" i="8"/>
  <c r="K14" i="8"/>
  <c r="J76" i="8"/>
  <c r="K76" i="8"/>
  <c r="J6" i="8"/>
  <c r="K6" i="8"/>
  <c r="J18" i="8"/>
  <c r="K18" i="8"/>
  <c r="J108" i="8"/>
  <c r="K108" i="8"/>
  <c r="J16" i="8"/>
  <c r="K16" i="8"/>
  <c r="J105" i="8"/>
  <c r="K105" i="8"/>
  <c r="J47" i="8"/>
  <c r="K47" i="8"/>
  <c r="J54" i="8"/>
  <c r="K54" i="8"/>
  <c r="J82" i="8"/>
  <c r="K82" i="8"/>
  <c r="J39" i="8"/>
  <c r="K39" i="8"/>
  <c r="J32" i="8"/>
  <c r="K32" i="8"/>
  <c r="J93" i="8"/>
  <c r="K93" i="8"/>
  <c r="J38" i="8"/>
  <c r="K38" i="8"/>
  <c r="J17" i="8"/>
  <c r="K17" i="8"/>
  <c r="J65" i="8"/>
  <c r="K65" i="8"/>
  <c r="J95" i="8"/>
  <c r="K95" i="8"/>
  <c r="J23" i="8"/>
  <c r="K23" i="8"/>
  <c r="J75" i="8"/>
  <c r="K75" i="8"/>
  <c r="J49" i="8"/>
  <c r="K49" i="8"/>
  <c r="J86" i="8"/>
  <c r="K86" i="8"/>
  <c r="J44" i="8"/>
  <c r="K44" i="8"/>
  <c r="J43" i="8"/>
  <c r="K43" i="8"/>
  <c r="J29" i="8"/>
  <c r="K29" i="8"/>
  <c r="J68" i="8"/>
  <c r="K68" i="8"/>
  <c r="J96" i="8"/>
  <c r="K96" i="8"/>
  <c r="J78" i="8"/>
  <c r="K78" i="8"/>
  <c r="J92" i="8"/>
  <c r="K92" i="8"/>
  <c r="J52" i="8"/>
  <c r="K52" i="8"/>
  <c r="J42" i="8"/>
  <c r="K42" i="8"/>
  <c r="J36" i="8"/>
  <c r="K36" i="8"/>
  <c r="J30" i="8"/>
  <c r="K30" i="8"/>
  <c r="J100" i="8"/>
  <c r="K100" i="8"/>
  <c r="J53" i="8"/>
  <c r="K53" i="8"/>
  <c r="J50" i="8"/>
  <c r="K50" i="8"/>
  <c r="J115" i="8"/>
  <c r="K115" i="8"/>
  <c r="J104" i="8"/>
  <c r="K104" i="8"/>
  <c r="J8" i="8"/>
  <c r="K8" i="8"/>
  <c r="J11" i="8"/>
  <c r="K11" i="8"/>
  <c r="J41" i="8"/>
  <c r="K41" i="8"/>
  <c r="J62" i="8"/>
  <c r="K62" i="8"/>
  <c r="J69" i="8"/>
  <c r="K69" i="8"/>
  <c r="J12" i="8"/>
  <c r="K12" i="8"/>
  <c r="J45" i="8"/>
  <c r="K45" i="8"/>
  <c r="J60" i="8"/>
  <c r="K60" i="8"/>
  <c r="J74" i="8"/>
  <c r="K74" i="8"/>
  <c r="J73" i="8"/>
  <c r="K73" i="8"/>
  <c r="J13" i="8"/>
  <c r="K13" i="8"/>
  <c r="J9" i="8"/>
  <c r="K9" i="8"/>
  <c r="J98" i="8"/>
  <c r="K98" i="8"/>
  <c r="J70" i="8"/>
  <c r="K70" i="8"/>
  <c r="J21" i="8"/>
  <c r="K21" i="8"/>
  <c r="J103" i="8"/>
  <c r="K103" i="8"/>
  <c r="J71" i="8"/>
  <c r="K71" i="8"/>
  <c r="J5" i="8"/>
  <c r="K5" i="8"/>
  <c r="J56" i="8"/>
  <c r="K56" i="8"/>
  <c r="J79" i="8"/>
  <c r="K79" i="8"/>
  <c r="J35" i="8"/>
  <c r="K35" i="8"/>
  <c r="J89" i="8"/>
  <c r="K89" i="8"/>
  <c r="J15" i="8"/>
  <c r="K15" i="8"/>
  <c r="J111" i="8"/>
  <c r="K111" i="8"/>
  <c r="J97" i="8"/>
  <c r="K97" i="8"/>
  <c r="J102" i="8"/>
  <c r="K102" i="8"/>
  <c r="J61" i="8"/>
  <c r="K61" i="8"/>
  <c r="J101" i="8"/>
  <c r="K101" i="8"/>
  <c r="I108" i="3"/>
  <c r="K108" i="3"/>
  <c r="H108" i="3"/>
  <c r="J108" i="3"/>
  <c r="F108" i="3"/>
  <c r="H40" i="3"/>
  <c r="K40" i="3"/>
  <c r="I40" i="3"/>
  <c r="F40" i="3"/>
  <c r="J40" i="3"/>
  <c r="J136" i="3"/>
  <c r="F136" i="3"/>
  <c r="H136" i="3"/>
  <c r="I136" i="3"/>
  <c r="K136" i="3"/>
  <c r="H68" i="3"/>
  <c r="I68" i="3"/>
  <c r="F68" i="3"/>
  <c r="J68" i="3"/>
  <c r="K68" i="3"/>
  <c r="J42" i="3"/>
  <c r="H42" i="3"/>
  <c r="F42" i="3"/>
  <c r="K42" i="3"/>
  <c r="I42" i="3"/>
  <c r="J62" i="3"/>
  <c r="H62" i="3"/>
  <c r="I62" i="3"/>
  <c r="F62" i="3"/>
  <c r="K62" i="3"/>
  <c r="J160" i="3"/>
  <c r="H160" i="3"/>
  <c r="F160" i="3"/>
  <c r="I160" i="3"/>
  <c r="K160" i="3"/>
  <c r="F56" i="3"/>
  <c r="J56" i="3"/>
  <c r="I56" i="3"/>
  <c r="H56" i="3"/>
  <c r="K56" i="3"/>
  <c r="K178" i="3"/>
  <c r="F178" i="3"/>
  <c r="J178" i="3"/>
  <c r="H178" i="3"/>
  <c r="I178" i="3"/>
  <c r="J135" i="3"/>
  <c r="F135" i="3"/>
  <c r="H135" i="3"/>
  <c r="I135" i="3"/>
  <c r="K135" i="3"/>
  <c r="J149" i="3"/>
  <c r="F149" i="3"/>
  <c r="H149" i="3"/>
  <c r="I149" i="3"/>
  <c r="K149" i="3"/>
  <c r="I88" i="3"/>
  <c r="K88" i="3"/>
  <c r="F88" i="3"/>
  <c r="J88" i="3"/>
  <c r="H88" i="3"/>
  <c r="H168" i="3"/>
  <c r="F168" i="3"/>
  <c r="K168" i="3"/>
  <c r="J168" i="3"/>
  <c r="I168" i="3"/>
  <c r="J91" i="3"/>
  <c r="F91" i="3"/>
  <c r="H91" i="3"/>
  <c r="I91" i="3"/>
  <c r="K91" i="3"/>
  <c r="H171" i="3"/>
  <c r="I171" i="3"/>
  <c r="F171" i="3"/>
  <c r="K171" i="3"/>
  <c r="J171" i="3"/>
  <c r="F152" i="3"/>
  <c r="J152" i="3"/>
  <c r="H152" i="3"/>
  <c r="I152" i="3"/>
  <c r="K152" i="3"/>
  <c r="H55" i="3"/>
  <c r="F55" i="3"/>
  <c r="K55" i="3"/>
  <c r="J55" i="3"/>
  <c r="I55" i="3"/>
  <c r="J61" i="3"/>
  <c r="H61" i="3"/>
  <c r="F61" i="3"/>
  <c r="K61" i="3"/>
  <c r="I61" i="3"/>
  <c r="F82" i="3"/>
  <c r="K82" i="3"/>
  <c r="J82" i="3"/>
  <c r="I82" i="3"/>
  <c r="H82" i="3"/>
  <c r="F104" i="3"/>
  <c r="J104" i="3"/>
  <c r="K104" i="3"/>
  <c r="H104" i="3"/>
  <c r="I104" i="3"/>
  <c r="I172" i="3"/>
  <c r="J172" i="3"/>
  <c r="F172" i="3"/>
  <c r="H172" i="3"/>
  <c r="K172" i="3"/>
  <c r="F54" i="3"/>
  <c r="J54" i="3"/>
  <c r="H54" i="3"/>
  <c r="I54" i="3"/>
  <c r="K54" i="3"/>
  <c r="F67" i="3"/>
  <c r="J67" i="3"/>
  <c r="K67" i="3"/>
  <c r="I67" i="3"/>
  <c r="H67" i="3"/>
  <c r="F115" i="3"/>
  <c r="K115" i="3"/>
  <c r="I115" i="3"/>
  <c r="J115" i="3"/>
  <c r="H115" i="3"/>
  <c r="F37" i="3"/>
  <c r="J37" i="3"/>
  <c r="K37" i="3"/>
  <c r="I37" i="3"/>
  <c r="H37" i="3"/>
  <c r="I159" i="3"/>
  <c r="J159" i="3"/>
  <c r="F159" i="3"/>
  <c r="H159" i="3"/>
  <c r="K159" i="3"/>
  <c r="I111" i="3"/>
  <c r="H111" i="3"/>
  <c r="J111" i="3"/>
  <c r="K111" i="3"/>
  <c r="F111" i="3"/>
  <c r="K75" i="3"/>
  <c r="J75" i="3"/>
  <c r="F75" i="3"/>
  <c r="I75" i="3"/>
  <c r="H75" i="3"/>
  <c r="F101" i="3"/>
  <c r="J101" i="3"/>
  <c r="I101" i="3"/>
  <c r="H101" i="3"/>
  <c r="K101" i="3"/>
  <c r="F27" i="3"/>
  <c r="I27" i="3"/>
  <c r="J27" i="3"/>
  <c r="K27" i="3"/>
  <c r="H27" i="3"/>
  <c r="K167" i="3"/>
  <c r="F167" i="3"/>
  <c r="I167" i="3"/>
  <c r="H167" i="3"/>
  <c r="J167" i="3"/>
  <c r="K118" i="3"/>
  <c r="H118" i="3"/>
  <c r="I118" i="3"/>
  <c r="F118" i="3"/>
  <c r="J118" i="3"/>
  <c r="J130" i="3"/>
  <c r="I130" i="3"/>
  <c r="H130" i="3"/>
  <c r="F130" i="3"/>
  <c r="K130" i="3"/>
  <c r="F175" i="3"/>
  <c r="I175" i="3"/>
  <c r="H175" i="3"/>
  <c r="K175" i="3"/>
  <c r="J175" i="3"/>
  <c r="K127" i="3"/>
  <c r="F127" i="3"/>
  <c r="I127" i="3"/>
  <c r="J127" i="3"/>
  <c r="H127" i="3"/>
  <c r="H166" i="3"/>
  <c r="I166" i="3"/>
  <c r="J166" i="3"/>
  <c r="K166" i="3"/>
  <c r="F166" i="3"/>
  <c r="J35" i="3"/>
  <c r="K35" i="3"/>
  <c r="I35" i="3"/>
  <c r="H35" i="3"/>
  <c r="F35" i="3"/>
  <c r="J140" i="3"/>
  <c r="K140" i="3"/>
  <c r="I140" i="3"/>
  <c r="H140" i="3"/>
  <c r="F140" i="3"/>
  <c r="H51" i="3"/>
  <c r="F51" i="3"/>
  <c r="I51" i="3"/>
  <c r="J51" i="3"/>
  <c r="K51" i="3"/>
  <c r="I164" i="3"/>
  <c r="J164" i="3"/>
  <c r="F164" i="3"/>
  <c r="K164" i="3"/>
  <c r="H164" i="3"/>
  <c r="K106" i="3"/>
  <c r="H106" i="3"/>
  <c r="I106" i="3"/>
  <c r="J106" i="3"/>
  <c r="F106" i="3"/>
  <c r="J28" i="3"/>
  <c r="K28" i="3"/>
  <c r="H28" i="3"/>
  <c r="F28" i="3"/>
  <c r="I28" i="3"/>
  <c r="I169" i="3"/>
  <c r="K169" i="3"/>
  <c r="J169" i="3"/>
  <c r="F169" i="3"/>
  <c r="H169" i="3"/>
  <c r="I38" i="3"/>
  <c r="H38" i="3"/>
  <c r="J38" i="3"/>
  <c r="F38" i="3"/>
  <c r="K38" i="3"/>
  <c r="K52" i="3"/>
  <c r="I52" i="3"/>
  <c r="F52" i="3"/>
  <c r="H52" i="3"/>
  <c r="J52" i="3"/>
  <c r="F146" i="3"/>
  <c r="K146" i="3"/>
  <c r="H146" i="3"/>
  <c r="I146" i="3"/>
  <c r="J146" i="3"/>
  <c r="K34" i="3"/>
  <c r="I34" i="3"/>
  <c r="H34" i="3"/>
  <c r="J34" i="3"/>
  <c r="F34" i="3"/>
  <c r="K134" i="3"/>
  <c r="I134" i="3"/>
  <c r="J134" i="3"/>
  <c r="H134" i="3"/>
  <c r="F134" i="3"/>
  <c r="I17" i="3"/>
  <c r="H17" i="3"/>
  <c r="K17" i="3"/>
  <c r="J17" i="3"/>
  <c r="F17" i="3"/>
  <c r="J39" i="3"/>
  <c r="F39" i="3"/>
  <c r="I39" i="3"/>
  <c r="K39" i="3"/>
  <c r="H39" i="3"/>
  <c r="K176" i="3"/>
  <c r="H176" i="3"/>
  <c r="J176" i="3"/>
  <c r="F176" i="3"/>
  <c r="I176" i="3"/>
  <c r="K71" i="3"/>
  <c r="J71" i="3"/>
  <c r="I71" i="3"/>
  <c r="F71" i="3"/>
  <c r="H71" i="3"/>
  <c r="I92" i="3"/>
  <c r="F92" i="3"/>
  <c r="K92" i="3"/>
  <c r="J92" i="3"/>
  <c r="H92" i="3"/>
  <c r="K98" i="3"/>
  <c r="F98" i="3"/>
  <c r="J98" i="3"/>
  <c r="I98" i="3"/>
  <c r="H98" i="3"/>
  <c r="K105" i="3"/>
  <c r="J105" i="3"/>
  <c r="I105" i="3"/>
  <c r="H105" i="3"/>
  <c r="F105" i="3"/>
  <c r="I143" i="3"/>
  <c r="F143" i="3"/>
  <c r="K143" i="3"/>
  <c r="H143" i="3"/>
  <c r="J143" i="3"/>
  <c r="J126" i="3"/>
  <c r="H126" i="3"/>
  <c r="K126" i="3"/>
  <c r="F126" i="3"/>
  <c r="I126" i="3"/>
  <c r="K113" i="3"/>
  <c r="I113" i="3"/>
  <c r="F113" i="3"/>
  <c r="H113" i="3"/>
  <c r="J113" i="3"/>
  <c r="J95" i="3"/>
  <c r="H95" i="3"/>
  <c r="F95" i="3"/>
  <c r="I95" i="3"/>
  <c r="K95" i="3"/>
  <c r="H14" i="3"/>
  <c r="I14" i="3"/>
  <c r="K14" i="3"/>
  <c r="J14" i="3"/>
  <c r="F14" i="3"/>
  <c r="I48" i="3"/>
  <c r="K48" i="3"/>
  <c r="H48" i="3"/>
  <c r="J48" i="3"/>
  <c r="F48" i="3"/>
  <c r="H154" i="3"/>
  <c r="F154" i="3"/>
  <c r="J154" i="3"/>
  <c r="I154" i="3"/>
  <c r="K154" i="3"/>
  <c r="J77" i="3"/>
  <c r="K77" i="3"/>
  <c r="F77" i="3"/>
  <c r="I77" i="3"/>
  <c r="H77" i="3"/>
  <c r="J60" i="3"/>
  <c r="I60" i="3"/>
  <c r="K60" i="3"/>
  <c r="H60" i="3"/>
  <c r="F60" i="3"/>
  <c r="J76" i="3"/>
  <c r="H76" i="3"/>
  <c r="F76" i="3"/>
  <c r="I76" i="3"/>
  <c r="K76" i="3"/>
  <c r="H87" i="3"/>
  <c r="K87" i="3"/>
  <c r="I87" i="3"/>
  <c r="J87" i="3"/>
  <c r="F87" i="3"/>
  <c r="I94" i="3"/>
  <c r="K94" i="3"/>
  <c r="J94" i="3"/>
  <c r="F94" i="3"/>
  <c r="H94" i="3"/>
  <c r="K10" i="3"/>
  <c r="F10" i="3"/>
  <c r="H10" i="3"/>
  <c r="I10" i="3"/>
  <c r="J10" i="3"/>
  <c r="I85" i="3"/>
  <c r="H85" i="3"/>
  <c r="K85" i="3"/>
  <c r="J85" i="3"/>
  <c r="F85" i="3"/>
  <c r="F58" i="3"/>
  <c r="J58" i="3"/>
  <c r="H58" i="3"/>
  <c r="K58" i="3"/>
  <c r="I58" i="3"/>
  <c r="F50" i="3"/>
  <c r="K50" i="3"/>
  <c r="J50" i="3"/>
  <c r="H50" i="3"/>
  <c r="I50" i="3"/>
  <c r="K93" i="3"/>
  <c r="H93" i="3"/>
  <c r="F93" i="3"/>
  <c r="J93" i="3"/>
  <c r="I93" i="3"/>
  <c r="I26" i="3"/>
  <c r="K26" i="3"/>
  <c r="H26" i="3"/>
  <c r="F26" i="3"/>
  <c r="J26" i="3"/>
  <c r="H11" i="3"/>
  <c r="F11" i="3"/>
  <c r="I11" i="3"/>
  <c r="K11" i="3"/>
  <c r="J11" i="3"/>
  <c r="H80" i="3"/>
  <c r="J80" i="3"/>
  <c r="F80" i="3"/>
  <c r="I80" i="3"/>
  <c r="K80" i="3"/>
  <c r="I151" i="3"/>
  <c r="F151" i="3"/>
  <c r="J151" i="3"/>
  <c r="K151" i="3"/>
  <c r="H151" i="3"/>
  <c r="H162" i="3"/>
  <c r="I162" i="3"/>
  <c r="K162" i="3"/>
  <c r="J162" i="3"/>
  <c r="F162" i="3"/>
  <c r="J145" i="3"/>
  <c r="F145" i="3"/>
  <c r="I145" i="3"/>
  <c r="K145" i="3"/>
  <c r="H145" i="3"/>
  <c r="H57" i="3"/>
  <c r="K57" i="3"/>
  <c r="J57" i="3"/>
  <c r="I57" i="3"/>
  <c r="F57" i="3"/>
  <c r="F121" i="3"/>
  <c r="H121" i="3"/>
  <c r="I121" i="3"/>
  <c r="J121" i="3"/>
  <c r="K121" i="3"/>
  <c r="I49" i="3"/>
  <c r="F49" i="3"/>
  <c r="K49" i="3"/>
  <c r="J49" i="3"/>
  <c r="H49" i="3"/>
  <c r="H83" i="3"/>
  <c r="K83" i="3"/>
  <c r="I83" i="3"/>
  <c r="J83" i="3"/>
  <c r="F83" i="3"/>
  <c r="F181" i="3"/>
  <c r="H181" i="3"/>
  <c r="K181" i="3"/>
  <c r="I181" i="3"/>
  <c r="J181" i="3"/>
  <c r="I128" i="3"/>
  <c r="H128" i="3"/>
  <c r="K128" i="3"/>
  <c r="F128" i="3"/>
  <c r="J128" i="3"/>
  <c r="F73" i="3"/>
  <c r="I73" i="3"/>
  <c r="K73" i="3"/>
  <c r="H73" i="3"/>
  <c r="J73" i="3"/>
  <c r="I148" i="3"/>
  <c r="K148" i="3"/>
  <c r="F148" i="3"/>
  <c r="H148" i="3"/>
  <c r="J148" i="3"/>
  <c r="K64" i="3"/>
  <c r="I64" i="3"/>
  <c r="J64" i="3"/>
  <c r="H64" i="3"/>
  <c r="F64" i="3"/>
  <c r="H133" i="3"/>
  <c r="K133" i="3"/>
  <c r="J133" i="3"/>
  <c r="I133" i="3"/>
  <c r="F133" i="3"/>
  <c r="I53" i="3"/>
  <c r="F53" i="3"/>
  <c r="H53" i="3"/>
  <c r="J53" i="3"/>
  <c r="K53" i="3"/>
  <c r="K7" i="3"/>
  <c r="J7" i="3"/>
  <c r="I7" i="3"/>
  <c r="F7" i="3"/>
  <c r="H7" i="3"/>
  <c r="J129" i="3"/>
  <c r="I129" i="3"/>
  <c r="H129" i="3"/>
  <c r="K129" i="3"/>
  <c r="F129" i="3"/>
  <c r="H180" i="3"/>
  <c r="I180" i="3"/>
  <c r="F180" i="3"/>
  <c r="K180" i="3"/>
  <c r="J180" i="3"/>
  <c r="H29" i="3"/>
  <c r="F29" i="3"/>
  <c r="K29" i="3"/>
  <c r="J29" i="3"/>
  <c r="I29" i="3"/>
  <c r="K147" i="3"/>
  <c r="H147" i="3"/>
  <c r="F147" i="3"/>
  <c r="I147" i="3"/>
  <c r="J147" i="3"/>
  <c r="K33" i="3"/>
  <c r="H33" i="3"/>
  <c r="F33" i="3"/>
  <c r="I33" i="3"/>
  <c r="J33" i="3"/>
  <c r="H153" i="3"/>
  <c r="K153" i="3"/>
  <c r="J153" i="3"/>
  <c r="I153" i="3"/>
  <c r="F153" i="3"/>
  <c r="I32" i="3"/>
  <c r="J32" i="3"/>
  <c r="F32" i="3"/>
  <c r="H32" i="3"/>
  <c r="K32" i="3"/>
  <c r="K100" i="3"/>
  <c r="H100" i="3"/>
  <c r="I100" i="3"/>
  <c r="F100" i="3"/>
  <c r="J100" i="3"/>
  <c r="J8" i="3"/>
  <c r="F8" i="3"/>
  <c r="K8" i="3"/>
  <c r="I8" i="3"/>
  <c r="H8" i="3"/>
  <c r="H69" i="3"/>
  <c r="F69" i="3"/>
  <c r="I69" i="3"/>
  <c r="J69" i="3"/>
  <c r="K69" i="3"/>
  <c r="K81" i="3"/>
  <c r="H81" i="3"/>
  <c r="I81" i="3"/>
  <c r="F81" i="3"/>
  <c r="J81" i="3"/>
  <c r="I112" i="3"/>
  <c r="H112" i="3"/>
  <c r="J112" i="3"/>
  <c r="F112" i="3"/>
  <c r="K112" i="3"/>
  <c r="F23" i="3"/>
  <c r="J23" i="3"/>
  <c r="H23" i="3"/>
  <c r="K23" i="3"/>
  <c r="I23" i="3"/>
  <c r="J6" i="3"/>
  <c r="I6" i="3"/>
  <c r="K6" i="3"/>
  <c r="F6" i="3"/>
  <c r="H6" i="3"/>
  <c r="I165" i="3"/>
  <c r="F165" i="3"/>
  <c r="H165" i="3"/>
  <c r="K165" i="3"/>
  <c r="J165" i="3"/>
  <c r="K177" i="3"/>
  <c r="J177" i="3"/>
  <c r="F177" i="3"/>
  <c r="I177" i="3"/>
  <c r="H177" i="3"/>
  <c r="J79" i="3"/>
  <c r="H79" i="3"/>
  <c r="I79" i="3"/>
  <c r="F79" i="3"/>
  <c r="K79" i="3"/>
  <c r="F99" i="3"/>
  <c r="J99" i="3"/>
  <c r="I99" i="3"/>
  <c r="K99" i="3"/>
  <c r="H99" i="3"/>
  <c r="I21" i="3"/>
  <c r="K21" i="3"/>
  <c r="F21" i="3"/>
  <c r="J21" i="3"/>
  <c r="H21" i="3"/>
  <c r="F22" i="3"/>
  <c r="I22" i="3"/>
  <c r="K22" i="3"/>
  <c r="H22" i="3"/>
  <c r="J22" i="3"/>
  <c r="H131" i="3"/>
  <c r="F131" i="3"/>
  <c r="I131" i="3"/>
  <c r="K131" i="3"/>
  <c r="J131" i="3"/>
  <c r="F43" i="3"/>
  <c r="J43" i="3"/>
  <c r="I43" i="3"/>
  <c r="H43" i="3"/>
  <c r="K43" i="3"/>
  <c r="J89" i="3"/>
  <c r="F89" i="3"/>
  <c r="H89" i="3"/>
  <c r="I89" i="3"/>
  <c r="K89" i="3"/>
  <c r="I163" i="3"/>
  <c r="H163" i="3"/>
  <c r="J163" i="3"/>
  <c r="K163" i="3"/>
  <c r="F163" i="3"/>
  <c r="F137" i="3"/>
  <c r="K137" i="3"/>
  <c r="H137" i="3"/>
  <c r="I137" i="3"/>
  <c r="J137" i="3"/>
  <c r="I90" i="3"/>
  <c r="K90" i="3"/>
  <c r="J90" i="3"/>
  <c r="F90" i="3"/>
  <c r="H90" i="3"/>
  <c r="J5" i="3"/>
  <c r="F5" i="3"/>
  <c r="K5" i="3"/>
  <c r="I5" i="3"/>
  <c r="H5" i="3"/>
  <c r="K150" i="3"/>
  <c r="I150" i="3"/>
  <c r="F150" i="3"/>
  <c r="H150" i="3"/>
  <c r="J150" i="3"/>
  <c r="F124" i="3"/>
  <c r="H124" i="3"/>
  <c r="I124" i="3"/>
  <c r="K124" i="3"/>
  <c r="J124" i="3"/>
  <c r="J20" i="3"/>
  <c r="I20" i="3"/>
  <c r="K20" i="3"/>
  <c r="F20" i="3"/>
  <c r="H20" i="3"/>
  <c r="H116" i="3"/>
  <c r="J116" i="3"/>
  <c r="F116" i="3"/>
  <c r="K116" i="3"/>
  <c r="I116" i="3"/>
  <c r="F70" i="3"/>
  <c r="J70" i="3"/>
  <c r="H70" i="3"/>
  <c r="I70" i="3"/>
  <c r="K70" i="3"/>
  <c r="K72" i="3"/>
  <c r="H72" i="3"/>
  <c r="J72" i="3"/>
  <c r="F72" i="3"/>
  <c r="I72" i="3"/>
  <c r="K119" i="3"/>
  <c r="I119" i="3"/>
  <c r="F119" i="3"/>
  <c r="H119" i="3"/>
  <c r="J119" i="3"/>
  <c r="J30" i="3"/>
  <c r="I30" i="3"/>
  <c r="F30" i="3"/>
  <c r="K30" i="3"/>
  <c r="H30" i="3"/>
  <c r="I9" i="3"/>
  <c r="F9" i="3"/>
  <c r="K9" i="3"/>
  <c r="H9" i="3"/>
  <c r="J9" i="3"/>
  <c r="F170" i="3"/>
  <c r="H170" i="3"/>
  <c r="K170" i="3"/>
  <c r="J170" i="3"/>
  <c r="I170" i="3"/>
  <c r="H13" i="3"/>
  <c r="K13" i="3"/>
  <c r="F13" i="3"/>
  <c r="J13" i="3"/>
  <c r="I13" i="3"/>
  <c r="F4" i="3"/>
  <c r="H4" i="3"/>
  <c r="K4" i="3"/>
  <c r="I4" i="3"/>
  <c r="J4" i="3"/>
  <c r="H109" i="3"/>
  <c r="J109" i="3"/>
  <c r="F109" i="3"/>
  <c r="K109" i="3"/>
  <c r="I109" i="3"/>
  <c r="I25" i="3"/>
  <c r="J25" i="3"/>
  <c r="H25" i="3"/>
  <c r="K25" i="3"/>
  <c r="F25" i="3"/>
  <c r="F125" i="3"/>
  <c r="K125" i="3"/>
  <c r="J125" i="3"/>
  <c r="H125" i="3"/>
  <c r="I125" i="3"/>
  <c r="K15" i="3"/>
  <c r="F15" i="3"/>
  <c r="J15" i="3"/>
  <c r="I15" i="3"/>
  <c r="H15" i="3"/>
  <c r="I179" i="3"/>
  <c r="K179" i="3"/>
  <c r="H179" i="3"/>
  <c r="F179" i="3"/>
  <c r="J179" i="3"/>
  <c r="H47" i="3"/>
  <c r="J47" i="3"/>
  <c r="I47" i="3"/>
  <c r="F47" i="3"/>
  <c r="K47" i="3"/>
  <c r="I122" i="3"/>
  <c r="J122" i="3"/>
  <c r="K122" i="3"/>
  <c r="F122" i="3"/>
  <c r="H122" i="3"/>
  <c r="I144" i="3"/>
  <c r="F144" i="3"/>
  <c r="K144" i="3"/>
  <c r="J144" i="3"/>
  <c r="H144" i="3"/>
  <c r="H138" i="3"/>
  <c r="J138" i="3"/>
  <c r="I138" i="3"/>
  <c r="K138" i="3"/>
  <c r="F138" i="3"/>
  <c r="H41" i="3"/>
  <c r="J41" i="3"/>
  <c r="K41" i="3"/>
  <c r="I41" i="3"/>
  <c r="F41" i="3"/>
  <c r="F132" i="3"/>
  <c r="K132" i="3"/>
  <c r="H132" i="3"/>
  <c r="J132" i="3"/>
  <c r="I132" i="3"/>
  <c r="I45" i="3"/>
  <c r="K45" i="3"/>
  <c r="F45" i="3"/>
  <c r="H45" i="3"/>
  <c r="J45" i="3"/>
  <c r="H66" i="3"/>
  <c r="I66" i="3"/>
  <c r="F66" i="3"/>
  <c r="J66" i="3"/>
  <c r="K66" i="3"/>
  <c r="F103" i="3"/>
  <c r="K103" i="3"/>
  <c r="H103" i="3"/>
  <c r="I103" i="3"/>
  <c r="J103" i="3"/>
  <c r="J139" i="3"/>
  <c r="H139" i="3"/>
  <c r="I139" i="3"/>
  <c r="F139" i="3"/>
  <c r="K139" i="3"/>
  <c r="F97" i="3"/>
  <c r="K97" i="3"/>
  <c r="I97" i="3"/>
  <c r="H97" i="3"/>
  <c r="J97" i="3"/>
  <c r="J158" i="3"/>
  <c r="F158" i="3"/>
  <c r="H158" i="3"/>
  <c r="I158" i="3"/>
  <c r="K158" i="3"/>
  <c r="F161" i="3"/>
  <c r="I161" i="3"/>
  <c r="J161" i="3"/>
  <c r="K161" i="3"/>
  <c r="H161" i="3"/>
  <c r="I156" i="3"/>
  <c r="K156" i="3"/>
  <c r="J156" i="3"/>
  <c r="F156" i="3"/>
  <c r="H156" i="3"/>
  <c r="H19" i="3"/>
  <c r="I19" i="3"/>
  <c r="J19" i="3"/>
  <c r="K19" i="3"/>
  <c r="F19" i="3"/>
  <c r="F63" i="3"/>
  <c r="K63" i="3"/>
  <c r="I63" i="3"/>
  <c r="H63" i="3"/>
  <c r="J63" i="3"/>
  <c r="I78" i="3"/>
  <c r="H78" i="3"/>
  <c r="K78" i="3"/>
  <c r="F78" i="3"/>
  <c r="J78" i="3"/>
  <c r="I173" i="3"/>
  <c r="J173" i="3"/>
  <c r="H173" i="3"/>
  <c r="K173" i="3"/>
  <c r="F173" i="3"/>
  <c r="J31" i="3"/>
  <c r="K31" i="3"/>
  <c r="I31" i="3"/>
  <c r="F31" i="3"/>
  <c r="H31" i="3"/>
  <c r="J142" i="3"/>
  <c r="F142" i="3"/>
  <c r="K142" i="3"/>
  <c r="H142" i="3"/>
  <c r="I142" i="3"/>
  <c r="I46" i="3"/>
  <c r="H46" i="3"/>
  <c r="K46" i="3"/>
  <c r="J46" i="3"/>
  <c r="F46" i="3"/>
  <c r="K65" i="3"/>
  <c r="I65" i="3"/>
  <c r="F65" i="3"/>
  <c r="J65" i="3"/>
  <c r="H65" i="3"/>
  <c r="F110" i="3"/>
  <c r="J110" i="3"/>
  <c r="K110" i="3"/>
  <c r="H110" i="3"/>
  <c r="I110" i="3"/>
  <c r="F16" i="3"/>
  <c r="H16" i="3"/>
  <c r="K16" i="3"/>
  <c r="J16" i="3"/>
  <c r="I16" i="3"/>
  <c r="I86" i="3"/>
  <c r="F86" i="3"/>
  <c r="H86" i="3"/>
  <c r="J86" i="3"/>
  <c r="K86" i="3"/>
  <c r="H174" i="3"/>
  <c r="F174" i="3"/>
  <c r="J174" i="3"/>
  <c r="K174" i="3"/>
  <c r="I174" i="3"/>
  <c r="K102" i="3"/>
  <c r="F102" i="3"/>
  <c r="H102" i="3"/>
  <c r="J102" i="3"/>
  <c r="I102" i="3"/>
  <c r="F117" i="3"/>
  <c r="K117" i="3"/>
  <c r="I117" i="3"/>
  <c r="J117" i="3"/>
  <c r="H117" i="3"/>
  <c r="I59" i="3"/>
  <c r="F59" i="3"/>
  <c r="H59" i="3"/>
  <c r="K59" i="3"/>
  <c r="J59" i="3"/>
  <c r="H18" i="3"/>
  <c r="K18" i="3"/>
  <c r="F18" i="3"/>
  <c r="J18" i="3"/>
  <c r="I18" i="3"/>
  <c r="K107" i="3"/>
  <c r="F107" i="3"/>
  <c r="H107" i="3"/>
  <c r="J107" i="3"/>
  <c r="I107" i="3"/>
  <c r="F141" i="3"/>
  <c r="K141" i="3"/>
  <c r="H141" i="3"/>
  <c r="I141" i="3"/>
  <c r="J141" i="3"/>
  <c r="J36" i="3"/>
  <c r="I36" i="3"/>
  <c r="H36" i="3"/>
  <c r="F36" i="3"/>
  <c r="K36" i="3"/>
  <c r="H84" i="3"/>
  <c r="I84" i="3"/>
  <c r="J84" i="3"/>
  <c r="F84" i="3"/>
  <c r="K84" i="3"/>
  <c r="I44" i="3"/>
  <c r="J44" i="3"/>
  <c r="H44" i="3"/>
  <c r="K44" i="3"/>
  <c r="F44" i="3"/>
  <c r="F123" i="3"/>
  <c r="H123" i="3"/>
  <c r="J123" i="3"/>
  <c r="K123" i="3"/>
  <c r="I123" i="3"/>
  <c r="H74" i="3"/>
  <c r="K74" i="3"/>
  <c r="I74" i="3"/>
  <c r="F74" i="3"/>
  <c r="J74" i="3"/>
  <c r="K24" i="3"/>
  <c r="J24" i="3"/>
  <c r="H24" i="3"/>
  <c r="F24" i="3"/>
  <c r="I24" i="3"/>
  <c r="K157" i="3"/>
  <c r="I157" i="3"/>
  <c r="J157" i="3"/>
  <c r="H157" i="3"/>
  <c r="F157" i="3"/>
  <c r="H120" i="3"/>
  <c r="K120" i="3"/>
  <c r="J120" i="3"/>
  <c r="I120" i="3"/>
  <c r="F120" i="3"/>
  <c r="H96" i="3"/>
  <c r="F96" i="3"/>
  <c r="I96" i="3"/>
  <c r="K96" i="3"/>
  <c r="J96" i="3"/>
  <c r="I12" i="3"/>
  <c r="K12" i="3"/>
  <c r="J12" i="3"/>
  <c r="H12" i="3"/>
  <c r="F12" i="3"/>
  <c r="I114" i="3"/>
  <c r="H114" i="3"/>
  <c r="F114" i="3"/>
  <c r="K114" i="3"/>
  <c r="J114" i="3"/>
  <c r="I155" i="3"/>
  <c r="J155" i="3"/>
  <c r="K155" i="3"/>
  <c r="H155" i="3"/>
  <c r="F155" i="3"/>
</calcChain>
</file>

<file path=xl/sharedStrings.xml><?xml version="1.0" encoding="utf-8"?>
<sst xmlns="http://schemas.openxmlformats.org/spreadsheetml/2006/main" count="1730" uniqueCount="338">
  <si>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</si>
  <si>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</si>
  <si>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</si>
  <si>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</si>
  <si>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</si>
  <si>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</si>
  <si>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</si>
  <si>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</si>
  <si>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</si>
  <si>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</si>
  <si>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</si>
  <si>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</si>
  <si>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</si>
  <si>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</si>
  <si>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</si>
  <si>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</si>
  <si>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</si>
  <si>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</si>
  <si>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</si>
  <si>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</si>
  <si>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</si>
  <si>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</si>
  <si>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</si>
  <si>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</si>
  <si>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</si>
  <si>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</si>
  <si>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</si>
  <si>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</si>
  <si>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</si>
  <si>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</si>
  <si>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</si>
  <si>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</si>
  <si>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</si>
  <si>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</si>
  <si>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</si>
  <si>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</si>
  <si>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</si>
  <si>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</si>
  <si>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</si>
  <si>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</si>
  <si>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</si>
  <si>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</si>
  <si>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</si>
  <si>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</si>
  <si>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</si>
  <si>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</si>
  <si>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</si>
  <si>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</si>
  <si>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</si>
  <si>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</si>
  <si>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</si>
  <si>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</si>
  <si>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</si>
  <si>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</si>
  <si>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</si>
  <si>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</si>
  <si>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</si>
  <si>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</si>
  <si>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</si>
  <si>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</si>
  <si>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</si>
  <si>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</si>
  <si>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</si>
  <si>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</si>
  <si>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</si>
  <si>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</si>
  <si>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</si>
  <si>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</si>
  <si>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St Truiden</t>
  </si>
  <si>
    <t>RWD Molenbeek</t>
  </si>
  <si>
    <t>Tottenham</t>
  </si>
  <si>
    <t>Genoa</t>
  </si>
  <si>
    <t>Salernitana</t>
  </si>
  <si>
    <t>Cittadella</t>
  </si>
  <si>
    <t>Cremonese</t>
  </si>
  <si>
    <t>Hatayspor</t>
  </si>
  <si>
    <t>Kayserispor</t>
  </si>
  <si>
    <t>Kasimpasa</t>
  </si>
  <si>
    <t>Istanbulspor</t>
  </si>
  <si>
    <t>Eupen</t>
  </si>
  <si>
    <t>Charleroi</t>
  </si>
  <si>
    <t>Anderlecht</t>
  </si>
  <si>
    <t>Chelsea</t>
  </si>
  <si>
    <t>Arsenal</t>
  </si>
  <si>
    <t>Sheffield United</t>
  </si>
  <si>
    <t>Bournemouth</t>
  </si>
  <si>
    <t>Burnley</t>
  </si>
  <si>
    <t>Wolves</t>
  </si>
  <si>
    <t>Newcastle</t>
  </si>
  <si>
    <t>Leeds</t>
  </si>
  <si>
    <t>Huddersfield</t>
  </si>
  <si>
    <t>Southampton</t>
  </si>
  <si>
    <t>Birmingham</t>
  </si>
  <si>
    <t>Blackburn</t>
  </si>
  <si>
    <t>Swansea</t>
  </si>
  <si>
    <t>Cardiff</t>
  </si>
  <si>
    <t>Bristol City</t>
  </si>
  <si>
    <t>Hull</t>
  </si>
  <si>
    <t>Preston</t>
  </si>
  <si>
    <t>Ipswich</t>
  </si>
  <si>
    <t>Plymouth</t>
  </si>
  <si>
    <t>Middlesbrough</t>
  </si>
  <si>
    <t>Stoke</t>
  </si>
  <si>
    <t>QPR</t>
  </si>
  <si>
    <t>Leicester</t>
  </si>
  <si>
    <t>Sunderland</t>
  </si>
  <si>
    <t>Norwich</t>
  </si>
  <si>
    <t>Watford</t>
  </si>
  <si>
    <t>Millwall</t>
  </si>
  <si>
    <t>Sassuolo</t>
  </si>
  <si>
    <t>Bologna</t>
  </si>
  <si>
    <t>Lecce</t>
  </si>
  <si>
    <t>Torino</t>
  </si>
  <si>
    <t>Juventus</t>
  </si>
  <si>
    <t>Verona</t>
  </si>
  <si>
    <t>Como</t>
  </si>
  <si>
    <t>Catanzaro</t>
  </si>
  <si>
    <t>FeralpiSalo</t>
  </si>
  <si>
    <t>Reggiana</t>
  </si>
  <si>
    <t>Spezia</t>
  </si>
  <si>
    <t>Cosenza</t>
  </si>
  <si>
    <t>Sudtirol</t>
  </si>
  <si>
    <t>Sampdoria</t>
  </si>
  <si>
    <t>Ascoli</t>
  </si>
  <si>
    <t>Parma</t>
  </si>
  <si>
    <t>Celtic</t>
  </si>
  <si>
    <t>Livingston</t>
  </si>
  <si>
    <t>Dundee</t>
  </si>
  <si>
    <t>Motherwell</t>
  </si>
  <si>
    <t>Ross County</t>
  </si>
  <si>
    <t>Sevilla</t>
  </si>
  <si>
    <t>Alanyaspor</t>
  </si>
  <si>
    <t>Sivasspor</t>
  </si>
  <si>
    <t>Ad. Demirspor</t>
  </si>
  <si>
    <t>Konyaspor</t>
  </si>
  <si>
    <t>Rizespor</t>
  </si>
  <si>
    <t>Galatasaray</t>
  </si>
  <si>
    <t>Club Brugge</t>
  </si>
  <si>
    <t>Antwerp</t>
  </si>
  <si>
    <t>Westerlo</t>
  </si>
  <si>
    <t>St. Gilloise</t>
  </si>
  <si>
    <t>Genk</t>
  </si>
  <si>
    <t>West Ham</t>
  </si>
  <si>
    <t>Everton</t>
  </si>
  <si>
    <t>Aston Villa</t>
  </si>
  <si>
    <t>Luton</t>
  </si>
  <si>
    <t>Fulham</t>
  </si>
  <si>
    <t>Liverpool</t>
  </si>
  <si>
    <t>Nottm Forest</t>
  </si>
  <si>
    <t>Man United</t>
  </si>
  <si>
    <t>Sheffield Weds</t>
  </si>
  <si>
    <t>Rotherham</t>
  </si>
  <si>
    <t>Cagliari</t>
  </si>
  <si>
    <t>Frosinone</t>
  </si>
  <si>
    <t>Monza</t>
  </si>
  <si>
    <t>Udinese</t>
  </si>
  <si>
    <t>Inter</t>
  </si>
  <si>
    <t>Roma</t>
  </si>
  <si>
    <t>Napoli</t>
  </si>
  <si>
    <t>Milan</t>
  </si>
  <si>
    <t>Brescia</t>
  </si>
  <si>
    <t>Bari</t>
  </si>
  <si>
    <t>Modena</t>
  </si>
  <si>
    <t>Ternana</t>
  </si>
  <si>
    <t>Palermo</t>
  </si>
  <si>
    <t>Lecco</t>
  </si>
  <si>
    <t>Venezia</t>
  </si>
  <si>
    <t>Pisa</t>
  </si>
  <si>
    <t>Kilmarnock</t>
  </si>
  <si>
    <t>Ath Madrid</t>
  </si>
  <si>
    <t>Karagumruk</t>
  </si>
  <si>
    <t>Trabzonspor</t>
  </si>
  <si>
    <t>Ankaragucu</t>
  </si>
  <si>
    <t>Samsunspor</t>
  </si>
  <si>
    <t>Antalyaspor</t>
  </si>
  <si>
    <t>Buyuksehyr</t>
  </si>
  <si>
    <t>Pendikspor</t>
  </si>
  <si>
    <t>Fenerbahce</t>
  </si>
  <si>
    <t>Coventry</t>
  </si>
  <si>
    <t>West Brom</t>
  </si>
  <si>
    <t>Empoli</t>
  </si>
  <si>
    <t>Atalanta</t>
  </si>
  <si>
    <t>Lazio</t>
  </si>
  <si>
    <t>Fiorentina</t>
  </si>
  <si>
    <t>Besiktas</t>
  </si>
  <si>
    <t>Gaziantep</t>
  </si>
  <si>
    <t>B1</t>
  </si>
  <si>
    <t>E0</t>
  </si>
  <si>
    <t>I1</t>
  </si>
  <si>
    <t>I2</t>
  </si>
  <si>
    <t>SP1</t>
  </si>
  <si>
    <t>T1</t>
  </si>
  <si>
    <t>E1</t>
  </si>
  <si>
    <t>SC0</t>
  </si>
  <si>
    <t>Peterboro</t>
  </si>
  <si>
    <t>Cambridge</t>
  </si>
  <si>
    <t>Bolton</t>
  </si>
  <si>
    <t>Blackpool</t>
  </si>
  <si>
    <t>Carlisle</t>
  </si>
  <si>
    <t>Bristol Rvs</t>
  </si>
  <si>
    <t>Cheltenham</t>
  </si>
  <si>
    <t>Wigan</t>
  </si>
  <si>
    <t>Barnsley</t>
  </si>
  <si>
    <t>Fleetwood Town</t>
  </si>
  <si>
    <t>Exeter</t>
  </si>
  <si>
    <t>Leyton Orient</t>
  </si>
  <si>
    <t>Oxford</t>
  </si>
  <si>
    <t>Port Vale</t>
  </si>
  <si>
    <t>Northampton</t>
  </si>
  <si>
    <t>Burton</t>
  </si>
  <si>
    <t>Portsmouth</t>
  </si>
  <si>
    <t>Charlton</t>
  </si>
  <si>
    <t>Shrewsbury</t>
  </si>
  <si>
    <t>Reading</t>
  </si>
  <si>
    <t>Wycombe</t>
  </si>
  <si>
    <t>Stevenage</t>
  </si>
  <si>
    <t>AFC Wimbledon</t>
  </si>
  <si>
    <t>Doncaster</t>
  </si>
  <si>
    <t>Bradford</t>
  </si>
  <si>
    <t>Barrow</t>
  </si>
  <si>
    <t>Colchester</t>
  </si>
  <si>
    <t>Sutton</t>
  </si>
  <si>
    <t>Crawley Town</t>
  </si>
  <si>
    <t>Accrington</t>
  </si>
  <si>
    <t>Crewe</t>
  </si>
  <si>
    <t>Notts County</t>
  </si>
  <si>
    <t>Grimsby</t>
  </si>
  <si>
    <t>Morecambe</t>
  </si>
  <si>
    <t>Newport County</t>
  </si>
  <si>
    <t>Milton Keynes Dons</t>
  </si>
  <si>
    <t>Salford</t>
  </si>
  <si>
    <t>Mansfield</t>
  </si>
  <si>
    <t>Swindon</t>
  </si>
  <si>
    <t>Stockport</t>
  </si>
  <si>
    <t>Tranmere</t>
  </si>
  <si>
    <t>Forest Green</t>
  </si>
  <si>
    <t>Walsall</t>
  </si>
  <si>
    <t>Harrogate</t>
  </si>
  <si>
    <t>Wrexham</t>
  </si>
  <si>
    <t>Gillingham</t>
  </si>
  <si>
    <t>St Mirren</t>
  </si>
  <si>
    <t>Hibernian</t>
  </si>
  <si>
    <t>Hearts</t>
  </si>
  <si>
    <t>St Johnstone</t>
  </si>
  <si>
    <t>Rangers</t>
  </si>
  <si>
    <t>Aberdeen</t>
  </si>
  <si>
    <t>E2</t>
  </si>
  <si>
    <t>E3</t>
  </si>
  <si>
    <t>Vizela</t>
  </si>
  <si>
    <t>Raith Rvs</t>
  </si>
  <si>
    <t>Partick</t>
  </si>
  <si>
    <t>Guimaraes</t>
  </si>
  <si>
    <t>Airdrie Utd</t>
  </si>
  <si>
    <t>Dunfermline</t>
  </si>
  <si>
    <t>Arbroath</t>
  </si>
  <si>
    <t>Morton</t>
  </si>
  <si>
    <t>Dundee United</t>
  </si>
  <si>
    <t>Ayr</t>
  </si>
  <si>
    <t>Queens Park</t>
  </si>
  <si>
    <t>Inverness C</t>
  </si>
  <si>
    <t>Alloa</t>
  </si>
  <si>
    <t>Hamilton</t>
  </si>
  <si>
    <t>Annan Athletic</t>
  </si>
  <si>
    <t>Cove Rangers</t>
  </si>
  <si>
    <t>Edinburgh City</t>
  </si>
  <si>
    <t>Stirling</t>
  </si>
  <si>
    <t>Falkirk</t>
  </si>
  <si>
    <t>Kelty Hearts</t>
  </si>
  <si>
    <t>Montrose</t>
  </si>
  <si>
    <t>Queen of Sth</t>
  </si>
  <si>
    <t>Bonnyrigg Rose</t>
  </si>
  <si>
    <t>Peterhead</t>
  </si>
  <si>
    <t>Clyde</t>
  </si>
  <si>
    <t>Stranraer</t>
  </si>
  <si>
    <t>Dumbarton</t>
  </si>
  <si>
    <t>Stenhousemuir</t>
  </si>
  <si>
    <t>East Fife</t>
  </si>
  <si>
    <t>Elgin</t>
  </si>
  <si>
    <t>Spartans</t>
  </si>
  <si>
    <t>Forfar</t>
  </si>
  <si>
    <t>Rio Ave</t>
  </si>
  <si>
    <t>Moreirense</t>
  </si>
  <si>
    <t>P1</t>
  </si>
  <si>
    <t>SC1</t>
  </si>
  <si>
    <t>SC2</t>
  </si>
  <si>
    <t>SC3</t>
  </si>
  <si>
    <t>Barnet</t>
  </si>
  <si>
    <t>Boreham Wood</t>
  </si>
  <si>
    <t>Chesterfield</t>
  </si>
  <si>
    <t>Aldershot</t>
  </si>
  <si>
    <t>Eastleigh</t>
  </si>
  <si>
    <t>Dorking</t>
  </si>
  <si>
    <t>Fylde</t>
  </si>
  <si>
    <t>Dag and Red</t>
  </si>
  <si>
    <t>Halifax</t>
  </si>
  <si>
    <t>Rochdale</t>
  </si>
  <si>
    <t>Kidderminster</t>
  </si>
  <si>
    <t>Southend</t>
  </si>
  <si>
    <t>Oldham</t>
  </si>
  <si>
    <t>Gateshead</t>
  </si>
  <si>
    <t>Oxford City</t>
  </si>
  <si>
    <t>Solihull</t>
  </si>
  <si>
    <t>Wealdstone</t>
  </si>
  <si>
    <t>Hartlepool</t>
  </si>
  <si>
    <t>Woking</t>
  </si>
  <si>
    <t>Maidenhead</t>
  </si>
  <si>
    <t>York</t>
  </si>
  <si>
    <t>Ebbsfleet</t>
  </si>
  <si>
    <t>Bromley</t>
  </si>
  <si>
    <t>Altrincham</t>
  </si>
  <si>
    <t>22/12/2023</t>
  </si>
  <si>
    <t>23/12/2023</t>
  </si>
  <si>
    <t>24/12/2023</t>
  </si>
  <si>
    <t>25/12/2023</t>
  </si>
  <si>
    <t>EC</t>
  </si>
  <si>
    <t>Brighton</t>
  </si>
  <si>
    <t>Lincoln</t>
  </si>
  <si>
    <t>Derby</t>
  </si>
  <si>
    <t>Benfica</t>
  </si>
  <si>
    <t>Famalicao</t>
  </si>
  <si>
    <t>Porto</t>
  </si>
  <si>
    <t>Chaves</t>
  </si>
  <si>
    <t>Crystal Palace</t>
  </si>
  <si>
    <t>Brentford</t>
  </si>
  <si>
    <t>Man City</t>
  </si>
  <si>
    <t>Estoril</t>
  </si>
  <si>
    <t>Farense</t>
  </si>
  <si>
    <t>Gil Vicente</t>
  </si>
  <si>
    <t>Boavista</t>
  </si>
  <si>
    <t>Casa Pia</t>
  </si>
  <si>
    <t>Sp Braga</t>
  </si>
  <si>
    <t>Portimonense</t>
  </si>
  <si>
    <t>Sp Lisbon</t>
  </si>
  <si>
    <t>01/01/2024</t>
  </si>
  <si>
    <t>02/01/2024</t>
  </si>
  <si>
    <t>29/12/2023</t>
  </si>
  <si>
    <t>30/12/2023</t>
  </si>
  <si>
    <t>31/12/2023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</si>
</sst>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1.0600668335258359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1.0708271882583038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1.0511368361869355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1.0509442098096211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1.0572141669010744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1.0571615895212632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1.0580097445486314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1.0571615895212632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1.0513726059103246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1.055162882031925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1.0608381246291672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1.0407298027485501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1.0347781293381613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1.0419581736699886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1.0480610077274732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1.0700036736716445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1.0662939096981978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1.0921592396724866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1.0770969327266371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1.0593065045417684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1.0581003177923753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1.0611497315460385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1.050186013602848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1.0466503691020506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1.0502085589023142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1.0420112422030368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1.054302385067432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1.050186013602848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1.048153965543114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1.0511368361869355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1.0680345415732078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1.0468011795556451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1.0488145277884962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1.0420112422030368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1.0516104099147749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1.050305669221034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1.042106143326367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1.049459408292031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1.0557821208912506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1.0552914984182968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1.0535792336879053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1.0575635508862022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1.0703838499014962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1.0626784802592908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1.0513726059103246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1.0480730539288112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1.0602107487113226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1.086976930295475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1.0503245504598744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1.0509354515449301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1.0550761118040843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1.0587691192107669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1.0618465284925471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1.0703838499014962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1.1027807215599674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1.0749435315745663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1.0662939096981978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1.0729832486866209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1.0717032521441066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1.0717032521441066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1.0717975665577553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1.0909598908479075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1.0743649055710818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1.0747679749614711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1.0743649055710818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1.0509442098096211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1.0484438729518561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1.0481397396121741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1.0636410008450974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1.0499964535568072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1.050305669221034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1.0558399741144113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1.0468011795556451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1.0475615653703467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1.0449864577049268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1.0475117579190587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1.0509444270006065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1.047592923283859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1.0902083920249055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1.0509442098096211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1.056395562482233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1.0460060256260135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1.050305669221034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1.0724309196869584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1.0439719885779606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1.0484438729518561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1.0481397396121741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1.0536616911224432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1.0608952469083379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1.0724395508015951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1.0754427289104427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1.0834349576139997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1.1063260619008499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1.0676704897223515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1.1039125282727509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1.0872029288255038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1.0844960009352391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1.0857175561235832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1.0869608478919779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1.0905727516165582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1.0555202493807025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1.0475615653703467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1.044303665417317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1.0460060256260135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1.0405885922597782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1.0512150176064545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1.0437075600663159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1.048153965543114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1.0483906463555754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1.0500631329117833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1.0568116952111755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1.0569383568656741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1.0581003177923753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1.0650522192189402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1.0516104099147749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1.0661145131927083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1.04299513543169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1.0437075600663159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1.0509442098096211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1.0420112422030368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1.048418440111401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1.0509442098096211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1.0509442098096211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1.0534523975910519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1.0421804198806015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1.0461929391857427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1.0499964535568072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1.056895036351561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1.056895036351561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1.0600632093526758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1.0501502456550436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1.0503245504598744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1.0602539754688272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1.0597111971376585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1.0600668335258359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1.0522085198267568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1.0619437671691367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1.0857175561235832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1.0548939488018336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1.056895036351561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1.0518980699471303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1.0580097445486314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1.0532159430726011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1.0505862061664459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1.0605174007793741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1.0611367580726192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1.0575635508862022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1.059214380982872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1.0571615895212632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1.0556315371027907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1.0480730539288112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1.0529232824658912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1.0535792336879053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1.0509930436304777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1.0457565564423787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1.0538644213740753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1.0715238910055171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1.0747679749614711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1.0568116952111755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1.0538424813225786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1.0543300667589199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1.0905394369711914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1.0466146635883056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1.0533564937435893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1.0744841031203913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1.0749435315745663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1.0741047977005509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1.0689662376712907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1.0427733349764023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1.0399586640868308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1.0511989710920113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1.0609541449825806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1.0502085589023142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1.0508453396282738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1.0484438729518561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1.0460060256260135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1.0497253316960662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1.0558399741144113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1.0449864577049268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1.050186013602848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1.041304204002425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1.0522559150967761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1.0483906463555754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1.0633092374354824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1.0681458983010155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1.0671721430378951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1.0754427289104427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1.0717788239246513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1.1140685853124019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1.0702061023953406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1.0912509924287455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1.1001025113370879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1.0702061023953406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1.0728504070978289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1.0713419446858048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1.0719901214070431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1.0872029288255038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1.0517344996321181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1.0715850864470786</v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1.0517849863226751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0.33100040823075405</v>
      </c>
      <c r="I2" s="6">
        <f>IF('Log_working_3-way'!$D2="","",'True_Odds_Calculator_3-way'!O3/'True_Odds_Calculator_3-way'!B3-1)</f>
        <v>2.5563897742112416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3.9881758430491798E-2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1.0602052632015952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61.642616510469672</v>
      </c>
      <c r="I3" s="6">
        <f>IF('Log_working_3-way'!$D3="","",'True_Odds_Calculator_3-way'!O4/'True_Odds_Calculator_3-way'!B4-1)</f>
        <v>0.97698063124477952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3.8213663769163908E-2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1.0252508400730274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10.735144687430971</v>
      </c>
      <c r="I4" s="6">
        <f>IF('Log_working_3-way'!$D4="","",'True_Odds_Calculator_3-way'!O5/'True_Odds_Calculator_3-way'!B5-1)</f>
        <v>8.5054671968190849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2.7369281045751537E-2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1.0271777441527554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20.429060512799513</v>
      </c>
      <c r="I5" s="6">
        <f>IF('Log_working_3-way'!$D5="","",'True_Odds_Calculator_3-way'!O6/'True_Odds_Calculator_3-way'!B6-1)</f>
        <v>7.0279350509083169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2.8579020348980411E-2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1.0322449948069545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21.363399096343283</v>
      </c>
      <c r="I6" s="6">
        <f>IF('Log_working_3-way'!$D6="","",'True_Odds_Calculator_3-way'!O7/'True_Odds_Calculator_3-way'!B7-1)</f>
        <v>8.1600482698622088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3.3559577677224617E-2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1.030651982985368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11.172010237774263</v>
      </c>
      <c r="I7" s="6">
        <f>IF('Log_working_3-way'!$D7="","",'True_Odds_Calculator_3-way'!O8/'True_Odds_Calculator_3-way'!B8-1)</f>
        <v>7.9427013991810895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3.3093132065161734E-2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1.0326945771894251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21.136644419308272</v>
      </c>
      <c r="I8" s="6">
        <f>IF('Log_working_3-way'!$D8="","",'True_Odds_Calculator_3-way'!O9/'True_Odds_Calculator_3-way'!B9-1)</f>
        <v>6.2184207118740824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3.4178818943592759E-2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1.0333415876118985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5.2605267460634995</v>
      </c>
      <c r="I9" s="6">
        <f>IF('Log_working_3-way'!$D9="","",'True_Odds_Calculator_3-way'!O10/'True_Odds_Calculator_3-way'!B10-1)</f>
        <v>6.025029572603815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3.419878681704569E-2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1.0307473209944351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13.209292874867485</v>
      </c>
      <c r="I10" s="6">
        <f>IF('Log_working_3-way'!$D10="","",'True_Odds_Calculator_3-way'!O11/'True_Odds_Calculator_3-way'!B11-1)</f>
        <v>7.2274497864737288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3.310989102458084E-2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1.0298530615902037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8.9531555713246256</v>
      </c>
      <c r="I11" s="6">
        <f>IF('Log_working_3-way'!$D11="","",'True_Odds_Calculator_3-way'!O12/'True_Odds_Calculator_3-way'!B12-1)</f>
        <v>8.1166394664366806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3.2119586365630948E-2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1.0379642171864178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32.387626197770743</v>
      </c>
      <c r="I12" s="6">
        <f>IF('Log_working_3-way'!$D12="","",'True_Odds_Calculator_3-way'!O13/'True_Odds_Calculator_3-way'!B13-1)</f>
        <v>4.94118797059014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3.6374251934024215E-2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1.0274972626198522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4.3338568674598399</v>
      </c>
      <c r="I13" s="6">
        <f>IF('Log_working_3-way'!$D13="","",'True_Odds_Calculator_3-way'!O14/'True_Odds_Calculator_3-way'!B14-1)</f>
        <v>7.1235322662558485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2.82598835616934E-2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1.026707519253665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17.379579108933658</v>
      </c>
      <c r="I14" s="6">
        <f>IF('Log_working_3-way'!$D14="","",'True_Odds_Calculator_3-way'!O15/'True_Odds_Calculator_3-way'!B15-1)</f>
        <v>7.2162633083980392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2.8510586144559813E-2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1.0256335982393903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10.105506251118564</v>
      </c>
      <c r="I15" s="6">
        <f>IF('Log_working_3-way'!$D15="","",'True_Odds_Calculator_3-way'!O16/'True_Odds_Calculator_3-way'!B16-1)</f>
        <v>8.1555952020964693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2.7728066547613839E-2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1.0368136845291267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0.77230296178634816</v>
      </c>
      <c r="I16" s="6">
        <f>IF('Log_working_3-way'!$D16="","",'True_Odds_Calculator_3-way'!O17/'True_Odds_Calculator_3-way'!B17-1)</f>
        <v>2.9132961640707578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3.0382792430985184E-2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1.0549524219023507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1.7778544048585108</v>
      </c>
      <c r="I17" s="6">
        <f>IF('Log_working_3-way'!$D17="","",'True_Odds_Calculator_3-way'!O18/'True_Odds_Calculator_3-way'!B18-1)</f>
        <v>3.6076758421001962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4.8323420786147597E-2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1.0520747385537097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31.570173226800712</v>
      </c>
      <c r="I18" s="6">
        <f>IF('Log_working_3-way'!$D18="","",'True_Odds_Calculator_3-way'!O19/'True_Odds_Calculator_3-way'!B19-1)</f>
        <v>5.3262862374115185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4.999616006836316E-2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1.0708634088386864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25.415312220329685</v>
      </c>
      <c r="I19" s="6">
        <f>IF('Log_working_3-way'!$D19="","",'True_Odds_Calculator_3-way'!O20/'True_Odds_Calculator_3-way'!B20-1)</f>
        <v>5.9696228247733014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7.1096384141378977E-2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1.0685844857487412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-0.29148213256607192</v>
      </c>
      <c r="I20" s="6">
        <f>IF('Log_working_3-way'!$D20="","",'True_Odds_Calculator_3-way'!O21/'True_Odds_Calculator_3-way'!B21-1)</f>
        <v>1.1867254393379962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4.3493537501813284E-2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1.052757802574984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50.190730405374204</v>
      </c>
      <c r="I21" s="6">
        <f>IF('Log_working_3-way'!$D21="","",'True_Odds_Calculator_3-way'!O22/'True_Odds_Calculator_3-way'!B22-1)</f>
        <v>2.3194635887372637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4.0800613247225392E-2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1.0313517346098051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16.977439829890557</v>
      </c>
      <c r="I22" s="6">
        <f>IF('Log_working_3-way'!$D22="","",'True_Odds_Calculator_3-way'!O23/'True_Odds_Calculator_3-way'!B23-1)</f>
        <v>7.6738294794007427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3.3465983393714094E-2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1.0316792013993288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16.515559398832881</v>
      </c>
      <c r="I23" s="6">
        <f>IF('Log_working_3-way'!$D23="","",'True_Odds_Calculator_3-way'!O24/'True_Odds_Calculator_3-way'!B24-1)</f>
        <v>6.547335974224791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3.3808892253217149E-2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1.0307857068536967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12.784896939408364</v>
      </c>
      <c r="I24" s="6">
        <f>IF('Log_working_3-way'!$D24="","",'True_Odds_Calculator_3-way'!O25/'True_Odds_Calculator_3-way'!B25-1)</f>
        <v>6.2662367241129848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3.3010482618740955E-2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1.0376912622763863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32.397332588359163</v>
      </c>
      <c r="I25" s="6">
        <f>IF('Log_working_3-way'!$D25="","",'True_Odds_Calculator_3-way'!O26/'True_Odds_Calculator_3-way'!B26-1)</f>
        <v>5.1548752155620594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3.6073046642899564E-2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1.0415087704634265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2.9919601235034996</v>
      </c>
      <c r="I26" s="6">
        <f>IF('Log_working_3-way'!$D26="","",'True_Odds_Calculator_3-way'!O27/'True_Odds_Calculator_3-way'!B27-1)</f>
        <v>4.0626301370588918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3.9084392005784396E-2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1.0299337702346316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11.904364712585444</v>
      </c>
      <c r="I27" s="6">
        <f>IF('Log_working_3-way'!$D27="","",'True_Odds_Calculator_3-way'!O28/'True_Odds_Calculator_3-way'!B28-1)</f>
        <v>6.819021865008918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3.2196175192651388E-2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1.0359032920208622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28.804085035431427</v>
      </c>
      <c r="I28" s="6">
        <f>IF('Log_working_3-way'!$D28="","",'True_Odds_Calculator_3-way'!O29/'True_Odds_Calculator_3-way'!B29-1)</f>
        <v>4.2469414703678972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3.5569368902702347E-2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1.0302956650252326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14.875805653786918</v>
      </c>
      <c r="I29" s="6">
        <f>IF('Log_working_3-way'!$D29="","",'True_Odds_Calculator_3-way'!O30/'True_Odds_Calculator_3-way'!B30-1)</f>
        <v>6.3504923550447083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3.2453069315391492E-2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1.0306448592902706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28.62164585971815</v>
      </c>
      <c r="I30" s="6">
        <f>IF('Log_working_3-way'!$D30="","",'True_Odds_Calculator_3-way'!O31/'True_Odds_Calculator_3-way'!B31-1)</f>
        <v>4.3980216492202864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3.0465995054404393E-2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1.0259390295768627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17.235734281964476</v>
      </c>
      <c r="I31" s="6">
        <f>IF('Log_working_3-way'!$D31="","",'True_Odds_Calculator_3-way'!O32/'True_Odds_Calculator_3-way'!B32-1)</f>
        <v>6.2641540283369652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2.7667884976408486E-2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1.0637075847642992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71.000639090949875</v>
      </c>
      <c r="I32" s="6">
        <f>IF('Log_working_3-way'!$D32="","",'True_Odds_Calculator_3-way'!O33/'True_Odds_Calculator_3-way'!B33-1)</f>
        <v>0.30388052337118854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3.2161534523627244E-2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1.0255477616502968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17.084992037653556</v>
      </c>
      <c r="I33" s="6">
        <f>IF('Log_working_3-way'!$D33="","",'True_Odds_Calculator_3-way'!O34/'True_Odds_Calculator_3-way'!B34-1)</f>
        <v>7.3711578971170244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2.7319917753733103E-2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1.0347304698183044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36.382594734758975</v>
      </c>
      <c r="I34" s="6">
        <f>IF('Log_working_3-way'!$D34="","",'True_Odds_Calculator_3-way'!O35/'True_Odds_Calculator_3-way'!B35-1)</f>
        <v>4.4412200878219688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3.1997880545170831E-2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1.0258788997505668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18.748894995686701</v>
      </c>
      <c r="I35" s="6">
        <f>IF('Log_working_3-way'!$D35="","",'True_Odds_Calculator_3-way'!O36/'True_Odds_Calculator_3-way'!B36-1)</f>
        <v>5.9583383923433848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2.7427652814649761E-2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1.0288465113207319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3.0501241230643386</v>
      </c>
      <c r="I36" s="6">
        <f>IF('Log_working_3-way'!$D36="","",'True_Odds_Calculator_3-way'!O37/'True_Odds_Calculator_3-way'!B37-1)</f>
        <v>5.6990087003241081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2.8346577063099954E-2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1.0261749727490546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19.475671965702841</v>
      </c>
      <c r="I37" s="6">
        <f>IF('Log_working_3-way'!$D37="","",'True_Odds_Calculator_3-way'!O38/'True_Odds_Calculator_3-way'!B38-1)</f>
        <v>7.7228462341609774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2.7658572910806978E-2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1.0273123542996008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20.028068392097577</v>
      </c>
      <c r="I38" s="6">
        <f>IF('Log_working_3-way'!$D38="","",'True_Odds_Calculator_3-way'!O39/'True_Odds_Calculator_3-way'!B39-1)</f>
        <v>7.0726728186822445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2.8782810774025114E-2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1.0273965847849058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21.04278691075476</v>
      </c>
      <c r="I39" s="6">
        <f>IF('Log_working_3-way'!$D39="","",'True_Odds_Calculator_3-way'!O40/'True_Odds_Calculator_3-way'!B40-1)</f>
        <v>6.2965802421789094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2.8714610963628484E-2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1.0314637636157242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17.45080612978094</v>
      </c>
      <c r="I40" s="6">
        <f>IF('Log_working_3-way'!$D40="","",'True_Odds_Calculator_3-way'!O41/'True_Odds_Calculator_3-way'!B41-1)</f>
        <v>7.0357674613346379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3.3507636056411494E-2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1.0365892273728843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28.454517864333607</v>
      </c>
      <c r="I41" s="6">
        <f>IF('Log_working_3-way'!$D41="","",'True_Odds_Calculator_3-way'!O42/'True_Odds_Calculator_3-way'!B42-1)</f>
        <v>5.3769037989005701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3.6312966200176211E-2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1.0419944737796614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37.098332645041076</v>
      </c>
      <c r="I42" s="6">
        <f>IF('Log_working_3-way'!$D42="","",'True_Odds_Calculator_3-way'!O43/'True_Odds_Calculator_3-way'!B43-1)</f>
        <v>4.5924746558239713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3.824484138191786E-2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1.0329206172770726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19.149545108754364</v>
      </c>
      <c r="I43" s="6">
        <f>IF('Log_working_3-way'!$D43="","",'True_Odds_Calculator_3-way'!O44/'True_Odds_Calculator_3-way'!B44-1)</f>
        <v>7.3108361035850056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3.4776421431304216E-2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1.0406435749670075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38.642050360462065</v>
      </c>
      <c r="I44" s="6">
        <f>IF('Log_working_3-way'!$D44="","",'True_Odds_Calculator_3-way'!O45/'True_Odds_Calculator_3-way'!B45-1)</f>
        <v>3.8282556720278116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3.6560593400003949E-2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1.0310040435388976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7.9432457432026435</v>
      </c>
      <c r="I45" s="6">
        <f>IF('Log_working_3-way'!$D45="","",'True_Odds_Calculator_3-way'!O46/'True_Odds_Calculator_3-way'!B46-1)</f>
        <v>7.2762718656167475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3.303025130729198E-2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1.0515051874720402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49.482303124681849</v>
      </c>
      <c r="I46" s="6">
        <f>IF('Log_working_3-way'!$D46="","",'True_Odds_Calculator_3-way'!O47/'True_Odds_Calculator_3-way'!B47-1)</f>
        <v>2.5691320596019502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4.0166031369851529E-2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1.031621404631673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20.133246846947316</v>
      </c>
      <c r="I47" s="6">
        <f>IF('Log_working_3-way'!$D47="","",'True_Odds_Calculator_3-way'!O48/'True_Odds_Calculator_3-way'!B48-1)</f>
        <v>6.4677328132932042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3.3251935444291725E-2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1.0406375456998096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2.0961523649055889</v>
      </c>
      <c r="I48" s="6">
        <f>IF('Log_working_3-way'!$D48="","",'True_Odds_Calculator_3-way'!O49/'True_Odds_Calculator_3-way'!B49-1)</f>
        <v>4.2381283787116129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3.7311702634283295E-2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1.0319012427616365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16.967753321144123</v>
      </c>
      <c r="I49" s="6">
        <f>IF('Log_working_3-way'!$D49="","",'True_Odds_Calculator_3-way'!O50/'True_Odds_Calculator_3-way'!B50-1)</f>
        <v>6.9399705647512011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3.4023130250550482E-2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1.0523070357857456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16.30813630293375</v>
      </c>
      <c r="I50" s="6">
        <f>IF('Log_working_3-way'!$D50="","",'True_Odds_Calculator_3-way'!O51/'True_Odds_Calculator_3-way'!B51-1)</f>
        <v>5.8118387352991849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5.5159172311562976E-2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1.0355947673525001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28.814702587552564</v>
      </c>
      <c r="I51" s="6">
        <f>IF('Log_working_3-way'!$D51="","",'True_Odds_Calculator_3-way'!O52/'True_Odds_Calculator_3-way'!B52-1)</f>
        <v>5.6198594051472233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3.5200584014874137E-2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1.0298559624170784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9.215557133281397</v>
      </c>
      <c r="I52" s="6">
        <f>IF('Log_working_3-way'!$D52="","",'True_Odds_Calculator_3-way'!O53/'True_Odds_Calculator_3-way'!B53-1)</f>
        <v>6.6896537345098706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3.1897380414012133E-2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1.0407548607362478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2.8826826870722186</v>
      </c>
      <c r="I53" s="6">
        <f>IF('Log_working_3-way'!$D53="","",'True_Odds_Calculator_3-way'!O54/'True_Odds_Calculator_3-way'!B54-1)</f>
        <v>4.3310496172991497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3.8506969052681361E-2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1.0307759078131493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17.79325075018453</v>
      </c>
      <c r="I54" s="6">
        <f>IF('Log_working_3-way'!$D54="","",'True_Odds_Calculator_3-way'!O55/'True_Odds_Calculator_3-way'!B55-1)</f>
        <v>5.7063533096001304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3.2633897519128263E-2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1.0443636958818197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46.187190002138273</v>
      </c>
      <c r="I55" s="6">
        <f>IF('Log_working_3-way'!$D55="","",'True_Odds_Calculator_3-way'!O56/'True_Odds_Calculator_3-way'!B56-1)</f>
        <v>2.8907874403385647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3.6343694168453844E-2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1.0458985649401285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24.648907078814357</v>
      </c>
      <c r="I56" s="6">
        <f>IF('Log_working_3-way'!$D56="","",'True_Odds_Calculator_3-way'!O57/'True_Odds_Calculator_3-way'!B57-1)</f>
        <v>4.9712258736172243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4.6686247059332997E-2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1.0813710636404361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55.861597626027184</v>
      </c>
      <c r="I57" s="6">
        <f>IF('Log_working_3-way'!$D57="","",'True_Odds_Calculator_3-way'!O58/'True_Odds_Calculator_3-way'!B58-1)</f>
        <v>1.871935576778637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5.6821211931051163E-2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1.0508749851088928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32.389082118059058</v>
      </c>
      <c r="I58" s="6">
        <f>IF('Log_working_3-way'!$D58="","",'True_Odds_Calculator_3-way'!O59/'True_Odds_Calculator_3-way'!B59-1)</f>
        <v>4.4060406710537681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4.8629595170581519E-2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1.0427018206833172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17.732509046513769</v>
      </c>
      <c r="I59" s="6">
        <f>IF('Log_working_3-way'!$D59="","",'True_Odds_Calculator_3-way'!O60/'True_Odds_Calculator_3-way'!B60-1)</f>
        <v>6.5071725322265159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4.5170566085412256E-2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1.0421677746400222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14.186060421573607</v>
      </c>
      <c r="I60" s="6">
        <f>IF('Log_working_3-way'!$D60="","",'True_Odds_Calculator_3-way'!O61/'True_Odds_Calculator_3-way'!B61-1)</f>
        <v>8.4018041550255873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4.5219331659776874E-2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1.0409508986139802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11.665533410764818</v>
      </c>
      <c r="I61" s="6">
        <f>IF('Log_working_3-way'!$D61="","",'True_Odds_Calculator_3-way'!O62/'True_Odds_Calculator_3-way'!B62-1)</f>
        <v>8.1242852098488143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4.4025550840916416E-2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1.0415457627419193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8.6557169214769356</v>
      </c>
      <c r="I62" s="6">
        <f>IF('Log_working_3-way'!$D62="","",'True_Odds_Calculator_3-way'!O63/'True_Odds_Calculator_3-way'!B63-1)</f>
        <v>6.0747320381435239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4.3744902440554512E-2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1.0423672722195634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8.9614365044835633</v>
      </c>
      <c r="I63" s="6">
        <f>IF('Log_working_3-way'!$D63="","",'True_Odds_Calculator_3-way'!O64/'True_Odds_Calculator_3-way'!B64-1)</f>
        <v>5.9550064884799632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4.461111191983691E-2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1.0419719207572635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16.788635865113012</v>
      </c>
      <c r="I64" s="6">
        <f>IF('Log_working_3-way'!$D64="","",'True_Odds_Calculator_3-way'!O65/'True_Odds_Calculator_3-way'!B65-1)</f>
        <v>5.8450308616477624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4.4434923148680472E-2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1.0454153063375311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22.409480668611376</v>
      </c>
      <c r="I65" s="6">
        <f>IF('Log_working_3-way'!$D65="","",'True_Odds_Calculator_3-way'!O66/'True_Odds_Calculator_3-way'!B66-1)</f>
        <v>6.4947661354896349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4.6900680203204814E-2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1.0413272721401958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17.593001843107061</v>
      </c>
      <c r="I66" s="6">
        <f>IF('Log_working_3-way'!$D66="","",'True_Odds_Calculator_3-way'!O67/'True_Odds_Calculator_3-way'!B67-1)</f>
        <v>6.4338249390791811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4.375549106998422E-2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1.0424912957259946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20.105148725635758</v>
      </c>
      <c r="I67" s="6">
        <f>IF('Log_working_3-way'!$D67="","",'True_Odds_Calculator_3-way'!O68/'True_Odds_Calculator_3-way'!B68-1)</f>
        <v>5.2953286820076837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4.4365162064991637E-2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1.0373761988064427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1.8037165640267752</v>
      </c>
      <c r="I68" s="6">
        <f>IF('Log_working_3-way'!$D68="","",'True_Odds_Calculator_3-way'!O69/'True_Odds_Calculator_3-way'!B69-1)</f>
        <v>5.8333650177550798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3.5117593295774796E-2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1.0306436158627026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11.523871193083366</v>
      </c>
      <c r="I69" s="6">
        <f>IF('Log_working_3-way'!$D69="","",'True_Odds_Calculator_3-way'!O70/'True_Odds_Calculator_3-way'!B70-1)</f>
        <v>9.0717467355489561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3.3170068359573701E-2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1.0365293406990688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29.473515674178145</v>
      </c>
      <c r="I70" s="6">
        <f>IF('Log_working_3-way'!$D70="","",'True_Odds_Calculator_3-way'!O71/'True_Odds_Calculator_3-way'!B71-1)</f>
        <v>6.5757587005049896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3.5708247239319091E-2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1.0707982625513768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62.328587928024376</v>
      </c>
      <c r="I71" s="6">
        <f>IF('Log_working_3-way'!$D71="","",'True_Odds_Calculator_3-way'!O72/'True_Odds_Calculator_3-way'!B72-1)</f>
        <v>1.240033589491814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4.3734340531210947E-2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1.0308844484997504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15.804576565532741</v>
      </c>
      <c r="I72" s="6">
        <f>IF('Log_working_3-way'!$D72="","",'True_Odds_Calculator_3-way'!O73/'True_Odds_Calculator_3-way'!B73-1)</f>
        <v>7.9424858433928538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3.3118034447821687E-2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1.0300457068830358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9.4121196157245546</v>
      </c>
      <c r="I73" s="6">
        <f>IF('Log_working_3-way'!$D73="","",'True_Odds_Calculator_3-way'!O74/'True_Odds_Calculator_3-way'!B74-1)</f>
        <v>8.6387408298697022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3.2431324073986412E-2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1.0253453185983004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14.955612153998858</v>
      </c>
      <c r="I74" s="6">
        <f>IF('Log_working_3-way'!$D74="","",'True_Odds_Calculator_3-way'!O75/'True_Odds_Calculator_3-way'!B75-1)</f>
        <v>9.6028378688725144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2.7288963714185321E-2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1.025608489968425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17.083872601899582</v>
      </c>
      <c r="I75" s="6">
        <f>IF('Log_working_3-way'!$D75="","",'True_Odds_Calculator_3-way'!O76/'True_Odds_Calculator_3-way'!B76-1)</f>
        <v>7.9923999124605558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2.7383511358489265E-2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1.0302809390015673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27.670529737130266</v>
      </c>
      <c r="I76" s="6">
        <f>IF('Log_working_3-way'!$D76="","",'True_Odds_Calculator_3-way'!O77/'True_Odds_Calculator_3-way'!B77-1)</f>
        <v>6.2859407377015009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3.0216821056099796E-2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1.0331272221191303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35.065449677691817</v>
      </c>
      <c r="I77" s="6">
        <f>IF('Log_working_3-way'!$D77="","",'True_Odds_Calculator_3-way'!O78/'True_Odds_Calculator_3-way'!B78-1)</f>
        <v>4.827183862764314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3.0910474804831001E-2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1.0309265800880743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35.136694439528384</v>
      </c>
      <c r="I78" s="6">
        <f>IF('Log_working_3-way'!$D78="","",'True_Odds_Calculator_3-way'!O79/'True_Odds_Calculator_3-way'!B79-1)</f>
        <v>4.6981780607587265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2.8877998608780375E-2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1.0262875151974342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18.046396581874482</v>
      </c>
      <c r="I79" s="6">
        <f>IF('Log_working_3-way'!$D79="","",'True_Odds_Calculator_3-way'!O80/'True_Odds_Calculator_3-way'!B80-1)</f>
        <v>8.6200086212552982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2.794599493832628E-2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1.026772856598211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18.732326754355658</v>
      </c>
      <c r="I80" s="6">
        <f>IF('Log_working_3-way'!$D80="","",'True_Odds_Calculator_3-way'!O81/'True_Odds_Calculator_3-way'!B81-1)</f>
        <v>9.2513913788335351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2.8290332087800296E-2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1.0540023956765971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22.220020400619802</v>
      </c>
      <c r="I81" s="6">
        <f>IF('Log_working_3-way'!$D81="","",'True_Odds_Calculator_3-way'!O82/'True_Odds_Calculator_3-way'!B82-1)</f>
        <v>8.3107350795185813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5.5442709021860104E-2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1.033433268312592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35.50796311561151</v>
      </c>
      <c r="I82" s="6">
        <f>IF('Log_working_3-way'!$D82="","",'True_Odds_Calculator_3-way'!O83/'True_Odds_Calculator_3-way'!B83-1)</f>
        <v>5.1543444347637637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3.0949015188365347E-2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1.0247219607982869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14.46070670443998</v>
      </c>
      <c r="I83" s="6">
        <f>IF('Log_working_3-way'!$D83="","",'True_Odds_Calculator_3-way'!O84/'True_Odds_Calculator_3-way'!B84-1)</f>
        <v>10.042410446625889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2.665190070670187E-2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1.0318595227965399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32.982070663387752</v>
      </c>
      <c r="I84" s="6">
        <f>IF('Log_working_3-way'!$D84="","",'True_Odds_Calculator_3-way'!O85/'True_Odds_Calculator_3-way'!B85-1)</f>
        <v>5.2840285156719533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3.0330965155113576E-2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1.0247557704126449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10.50061900179365</v>
      </c>
      <c r="I85" s="6">
        <f>IF('Log_working_3-way'!$D85="","",'True_Odds_Calculator_3-way'!O86/'True_Odds_Calculator_3-way'!B86-1)</f>
        <v>8.2772054344887227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2.6816422198483236E-2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1.0880445181728391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78.927100427013158</v>
      </c>
      <c r="I86" s="6">
        <f>IF('Log_working_3-way'!$D86="","",'True_Odds_Calculator_3-way'!O87/'True_Odds_Calculator_3-way'!B87-1)</f>
        <v>-0.29108569035080789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3.4000078291867242E-2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1.0248677989392658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11.509721558423388</v>
      </c>
      <c r="I87" s="6">
        <f>IF('Log_working_3-way'!$D87="","",'True_Odds_Calculator_3-way'!O88/'True_Odds_Calculator_3-way'!B88-1)</f>
        <v>8.0512458714049959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2.6937351484951799E-2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1.0289214026265503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23.275569576122315</v>
      </c>
      <c r="I88" s="6">
        <f>IF('Log_working_3-way'!$D88="","",'True_Odds_Calculator_3-way'!O89/'True_Odds_Calculator_3-way'!B89-1)</f>
        <v>6.9722069855328979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2.9841953722488324E-2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1.0300215284092349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30.729932134801778</v>
      </c>
      <c r="I89" s="6">
        <f>IF('Log_working_3-way'!$D89="","",'True_Odds_Calculator_3-way'!O90/'True_Odds_Calculator_3-way'!B90-1)</f>
        <v>6.2146141973606195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2.9093320646454091E-2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1.0254688243904102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10.259647481361259</v>
      </c>
      <c r="I90" s="6">
        <f>IF('Log_working_3-way'!$D90="","",'True_Odds_Calculator_3-way'!O91/'True_Odds_Calculator_3-way'!B91-1)</f>
        <v>7.5695822777249226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2.7496959466279058E-2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1.042356156732098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17.409548672031757</v>
      </c>
      <c r="I91" s="6">
        <f>IF('Log_working_3-way'!$D91="","",'True_Odds_Calculator_3-way'!O92/'True_Odds_Calculator_3-way'!B92-1)</f>
        <v>7.4266127038795666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4.4929919492394887E-2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1.0468909190122206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4.6287990025647918</v>
      </c>
      <c r="I92" s="6">
        <f>IF('Log_working_3-way'!$D92="","",'True_Odds_Calculator_3-way'!O93/'True_Odds_Calculator_3-way'!B93-1)</f>
        <v>5.186215889331482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4.662192226114259E-2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1.0497237039596754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29.090169227602441</v>
      </c>
      <c r="I93" s="6">
        <f>IF('Log_working_3-way'!$D93="","",'True_Odds_Calculator_3-way'!O94/'True_Odds_Calculator_3-way'!B94-1)</f>
        <v>5.018641712376934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4.8903090819797601E-2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1.0609716618209519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17.399645445837567</v>
      </c>
      <c r="I94" s="6">
        <f>IF('Log_working_3-way'!$D94="","",'True_Odds_Calculator_3-way'!O95/'True_Odds_Calculator_3-way'!B95-1)</f>
        <v>6.6280248601196377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6.4078497706816284E-2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1.0820041010523844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0.48400349161443468</v>
      </c>
      <c r="I95" s="6">
        <f>IF('Log_working_3-way'!$D95="","",'True_Odds_Calculator_3-way'!O96/'True_Odds_Calculator_3-way'!B96-1)</f>
        <v>2.1736465748839775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6.083645220933942E-2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1.1491807399135769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76.911732113361339</v>
      </c>
      <c r="I96" s="6">
        <f>IF('Log_working_3-way'!$D96="","",'True_Odds_Calculator_3-way'!O97/'True_Odds_Calculator_3-way'!B97-1)</f>
        <v>-0.16255274746436066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6.0746897257089039E-2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1.0825944769363345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51.446267945361356</v>
      </c>
      <c r="I97" s="6">
        <f>IF('Log_working_3-way'!$D97="","",'True_Odds_Calculator_3-way'!O98/'True_Odds_Calculator_3-way'!B98-1)</f>
        <v>2.4827114912237742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6.1880911292914176E-2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1.0613505101566054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15.71923249180869</v>
      </c>
      <c r="I98" s="6">
        <f>IF('Log_working_3-way'!$D98="","",'True_Odds_Calculator_3-way'!O99/'True_Odds_Calculator_3-way'!B99-1)</f>
        <v>7.0761480365012535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6.4846409885201073E-2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1.0795032359747609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46.267629069283743</v>
      </c>
      <c r="I99" s="6">
        <f>IF('Log_working_3-way'!$D99="","",'True_Odds_Calculator_3-way'!O100/'True_Odds_Calculator_3-way'!B100-1)</f>
        <v>3.2905240226022263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6.4138009684349351E-2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1.0633442983574755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24.228183952224715</v>
      </c>
      <c r="I100" s="6">
        <f>IF('Log_working_3-way'!$D100="","",'True_Odds_Calculator_3-way'!O101/'True_Odds_Calculator_3-way'!B101-1)</f>
        <v>7.1291057442596752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6.4141530850473583E-2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1.0637861745430035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27.712556478939202</v>
      </c>
      <c r="I101" s="6">
        <f>IF('Log_working_3-way'!$D101="","",'True_Odds_Calculator_3-way'!O102/'True_Odds_Calculator_3-way'!B102-1)</f>
        <v>5.4800605038993062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6.309233726273078E-2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1.0867771845216663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53.873140965646932</v>
      </c>
      <c r="I102" s="6">
        <f>IF('Log_working_3-way'!$D102="","",'True_Odds_Calculator_3-way'!O103/'True_Odds_Calculator_3-way'!B103-1)</f>
        <v>2.6062896975404777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6.1934153304829653E-2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1.0409263636738162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39.68590481482952</v>
      </c>
      <c r="I103" s="6">
        <f>IF('Log_working_3-way'!$D103="","",'True_Odds_Calculator_3-way'!O104/'True_Odds_Calculator_3-way'!B104-1)</f>
        <v>3.7438651657980886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3.636939557116925E-2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1.034234287229427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33.312069229371446</v>
      </c>
      <c r="I104" s="6">
        <f>IF('Log_working_3-way'!$D104="","",'True_Odds_Calculator_3-way'!O105/'True_Odds_Calculator_3-way'!B105-1)</f>
        <v>4.4380171263548647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3.260572148585128E-2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1.0287292967819328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21.440926214881166</v>
      </c>
      <c r="I105" s="6">
        <f>IF('Log_working_3-way'!$D105="","",'True_Odds_Calculator_3-way'!O106/'True_Odds_Calculator_3-way'!B106-1)</f>
        <v>7.3986525238807843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2.9988918644380691E-2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1.0332901296096662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32.937054467717175</v>
      </c>
      <c r="I106" s="6">
        <f>IF('Log_working_3-way'!$D106="","",'True_Odds_Calculator_3-way'!O107/'True_Odds_Calculator_3-way'!B107-1)</f>
        <v>5.2757040359760818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3.1697659497340602E-2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1.0327038011672276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5.8063384490726664</v>
      </c>
      <c r="I107" s="6">
        <f>IF('Log_working_3-way'!$D107="","",'True_Odds_Calculator_3-way'!O108/'True_Odds_Calculator_3-way'!B108-1)</f>
        <v>5.8425905205144373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3.3721999012501502E-2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1.0396367868322738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4.1105369739119046E-2</v>
      </c>
      <c r="I108" s="6">
        <f>IF('Log_working_3-way'!$D108="","",'True_Odds_Calculator_3-way'!O109/'True_Odds_Calculator_3-way'!B109-1)</f>
        <v>2.1314000122620129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2.932153909800217E-2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1.0269617581892703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15.324279696486666</v>
      </c>
      <c r="I109" s="6">
        <f>IF('Log_working_3-way'!$D109="","",'True_Odds_Calculator_3-way'!O110/'True_Odds_Calculator_3-way'!B110-1)</f>
        <v>6.625656662743765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2.8931161239155401E-2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1.0281007945010971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21.240708137782214</v>
      </c>
      <c r="I110" s="6">
        <f>IF('Log_working_3-way'!$D110="","",'True_Odds_Calculator_3-way'!O111/'True_Odds_Calculator_3-way'!B111-1)</f>
        <v>5.0115861746396426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2.933992205238134E-2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1.0258535726843825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18.225054022695829</v>
      </c>
      <c r="I111" s="6">
        <f>IF('Log_working_3-way'!$D111="","",'True_Odds_Calculator_3-way'!O112/'True_Odds_Calculator_3-way'!B112-1)</f>
        <v>6.0710642897027505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2.7465847244637187E-2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1.0310390704896968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15.389239751712829</v>
      </c>
      <c r="I112" s="6">
        <f>IF('Log_working_3-way'!$D112="","",'True_Odds_Calculator_3-way'!O113/'True_Odds_Calculator_3-way'!B113-1)</f>
        <v>7.4211607808746081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3.3305270103234141E-2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1.0327816117879285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21.786884436134979</v>
      </c>
      <c r="I113" s="6">
        <f>IF('Log_working_3-way'!$D113="","",'True_Odds_Calculator_3-way'!O114/'True_Odds_Calculator_3-way'!B114-1)</f>
        <v>6.3384804311471123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3.414303058364232E-2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1.031488190074189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8.5694818087419495</v>
      </c>
      <c r="I114" s="6">
        <f>IF('Log_working_3-way'!$D114="","",'True_Odds_Calculator_3-way'!O115/'True_Odds_Calculator_3-way'!B115-1)</f>
        <v>6.1847313323821629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3.3373544266300348E-2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1.0308105490060819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9.6849779126531388</v>
      </c>
      <c r="I115" s="6">
        <f>IF('Log_working_3-way'!$D115="","",'True_Odds_Calculator_3-way'!O116/'True_Odds_Calculator_3-way'!B116-1)</f>
        <v>6.8130624020555191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3.2983489378838327E-2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1.0487459450657506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44.700368434292322</v>
      </c>
      <c r="I116" s="6">
        <f>IF('Log_working_3-way'!$D116="","",'True_Odds_Calculator_3-way'!O117/'True_Odds_Calculator_3-way'!B117-1)</f>
        <v>2.9056412848391817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4.0744906730780572E-2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1.0313182108666978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14.236199779411159</v>
      </c>
      <c r="I117" s="6">
        <f>IF('Log_working_3-way'!$D117="","",'True_Odds_Calculator_3-way'!O118/'True_Odds_Calculator_3-way'!B118-1)</f>
        <v>6.1446688237810587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3.3528030909814488E-2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1.0456901707967099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53.69185526918438</v>
      </c>
      <c r="I118" s="6">
        <f>IF('Log_working_3-way'!$D118="","",'True_Odds_Calculator_3-way'!O119/'True_Odds_Calculator_3-way'!B119-1)</f>
        <v>1.7053506891886063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3.3651316743628312E-2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1.0252886086847288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11.068547759406027</v>
      </c>
      <c r="I119" s="6">
        <f>IF('Log_working_3-way'!$D119="","",'True_Odds_Calculator_3-way'!O120/'True_Odds_Calculator_3-way'!B120-1)</f>
        <v>7.4701733197818729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2.732606367593049E-2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1.0345393878102511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1.6744905347144443</v>
      </c>
      <c r="I120" s="6">
        <f>IF('Log_working_3-way'!$D120="","",'True_Odds_Calculator_3-way'!O121/'True_Odds_Calculator_3-way'!B121-1)</f>
        <v>4.7941192827795946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3.1729746739103781E-2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1.0305899874233531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28.956427015250544</v>
      </c>
      <c r="I121" s="6">
        <f>IF('Log_working_3-way'!$D121="","",'True_Odds_Calculator_3-way'!O122/'True_Odds_Calculator_3-way'!B122-1)</f>
        <v>5.1893444246385423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3.0303030303030276E-2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1.0320346330443273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3.6010004212097595</v>
      </c>
      <c r="I122" s="6">
        <f>IF('Log_working_3-way'!$D122="","",'True_Odds_Calculator_3-way'!O123/'True_Odds_Calculator_3-way'!B123-1)</f>
        <v>5.3082008130784919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3.1626182440698258E-2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1.0290685541624969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26.78205821304018</v>
      </c>
      <c r="I123" s="6">
        <f>IF('Log_working_3-way'!$D123="","",'True_Odds_Calculator_3-way'!O124/'True_Odds_Calculator_3-way'!B124-1)</f>
        <v>5.1331203356720927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2.9324642128895073E-2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1.0397236022009417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43.774916612123043</v>
      </c>
      <c r="I124" s="6">
        <f>IF('Log_working_3-way'!$D124="","",'True_Odds_Calculator_3-way'!O125/'True_Odds_Calculator_3-way'!B125-1)</f>
        <v>3.3986941915674445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3.354774745719169E-2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1.0248647621991553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13.744241940974138</v>
      </c>
      <c r="I125" s="6">
        <f>IF('Log_working_3-way'!$D125="","",'True_Odds_Calculator_3-way'!O126/'True_Odds_Calculator_3-way'!B126-1)</f>
        <v>7.6260136405133991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2.6860160406575018E-2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1.0252620653781275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16.044661550570797</v>
      </c>
      <c r="I126" s="6">
        <f>IF('Log_working_3-way'!$D126="","",'True_Odds_Calculator_3-way'!O127/'True_Odds_Calculator_3-way'!B127-1)</f>
        <v>9.0017269932420536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2.7107300394170419E-2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1.0334724501702044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1.2773421633443869</v>
      </c>
      <c r="I127" s="6">
        <f>IF('Log_working_3-way'!$D127="","",'True_Odds_Calculator_3-way'!O128/'True_Odds_Calculator_3-way'!B128-1)</f>
        <v>4.2033993191096357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2.9782128618763393E-2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1.0257369949131334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19.297277594267683</v>
      </c>
      <c r="I128" s="6">
        <f>IF('Log_working_3-way'!$D128="","",'True_Odds_Calculator_3-way'!O129/'True_Odds_Calculator_3-way'!B129-1)</f>
        <v>6.9923623837133704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2.7244864946517566E-2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1.0256433644189282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7.621591038162963</v>
      </c>
      <c r="I129" s="6">
        <f>IF('Log_working_3-way'!$D129="","",'True_Odds_Calculator_3-way'!O130/'True_Odds_Calculator_3-way'!B130-1)</f>
        <v>7.4696717035567524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2.7386907052163068E-2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1.0322836471372325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21.799098143091353</v>
      </c>
      <c r="I130" s="6">
        <f>IF('Log_working_3-way'!$D130="","",'True_Odds_Calculator_3-way'!O131/'True_Odds_Calculator_3-way'!B131-1)</f>
        <v>7.2717975513852533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3.3589029725921815E-2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1.0330660701036201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21.560023748944488</v>
      </c>
      <c r="I131" s="6">
        <f>IF('Log_working_3-way'!$D131="","",'True_Odds_Calculator_3-way'!O132/'True_Odds_Calculator_3-way'!B132-1)</f>
        <v>5.9480443158401357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3.4474421165092028E-2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1.0325242381895634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19.345400774504988</v>
      </c>
      <c r="I132" s="6">
        <f>IF('Log_working_3-way'!$D132="","",'True_Odds_Calculator_3-way'!O133/'True_Odds_Calculator_3-way'!B133-1)</f>
        <v>8.6828916280200978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3.42386500457601E-2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1.0297259354092829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11.720519589424212</v>
      </c>
      <c r="I133" s="6">
        <f>IF('Log_working_3-way'!$D133="","",'True_Odds_Calculator_3-way'!O134/'True_Odds_Calculator_3-way'!B134-1)</f>
        <v>6.9555857525305909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3.1993554321215756E-2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1.0355707490273041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2.7308622754678251</v>
      </c>
      <c r="I134" s="6">
        <f>IF('Log_working_3-way'!$D134="","",'True_Odds_Calculator_3-way'!O135/'True_Odds_Calculator_3-way'!B135-1)</f>
        <v>5.8735682075767439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3.4558892319206613E-2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1.0350608974916311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3.1625138744436665</v>
      </c>
      <c r="I135" s="6">
        <f>IF('Log_working_3-way'!$D135="","",'True_Odds_Calculator_3-way'!O136/'True_Odds_Calculator_3-way'!B136-1)</f>
        <v>5.1357655550523775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3.4070692111953793E-2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1.0315390037497014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14.47457284557143</v>
      </c>
      <c r="I136" s="6">
        <f>IF('Log_working_3-way'!$D136="","",'True_Odds_Calculator_3-way'!O137/'True_Odds_Calculator_3-way'!B137-1)</f>
        <v>8.5641074606247205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3.3954226696405243E-2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1.0302030522909562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15.004664933371487</v>
      </c>
      <c r="I137" s="6">
        <f>IF('Log_working_3-way'!$D137="","",'True_Odds_Calculator_3-way'!O138/'True_Odds_Calculator_3-way'!B138-1)</f>
        <v>8.5177750130984258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3.248368886510189E-2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1.0325828348299357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7.8748091849147794</v>
      </c>
      <c r="I138" s="6">
        <f>IF('Log_working_3-way'!$D138="","",'True_Odds_Calculator_3-way'!O139/'True_Odds_Calculator_3-way'!B139-1)</f>
        <v>7.4098356282769853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3.4696776475189761E-2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1.0383707967868363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34.888564908672649</v>
      </c>
      <c r="I139" s="6">
        <f>IF('Log_working_3-way'!$D139="","",'True_Odds_Calculator_3-way'!O140/'True_Odds_Calculator_3-way'!B140-1)</f>
        <v>3.8525952753104802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3.5991546217948978E-2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1.0529637792795239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7.6480966762734859</v>
      </c>
      <c r="I140" s="6">
        <f>IF('Log_working_3-way'!$D140="","",'True_Odds_Calculator_3-way'!O141/'True_Odds_Calculator_3-way'!B141-1)</f>
        <v>6.8689642796568293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5.5415520735490942E-2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1.0394050142992353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35.311137968500887</v>
      </c>
      <c r="I141" s="6">
        <f>IF('Log_working_3-way'!$D141="","",'True_Odds_Calculator_3-way'!O142/'True_Odds_Calculator_3-way'!B142-1)</f>
        <v>5.0599532960540436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3.6537292034825697E-2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1.0416038086707509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39.133523967821638</v>
      </c>
      <c r="I142" s="6">
        <f>IF('Log_working_3-way'!$D142="","",'True_Odds_Calculator_3-way'!O143/'True_Odds_Calculator_3-way'!B143-1)</f>
        <v>4.0722156874785087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3.7120714503978469E-2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1.0367504719741436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28.782280600735497</v>
      </c>
      <c r="I143" s="6">
        <f>IF('Log_working_3-way'!$D143="","",'True_Odds_Calculator_3-way'!O144/'True_Odds_Calculator_3-way'!B144-1)</f>
        <v>5.7177608862638802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3.6327537995931136E-2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1.0322239218171489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7.9315149625812982</v>
      </c>
      <c r="I144" s="6">
        <f>IF('Log_working_3-way'!$D144="","",'True_Odds_Calculator_3-way'!O145/'True_Odds_Calculator_3-way'!B145-1)</f>
        <v>7.6661059115131618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3.4387048144566279E-2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1.034727381456467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26.045659017429138</v>
      </c>
      <c r="I145" s="6">
        <f>IF('Log_working_3-way'!$D145="","",'True_Odds_Calculator_3-way'!O146/'True_Odds_Calculator_3-way'!B146-1)</f>
        <v>6.2516268400194113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3.5091693325173923E-2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1.0307481793632078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12.577167426684325</v>
      </c>
      <c r="I146" s="6">
        <f>IF('Log_working_3-way'!$D146="","",'True_Odds_Calculator_3-way'!O147/'True_Odds_Calculator_3-way'!B147-1)</f>
        <v>7.573401083128708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3.3161713149949978E-2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1.0470661514510966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48.907772613655631</v>
      </c>
      <c r="I147" s="6">
        <f>IF('Log_working_3-way'!$D147="","",'True_Odds_Calculator_3-way'!O148/'True_Odds_Calculator_3-way'!B148-1)</f>
        <v>2.6356605699630133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3.7056007836665072E-2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1.0393328425232549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36.225808756629228</v>
      </c>
      <c r="I148" s="6">
        <f>IF('Log_working_3-way'!$D148="","",'True_Odds_Calculator_3-way'!O149/'True_Odds_Calculator_3-way'!B149-1)</f>
        <v>4.0297647504252749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3.634440255593252E-2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1.0315784881771131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18.113268951986395</v>
      </c>
      <c r="I149" s="6">
        <f>IF('Log_working_3-way'!$D149="","",'True_Odds_Calculator_3-way'!O150/'True_Odds_Calculator_3-way'!B150-1)</f>
        <v>6.0299492207577057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3.3475041311559428E-2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1.0399803544007622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37.160930708835586</v>
      </c>
      <c r="I150" s="6">
        <f>IF('Log_working_3-way'!$D150="","",'True_Odds_Calculator_3-way'!O151/'True_Odds_Calculator_3-way'!B151-1)</f>
        <v>4.0750488660996149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3.6541735204790537E-2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1.0301169649618307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13.11109406720351</v>
      </c>
      <c r="I151" s="6">
        <f>IF('Log_working_3-way'!$D151="","",'True_Odds_Calculator_3-way'!O152/'True_Odds_Calculator_3-way'!B152-1)</f>
        <v>6.6861094318517598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3.2373220194947816E-2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1.0321662794835904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20.937689075180646</v>
      </c>
      <c r="I152" s="6">
        <f>IF('Log_working_3-way'!$D152="","",'True_Odds_Calculator_3-way'!O153/'True_Odds_Calculator_3-way'!B153-1)</f>
        <v>5.6646832704064227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3.3642918528989041E-2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1.0324103206063338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7.0325882031230087</v>
      </c>
      <c r="I153" s="6">
        <f>IF('Log_working_3-way'!$D153="","",'True_Odds_Calculator_3-way'!O154/'True_Odds_Calculator_3-way'!B154-1)</f>
        <v>6.0269462801769711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3.391669320656332E-2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1.0327621594426823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19.153766268123213</v>
      </c>
      <c r="I154" s="6">
        <f>IF('Log_working_3-way'!$D154="","",'True_Odds_Calculator_3-way'!O155/'True_Odds_Calculator_3-way'!B155-1)</f>
        <v>8.3225066932743452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3.455968992177505E-2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1.040676163206685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35.72040281678413</v>
      </c>
      <c r="I155" s="6">
        <f>IF('Log_working_3-way'!$D155="","",'True_Odds_Calculator_3-way'!O156/'True_Odds_Calculator_3-way'!B156-1)</f>
        <v>4.5155001689732543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3.7677820667904705E-2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1.038916838280171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1.7525173015373241</v>
      </c>
      <c r="I156" s="6">
        <f>IF('Log_working_3-way'!$D156="","",'True_Odds_Calculator_3-way'!O157/'True_Odds_Calculator_3-way'!B157-1)</f>
        <v>6.1621158637006488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3.6636578189711777E-2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1.0371515891024361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33.641434389692208</v>
      </c>
      <c r="I157" s="6">
        <f>IF('Log_working_3-way'!$D157="","",'True_Odds_Calculator_3-way'!O158/'True_Odds_Calculator_3-way'!B158-1)</f>
        <v>5.2552361212706185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3.5073503236414227E-2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1.0588449818499315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60.672005012384567</v>
      </c>
      <c r="I158" s="6">
        <f>IF('Log_working_3-way'!$D158="","",'True_Odds_Calculator_3-way'!O159/'True_Odds_Calculator_3-way'!B159-1)</f>
        <v>1.3822858033664334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3.7748002309117901E-2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1.0720126008832833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70.690589994284494</v>
      </c>
      <c r="I159" s="6">
        <f>IF('Log_working_3-way'!$D159="","",'True_Odds_Calculator_3-way'!O160/'True_Odds_Calculator_3-way'!B160-1)</f>
        <v>0.31345890451629965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3.6625450240003854E-2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1.0583122051976777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42.485795008483734</v>
      </c>
      <c r="I160" s="6">
        <f>IF('Log_working_3-way'!$D160="","",'True_Odds_Calculator_3-way'!O161/'True_Odds_Calculator_3-way'!B161-1)</f>
        <v>3.4625890344344548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4.9854598750497692E-2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1.0435087505909884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1.6314337004266495</v>
      </c>
      <c r="I161" s="6">
        <f>IF('Log_working_3-way'!$D161="","",'True_Odds_Calculator_3-way'!O162/'True_Odds_Calculator_3-way'!B162-1)</f>
        <v>3.454482692559437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3.8237756481312557E-2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1.0475927048156097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49.630063006300624</v>
      </c>
      <c r="I162" s="6">
        <f>IF('Log_working_3-way'!$D162="","",'True_Odds_Calculator_3-way'!O163/'True_Odds_Calculator_3-way'!B163-1)</f>
        <v>2.4455241365346354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3.7130388107073919E-2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1.0309728625446379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18.645969453261348</v>
      </c>
      <c r="I163" s="6">
        <f>IF('Log_working_3-way'!$D163="","",'True_Odds_Calculator_3-way'!O164/'True_Odds_Calculator_3-way'!B164-1)</f>
        <v>7.8910189029800968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3.281036241930102E-2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1.1199041706914841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83.153606433678732</v>
      </c>
      <c r="I164" s="6">
        <f>IF('Log_working_3-way'!$D164="","",'True_Odds_Calculator_3-way'!O165/'True_Odds_Calculator_3-way'!B165-1)</f>
        <v>-0.54489217649333954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3.791003771367385E-2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1.0303865661333738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12.582573869110151</v>
      </c>
      <c r="I165" s="6">
        <f>IF('Log_working_3-way'!$D165="","",'True_Odds_Calculator_3-way'!O166/'True_Odds_Calculator_3-way'!B166-1)</f>
        <v>7.3271395030571949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3.2750470820436917E-2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1.0325537015026811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7.7195247132949287</v>
      </c>
      <c r="I166" s="6">
        <f>IF('Log_working_3-way'!$D166="","",'True_Odds_Calculator_3-way'!O167/'True_Odds_Calculator_3-way'!B167-1)</f>
        <v>5.9870749214689658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3.4233783671143048E-2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1.0430623511841708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20.702273727364371</v>
      </c>
      <c r="I167" s="6">
        <f>IF('Log_working_3-way'!$D167="","",'True_Odds_Calculator_3-way'!O168/'True_Odds_Calculator_3-way'!B168-1)</f>
        <v>5.4234628538804346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4.4855356923243939E-2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1.0560208314040305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38.117974213617956</v>
      </c>
      <c r="I168" s="6">
        <f>IF('Log_working_3-way'!$D168="","",'True_Odds_Calculator_3-way'!O169/'True_Odds_Calculator_3-way'!B169-1)</f>
        <v>3.9172263453647025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5.0447730775599497E-2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1.0418910294057004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13.952167001431732</v>
      </c>
      <c r="I169" s="6">
        <f>IF('Log_working_3-way'!$D169="","",'True_Odds_Calculator_3-way'!O170/'True_Odds_Calculator_3-way'!B170-1)</f>
        <v>7.3280971936777739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4.4852096811524911E-2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1.0448194719406747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22.89712690340869</v>
      </c>
      <c r="I170" s="6">
        <f>IF('Log_working_3-way'!$D170="","",'True_Odds_Calculator_3-way'!O171/'True_Odds_Calculator_3-way'!B171-1)</f>
        <v>5.7254752804589311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4.6150865794414742E-2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1.0456655132630901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45.483677327778487</v>
      </c>
      <c r="I171" s="6">
        <f>IF('Log_working_3-way'!$D171="","",'True_Odds_Calculator_3-way'!O172/'True_Odds_Calculator_3-way'!B172-1)</f>
        <v>3.535483707816236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3.7467588932686091E-2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1.0337546642464879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21.113266951519613</v>
      </c>
      <c r="I172" s="6">
        <f>IF('Log_working_3-way'!$D172="","",'True_Odds_Calculator_3-way'!O173/'True_Odds_Calculator_3-way'!B173-1)</f>
        <v>6.9303914886522113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3.5272121081199703E-2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1.0318388778301322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6.3003919157765305</v>
      </c>
      <c r="I173" s="6">
        <f>IF('Log_working_3-way'!$D173="","",'True_Odds_Calculator_3-way'!O174/'True_Odds_Calculator_3-way'!B174-1)</f>
        <v>8.9366445520291666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3.3834586466165328E-2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1.0486232024537188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44.704168083128131</v>
      </c>
      <c r="I174" s="6">
        <f>IF('Log_working_3-way'!$D174="","",'True_Odds_Calculator_3-way'!O175/'True_Odds_Calculator_3-way'!B175-1)</f>
        <v>2.859141665887964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4.0658383655553854E-2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1.0345546969613963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24.141919278564234</v>
      </c>
      <c r="I175" s="6">
        <f>IF('Log_working_3-way'!$D175="","",'True_Odds_Calculator_3-way'!O176/'True_Odds_Calculator_3-way'!B176-1)</f>
        <v>7.0214267289432151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3.535534431754872E-2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1.0321300813344689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20.528424431674846</v>
      </c>
      <c r="I176" s="6">
        <f>IF('Log_working_3-way'!$D176="","",'True_Odds_Calculator_3-way'!O177/'True_Odds_Calculator_3-way'!B177-1)</f>
        <v>9.0684027851945288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3.3513208129603012E-2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1.026789138510984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21.924708394222321</v>
      </c>
      <c r="I177" s="6">
        <f>IF('Log_working_3-way'!$D177="","",'True_Odds_Calculator_3-way'!O178/'True_Odds_Calculator_3-way'!B178-1)</f>
        <v>5.4955559923429975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2.7925735111330008E-2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1.0252074722655005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17.569467529021576</v>
      </c>
      <c r="I178" s="6">
        <f>IF('Log_working_3-way'!$D178="","",'True_Odds_Calculator_3-way'!O179/'True_Odds_Calculator_3-way'!B179-1)</f>
        <v>7.1342631451887843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2.6903383024994509E-2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1.0332229363402534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2.2182645906674288</v>
      </c>
      <c r="I179" s="6">
        <f>IF('Log_working_3-way'!$D179="","",'True_Odds_Calculator_3-way'!O180/'True_Odds_Calculator_3-way'!B180-1)</f>
        <v>4.370176696978568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3.0940412639627546E-2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1.0416138427533046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8.2463763259857492E-2</v>
      </c>
      <c r="I180" s="6">
        <f>IF('Log_working_3-way'!$D180="","",'True_Odds_Calculator_3-way'!O181/'True_Odds_Calculator_3-way'!B181-1)</f>
        <v>1.705575639603317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3.0117286664189002E-2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1.0267661321992674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18.909706830045359</v>
      </c>
      <c r="I181" s="6">
        <f>IF('Log_working_3-way'!$D181="","",'True_Odds_Calculator_3-way'!O182/'True_Odds_Calculator_3-way'!B182-1)</f>
        <v>6.6727211785620897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2.8372814924762846E-2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1.0296282571829554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23.50437775342753</v>
      </c>
      <c r="I182" s="6">
        <f>IF('Log_working_3-way'!$D182="","",'True_Odds_Calculator_3-way'!O183/'True_Odds_Calculator_3-way'!B183-1)</f>
        <v>7.0591804882814682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3.0505154331634365E-2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1.0316917497705638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31.801884354790545</v>
      </c>
      <c r="I183" s="6">
        <f>IF('Log_working_3-way'!$D183="","",'True_Odds_Calculator_3-way'!O184/'True_Odds_Calculator_3-way'!B184-1)</f>
        <v>5.5810204179695884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3.0491260786894792E-2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1.0290118021139507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27.087744181580895</v>
      </c>
      <c r="I184" s="6">
        <f>IF('Log_working_3-way'!$D184="","",'True_Odds_Calculator_3-way'!O185/'True_Odds_Calculator_3-way'!B185-1)</f>
        <v>6.3744476903214933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2.9099223648351824E-2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1.0276028557073362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22.592249108934791</v>
      </c>
      <c r="I185" s="6">
        <f>IF('Log_working_3-way'!$D185="","",'True_Odds_Calculator_3-way'!O186/'True_Odds_Calculator_3-way'!B186-1)</f>
        <v>7.5605490365336827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2.8581192243699594E-2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1.0393638107248824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13.195469993772926</v>
      </c>
      <c r="I186" s="6">
        <f>IF('Log_working_3-way'!$D186="","",'True_Odds_Calculator_3-way'!O187/'True_Odds_Calculator_3-way'!B187-1)</f>
        <v>6.5293942799005888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4.2085919999349519E-2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1.0430029903439826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17.397544770680415</v>
      </c>
      <c r="I187" s="6">
        <f>IF('Log_working_3-way'!$D187="","",'True_Odds_Calculator_3-way'!O188/'True_Odds_Calculator_3-way'!B188-1)</f>
        <v>7.6766762897286487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4.5611708058695299E-2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1.0406303599051665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13.067005411432405</v>
      </c>
      <c r="I188" s="6">
        <f>IF('Log_working_3-way'!$D188="","",'True_Odds_Calculator_3-way'!O189/'True_Odds_Calculator_3-way'!B189-1)</f>
        <v>7.2894331802092278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4.3559775811297108E-2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1.0659573162680709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46.754768008946613</v>
      </c>
      <c r="I189" s="6">
        <f>IF('Log_working_3-way'!$D189="","",'True_Odds_Calculator_3-way'!O190/'True_Odds_Calculator_3-way'!B190-1)</f>
        <v>2.8591495788317323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5.3282903831977313E-2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1.208688230364904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-0.1070403423620897</v>
      </c>
      <c r="I190" s="6">
        <f>IF('Log_working_3-way'!$D190="","",'True_Odds_Calculator_3-way'!O191/'True_Odds_Calculator_3-way'!B191-1)</f>
        <v>1.6544579596846321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0.11987142022209252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1.1140697545026017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65.300980235427232</v>
      </c>
      <c r="I191" s="6">
        <f>IF('Log_working_3-way'!$D191="","",'True_Odds_Calculator_3-way'!O192/'True_Odds_Calculator_3-way'!B192-1)</f>
        <v>1.0067888006435419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6.5089560306971661E-2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1.0605304202810106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16.01934801870134</v>
      </c>
      <c r="I192" s="6">
        <f>IF('Log_working_3-way'!$D192="","",'True_Odds_Calculator_3-way'!O193/'True_Odds_Calculator_3-way'!B193-1)</f>
        <v>7.0357502678839783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6.3950336958005227E-2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1.063911051964211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6.7950566861803861</v>
      </c>
      <c r="I193" s="6">
        <f>IF('Log_working_3-way'!$D193="","",'True_Odds_Calculator_3-way'!O194/'True_Odds_Calculator_3-way'!B194-1)</f>
        <v>6.0839495571662088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6.5422275579690936E-2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1.0695920811122548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32.233163815688094</v>
      </c>
      <c r="I194" s="6">
        <f>IF('Log_working_3-way'!$D194="","",'True_Odds_Calculator_3-way'!O195/'True_Odds_Calculator_3-way'!B195-1)</f>
        <v>4.8917520338061973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6.6128978834752106E-2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1.0603809495702672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11.799598668665068</v>
      </c>
      <c r="I195" s="6">
        <f>IF('Log_working_3-way'!$D195="","",'True_Odds_Calculator_3-way'!O196/'True_Odds_Calculator_3-way'!B196-1)</f>
        <v>6.5437193607639212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6.3812442761926214E-2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1.0712263296977422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2.391208134693374</v>
      </c>
      <c r="I196" s="6">
        <f>IF('Log_working_3-way'!$D196="","",'True_Odds_Calculator_3-way'!O197/'True_Odds_Calculator_3-way'!B197-1)</f>
        <v>5.2647537332453558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6.5795951874886072E-2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1.0697251833122319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3.3158633123357379</v>
      </c>
      <c r="I197" s="6">
        <f>IF('Log_working_3-way'!$D197="","",'True_Odds_Calculator_3-way'!O198/'True_Odds_Calculator_3-way'!B198-1)</f>
        <v>5.8831428489330975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6.6990333542421343E-2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1.0666515121349749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16.510076130765789</v>
      </c>
      <c r="I198" s="6">
        <f>IF('Log_working_3-way'!$D198="","",'True_Odds_Calculator_3-way'!O199/'True_Odds_Calculator_3-way'!B199-1)</f>
        <v>8.0115656457485525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7.0256824732527923E-2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1.0622064232765116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7.7841541502166152</v>
      </c>
      <c r="I199" s="6">
        <f>IF('Log_working_3-way'!$D199="","",'True_Odds_Calculator_3-way'!O200/'True_Odds_Calculator_3-way'!B200-1)</f>
        <v>6.6239707399169854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6.4644331742901295E-2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1.0425361973303771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1.7293883040963824</v>
      </c>
      <c r="I200" s="6">
        <f>IF('Log_working_3-way'!$D200="","",'True_Odds_Calculator_3-way'!O201/'True_Odds_Calculator_3-way'!B201-1)</f>
        <v>4.2326734350723552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3.8393076609636978E-2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1.036972499789921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29.800803468923068</v>
      </c>
      <c r="I201" s="6">
        <f>IF('Log_working_3-way'!$D201="","",'True_Odds_Calculator_3-way'!O202/'True_Odds_Calculator_3-way'!B202-1)</f>
        <v>3.9392844734848333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3.6314134519518371E-2</v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8.5</v>
      </c>
      <c r="B2" s="4">
        <f>IF('True_Odds_Calculator_3-way'!B3="","",'True_Odds_Calculator_3-way'!B3)</f>
        <v>5.2</v>
      </c>
      <c r="C2" s="4">
        <f>IF('True_Odds_Calculator_3-way'!C3="","",'True_Odds_Calculator_3-way'!C3)</f>
        <v>1.37</v>
      </c>
      <c r="D2" s="9">
        <f>(K2/(AR2+K2-(AR2*K2)))</f>
        <v>0.10880301771078862</v>
      </c>
      <c r="E2" s="9">
        <f>(L2/(AR2+L2-(AR2*L2)))</f>
        <v>0.17898962289703349</v>
      </c>
      <c r="F2" s="9">
        <f>(M2/(AR2+M2-(AR2*M2)))</f>
        <v>0.71220735939217772</v>
      </c>
      <c r="G2" s="9">
        <f>AR2</f>
        <v>1.0921228731089292</v>
      </c>
      <c r="H2" s="9">
        <f>IF(A2="","",1/D2)</f>
        <v>9.1909215483169699</v>
      </c>
      <c r="I2" s="9">
        <f>IF(B2="","",1/E2)</f>
        <v>5.5869160670575031</v>
      </c>
      <c r="J2" s="9">
        <f>IF(C2="","",1/F2)</f>
        <v>1.4040854630503039</v>
      </c>
      <c r="K2" s="11">
        <f>1/A2</f>
        <v>0.11764705882352941</v>
      </c>
      <c r="L2" s="11">
        <f>1/B2</f>
        <v>0.19230769230769229</v>
      </c>
      <c r="M2" s="11">
        <f>1/C2</f>
        <v>0.72992700729927007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-0.19247283416454719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0.19932622122403143</v>
      </c>
      <c r="Q2" s="11">
        <f>2*'OddsRatio_working_3-way'!K2*'OddsRatio_working_3-way'!L2*'OddsRatio_working_3-way'!M2</f>
        <v>3.3028371371007691E-2</v>
      </c>
      <c r="R2" s="11">
        <f>O2/N2</f>
        <v>0</v>
      </c>
      <c r="S2" s="11">
        <f>P2/N2</f>
        <v>-1.0356070356070364</v>
      </c>
      <c r="T2" s="11">
        <f>Q2/N2</f>
        <v>-0.17160017160017171</v>
      </c>
      <c r="U2" s="11">
        <f>'OddsRatio_working_3-way'!S2-'OddsRatio_working_3-way'!R2^2/3</f>
        <v>-1.0356070356070364</v>
      </c>
      <c r="V2" s="11">
        <f>'OddsRatio_working_3-way'!S2*'OddsRatio_working_3-way'!R2/3-2*'OddsRatio_working_3-way'!R2^3/27-'OddsRatio_working_3-way'!T2</f>
        <v>0.17160017160017171</v>
      </c>
      <c r="W2" s="11">
        <f>'OddsRatio_working_3-way'!V2^2+4*'OddsRatio_working_3-way'!U2^3/27</f>
        <v>-0.13509706029886556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0.20281991962827142</v>
      </c>
      <c r="Y2" s="11">
        <f>IF('OddsRatio_working_3-way'!W2&gt;=0,IF('OddsRatio_working_3-way'!V2+SQRT('OddsRatio_working_3-way'!W2)&gt;0,0,PI()),ACOS('OddsRatio_working_3-way'!V2/(2*'OddsRatio_working_3-way'!X2)))</f>
        <v>1.1340032680766834</v>
      </c>
      <c r="Z2" s="11">
        <f>'OddsRatio_working_3-way'!X2^(1/3)*COS('OddsRatio_working_3-way'!Y2/3)</f>
        <v>0.5460614365544646</v>
      </c>
      <c r="AA2" s="11">
        <f>'OddsRatio_working_3-way'!X2^(1/3)*COS(('OddsRatio_working_3-way'!Y2+2*PI())/3)</f>
        <v>-0.46081900207793935</v>
      </c>
      <c r="AB2" s="11">
        <f>'OddsRatio_working_3-way'!X2^(1/3)*COS(('OddsRatio_working_3-way'!Y2+4*PI())/3)</f>
        <v>-8.5242434476525381E-2</v>
      </c>
      <c r="AC2" s="11">
        <f>'OddsRatio_working_3-way'!X2^(1/3)*SIN('OddsRatio_working_3-way'!Y2/3)</f>
        <v>0.21683923240599212</v>
      </c>
      <c r="AD2" s="11">
        <f>'OddsRatio_working_3-way'!X2^(1/3)*SIN(('OddsRatio_working_3-way'!Y2+2*PI())/3)</f>
        <v>0.36448345988019482</v>
      </c>
      <c r="AE2" s="11">
        <f>'OddsRatio_working_3-way'!X2^(1/3)*SIN(('OddsRatio_working_3-way'!Y2+4*PI())/3)</f>
        <v>-0.58132269228618694</v>
      </c>
      <c r="AF2" s="11">
        <f>-'OddsRatio_working_3-way'!U2/(3*'OddsRatio_working_3-way'!X2^(1/3))*COS(('OddsRatio_working_3-way'!Y2)/3)</f>
        <v>0.5460614365544646</v>
      </c>
      <c r="AG2" s="11">
        <f>-'OddsRatio_working_3-way'!U2/(3*'OddsRatio_working_3-way'!X2^(1/3))*COS(('OddsRatio_working_3-way'!Y2+2*PI())/3)</f>
        <v>-0.46081900207793935</v>
      </c>
      <c r="AH2" s="11">
        <f>-'OddsRatio_working_3-way'!U2/(3*'OddsRatio_working_3-way'!X2^(1/3))*COS(('OddsRatio_working_3-way'!Y2+4*PI())/3)</f>
        <v>-8.5242434476525381E-2</v>
      </c>
      <c r="AI2" s="11">
        <f>'OddsRatio_working_3-way'!U2/(3*'OddsRatio_working_3-way'!X2^(1/3))*SIN(('OddsRatio_working_3-way'!Y2)/3)</f>
        <v>-0.21683923240599212</v>
      </c>
      <c r="AJ2" s="11">
        <f>'OddsRatio_working_3-way'!U2/(3*'OddsRatio_working_3-way'!X2^(1/3))*SIN(('OddsRatio_working_3-way'!Y2+2*PI())/3)</f>
        <v>-0.36448345988019482</v>
      </c>
      <c r="AK2" s="11">
        <f>'OddsRatio_working_3-way'!U2/(3*'OddsRatio_working_3-way'!X2^(1/3))*SIN(('OddsRatio_working_3-way'!Y2+4*PI())/3)</f>
        <v>0.58132269228618694</v>
      </c>
      <c r="AL2" s="11">
        <f>'OddsRatio_working_3-way'!Z2+'OddsRatio_working_3-way'!AF2</f>
        <v>1.0921228731089292</v>
      </c>
      <c r="AM2" s="11">
        <f>'OddsRatio_working_3-way'!AA2+'OddsRatio_working_3-way'!AG2</f>
        <v>-0.92163800415587871</v>
      </c>
      <c r="AN2" s="11">
        <f>'OddsRatio_working_3-way'!AB2+'OddsRatio_working_3-way'!AH2</f>
        <v>-0.17048486895305076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1.0921228731089292</v>
      </c>
      <c r="AS2" s="11">
        <f>IF(('OddsRatio_working_3-way'!X2=0),IF(Q2&gt;0,-Q2^(1/3),(-Q2)^(1/3)),'OddsRatio_working_3-way'!AM2-'OddsRatio_working_3-way'!R2/3)</f>
        <v>-0.92163800415587871</v>
      </c>
      <c r="AT2" s="11">
        <f>IF(('OddsRatio_working_3-way'!X2=0),IF(Q2&gt;0,-Q2^(1/3),(-Q2)^(1/3)),'OddsRatio_working_3-way'!AN2-'OddsRatio_working_3-way'!R2/3)</f>
        <v>-0.17048486895305076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1.24</v>
      </c>
      <c r="B3" s="4">
        <f>IF('True_Odds_Calculator_3-way'!B4="","",'True_Odds_Calculator_3-way'!B4)</f>
        <v>6.98</v>
      </c>
      <c r="C3" s="4">
        <f>IF('True_Odds_Calculator_3-way'!C4="","",'True_Odds_Calculator_3-way'!C4)</f>
        <v>11.3</v>
      </c>
      <c r="D3" s="9">
        <f t="shared" ref="D3" si="0">(K3/(AR3+K3-(AR3*K3)))</f>
        <v>0.78917059196110084</v>
      </c>
      <c r="E3" s="9">
        <f t="shared" ref="E3" si="1">(L3/(AR3+L3-(AR3*L3)))</f>
        <v>0.13060685531613947</v>
      </c>
      <c r="F3" s="9">
        <f t="shared" ref="F3" si="2">(M3/(AR3+M3-(AR3*M3)))</f>
        <v>8.0222552722759438E-2</v>
      </c>
      <c r="G3" s="9">
        <f t="shared" ref="G3" si="3">AR3</f>
        <v>1.1131381171284778</v>
      </c>
      <c r="H3" s="9">
        <f t="shared" ref="H3" si="4">IF(A3="","",1/D3)</f>
        <v>1.2671531481108349</v>
      </c>
      <c r="I3" s="9">
        <f t="shared" ref="I3" si="5">IF(B3="","",1/E3)</f>
        <v>7.6565659404282975</v>
      </c>
      <c r="J3" s="9">
        <f t="shared" ref="J3" si="6">IF(C3="","",1/F3)</f>
        <v>12.465322606423321</v>
      </c>
      <c r="K3" s="11">
        <f t="shared" ref="K3" si="7">1/A3</f>
        <v>0.80645161290322587</v>
      </c>
      <c r="L3" s="11">
        <f t="shared" ref="L3" si="8">1/B3</f>
        <v>0.14326647564469913</v>
      </c>
      <c r="M3" s="11">
        <f t="shared" ref="M3" si="9">1/C3</f>
        <v>8.8495575221238937E-2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-0.15114510934957914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0.16890966155084425</v>
      </c>
      <c r="Q3" s="11">
        <f>2*'OddsRatio_working_3-way'!K3*'OddsRatio_working_3-way'!L3*'OddsRatio_working_3-way'!M3</f>
        <v>2.0449111567898821E-2</v>
      </c>
      <c r="R3" s="11">
        <f t="shared" ref="R3" si="10">O3/N3</f>
        <v>0</v>
      </c>
      <c r="S3" s="11">
        <f t="shared" ref="S3" si="11">P3/N3</f>
        <v>-1.1175330930501892</v>
      </c>
      <c r="T3" s="11">
        <f t="shared" ref="T3" si="12">Q3/N3</f>
        <v>-0.13529456332326747</v>
      </c>
      <c r="U3" s="11">
        <f>'OddsRatio_working_3-way'!S3-'OddsRatio_working_3-way'!R3^2/3</f>
        <v>-1.1175330930501892</v>
      </c>
      <c r="V3" s="11">
        <f>'OddsRatio_working_3-way'!S3*'OddsRatio_working_3-way'!R3/3-2*'OddsRatio_working_3-way'!R3^3/27-'OddsRatio_working_3-way'!T3</f>
        <v>0.13529456332326747</v>
      </c>
      <c r="W3" s="11">
        <f>'OddsRatio_working_3-way'!V3^2+4*'OddsRatio_working_3-way'!U3^3/27</f>
        <v>-0.18846056164927749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0.22735719722174572</v>
      </c>
      <c r="Y3" s="11">
        <f>IF('OddsRatio_working_3-way'!W3&gt;=0,IF('OddsRatio_working_3-way'!V3+SQRT('OddsRatio_working_3-way'!W3)&gt;0,0,PI()),ACOS('OddsRatio_working_3-way'!V3/(2*'OddsRatio_working_3-way'!X3)))</f>
        <v>1.2686840780375175</v>
      </c>
      <c r="Z3" s="11">
        <f>'OddsRatio_working_3-way'!X3^(1/3)*COS('OddsRatio_working_3-way'!Y3/3)</f>
        <v>0.55656905856423888</v>
      </c>
      <c r="AA3" s="11">
        <f>'OddsRatio_working_3-way'!X3^(1/3)*COS(('OddsRatio_working_3-way'!Y3+2*PI())/3)</f>
        <v>-0.49520948300859835</v>
      </c>
      <c r="AB3" s="11">
        <f>'OddsRatio_working_3-way'!X3^(1/3)*COS(('OddsRatio_working_3-way'!Y3+4*PI())/3)</f>
        <v>-6.1359575555640401E-2</v>
      </c>
      <c r="AC3" s="11">
        <f>'OddsRatio_working_3-way'!X3^(1/3)*SIN('OddsRatio_working_3-way'!Y3/3)</f>
        <v>0.25048336085585954</v>
      </c>
      <c r="AD3" s="11">
        <f>'OddsRatio_working_3-way'!X3^(1/3)*SIN(('OddsRatio_working_3-way'!Y3+2*PI())/3)</f>
        <v>0.35676126324909013</v>
      </c>
      <c r="AE3" s="11">
        <f>'OddsRatio_working_3-way'!X3^(1/3)*SIN(('OddsRatio_working_3-way'!Y3+4*PI())/3)</f>
        <v>-0.60724462410494962</v>
      </c>
      <c r="AF3" s="11">
        <f>-'OddsRatio_working_3-way'!U3/(3*'OddsRatio_working_3-way'!X3^(1/3))*COS(('OddsRatio_working_3-way'!Y3)/3)</f>
        <v>0.55656905856423877</v>
      </c>
      <c r="AG3" s="11">
        <f>-'OddsRatio_working_3-way'!U3/(3*'OddsRatio_working_3-way'!X3^(1/3))*COS(('OddsRatio_working_3-way'!Y3+2*PI())/3)</f>
        <v>-0.49520948300859824</v>
      </c>
      <c r="AH3" s="11">
        <f>-'OddsRatio_working_3-way'!U3/(3*'OddsRatio_working_3-way'!X3^(1/3))*COS(('OddsRatio_working_3-way'!Y3+4*PI())/3)</f>
        <v>-6.1359575555640387E-2</v>
      </c>
      <c r="AI3" s="11">
        <f>'OddsRatio_working_3-way'!U3/(3*'OddsRatio_working_3-way'!X3^(1/3))*SIN(('OddsRatio_working_3-way'!Y3)/3)</f>
        <v>-0.25048336085585948</v>
      </c>
      <c r="AJ3" s="11">
        <f>'OddsRatio_working_3-way'!U3/(3*'OddsRatio_working_3-way'!X3^(1/3))*SIN(('OddsRatio_working_3-way'!Y3+2*PI())/3)</f>
        <v>-0.35676126324909008</v>
      </c>
      <c r="AK3" s="11">
        <f>'OddsRatio_working_3-way'!U3/(3*'OddsRatio_working_3-way'!X3^(1/3))*SIN(('OddsRatio_working_3-way'!Y3+4*PI())/3)</f>
        <v>0.6072446241049495</v>
      </c>
      <c r="AL3" s="11">
        <f>'OddsRatio_working_3-way'!Z3+'OddsRatio_working_3-way'!AF3</f>
        <v>1.1131381171284778</v>
      </c>
      <c r="AM3" s="11">
        <f>'OddsRatio_working_3-way'!AA3+'OddsRatio_working_3-way'!AG3</f>
        <v>-0.99041896601719659</v>
      </c>
      <c r="AN3" s="11">
        <f>'OddsRatio_working_3-way'!AB3+'OddsRatio_working_3-way'!AH3</f>
        <v>-0.12271915111128079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1.1131381171284778</v>
      </c>
      <c r="AS3" s="11">
        <f>IF(('OddsRatio_working_3-way'!X3=0),IF(Q3&gt;0,-Q3^(1/3),(-Q3)^(1/3)),'OddsRatio_working_3-way'!AM3-'OddsRatio_working_3-way'!R3/3)</f>
        <v>-0.99041896601719659</v>
      </c>
      <c r="AT3" s="11">
        <f>IF(('OddsRatio_working_3-way'!X3=0),IF(Q3&gt;0,-Q3^(1/3),(-Q3)^(1/3)),'OddsRatio_working_3-way'!AN3-'OddsRatio_working_3-way'!R3/3)</f>
        <v>-0.12271915111128079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2.88</v>
      </c>
      <c r="B4" s="4">
        <f>IF('True_Odds_Calculator_3-way'!B5="","",'True_Odds_Calculator_3-way'!B5)</f>
        <v>3.2</v>
      </c>
      <c r="C4" s="4">
        <f>IF('True_Odds_Calculator_3-way'!C5="","",'True_Odds_Calculator_3-way'!C5)</f>
        <v>2.72</v>
      </c>
      <c r="D4" s="9">
        <f t="shared" ref="D4:D67" si="13">(K4/(AR4+K4-(AR4*K4)))</f>
        <v>0.33801653187523933</v>
      </c>
      <c r="E4" s="9">
        <f t="shared" ref="E4:E67" si="14">(L4/(AR4+L4-(AR4*L4)))</f>
        <v>0.30378646885834998</v>
      </c>
      <c r="F4" s="9">
        <f t="shared" ref="F4:F67" si="15">(M4/(AR4+M4-(AR4*M4)))</f>
        <v>0.35819699926641047</v>
      </c>
      <c r="G4" s="9">
        <f t="shared" ref="G4:G67" si="16">AR4</f>
        <v>1.041720841493559</v>
      </c>
      <c r="H4" s="9">
        <f t="shared" ref="H4:H67" si="17">IF(A4="","",1/D4)</f>
        <v>2.9584351820078916</v>
      </c>
      <c r="I4" s="9">
        <f t="shared" ref="I4:I67" si="18">IF(B4="","",1/E4)</f>
        <v>3.2917858512858302</v>
      </c>
      <c r="J4" s="9">
        <f t="shared" ref="J4:J67" si="19">IF(C4="","",1/F4)</f>
        <v>2.791759847368922</v>
      </c>
      <c r="K4" s="11">
        <f t="shared" ref="K4:K67" si="20">1/A4</f>
        <v>0.34722222222222221</v>
      </c>
      <c r="L4" s="11">
        <f t="shared" ref="L4:L67" si="21">1/B4</f>
        <v>0.3125</v>
      </c>
      <c r="M4" s="11">
        <f t="shared" ref="M4:M67" si="22">1/C4</f>
        <v>0.36764705882352938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-0.28379033905228768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0.23137510212418305</v>
      </c>
      <c r="Q4" s="11">
        <f>2*'OddsRatio_working_3-way'!K4*'OddsRatio_working_3-way'!L4*'OddsRatio_working_3-way'!M4</f>
        <v>7.9784517973856203E-2</v>
      </c>
      <c r="R4" s="11">
        <f t="shared" ref="R4:R67" si="23">O4/N4</f>
        <v>0</v>
      </c>
      <c r="S4" s="11">
        <f t="shared" ref="S4:S67" si="24">P4/N4</f>
        <v>-0.81530295533264352</v>
      </c>
      <c r="T4" s="11">
        <f t="shared" ref="T4:T67" si="25">Q4/N4</f>
        <v>-0.28113895011470458</v>
      </c>
      <c r="U4" s="11">
        <f>'OddsRatio_working_3-way'!S4-'OddsRatio_working_3-way'!R4^2/3</f>
        <v>-0.81530295533264352</v>
      </c>
      <c r="V4" s="11">
        <f>'OddsRatio_working_3-way'!S4*'OddsRatio_working_3-way'!R4/3-2*'OddsRatio_working_3-way'!R4^3/27-'OddsRatio_working_3-way'!T4</f>
        <v>0.28113895011470458</v>
      </c>
      <c r="W4" s="11">
        <f>'OddsRatio_working_3-way'!V4^2+4*'OddsRatio_working_3-way'!U4^3/27</f>
        <v>-1.249378276862223E-3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0.14167611614917719</v>
      </c>
      <c r="Y4" s="11">
        <f>IF('OddsRatio_working_3-way'!W4&gt;=0,IF('OddsRatio_working_3-way'!V4+SQRT('OddsRatio_working_3-way'!W4)&gt;0,0,PI()),ACOS('OddsRatio_working_3-way'!V4/(2*'OddsRatio_working_3-way'!X4)))</f>
        <v>0.12507000584696493</v>
      </c>
      <c r="Z4" s="11">
        <f>'OddsRatio_working_3-way'!X4^(1/3)*COS('OddsRatio_working_3-way'!Y4/3)</f>
        <v>0.52086042074677952</v>
      </c>
      <c r="AA4" s="11">
        <f>'OddsRatio_working_3-way'!X4^(1/3)*COS(('OddsRatio_working_3-way'!Y4+2*PI())/3)</f>
        <v>-0.27924657048305984</v>
      </c>
      <c r="AB4" s="11">
        <f>'OddsRatio_working_3-way'!X4^(1/3)*COS(('OddsRatio_working_3-way'!Y4+4*PI())/3)</f>
        <v>-0.24161385026371973</v>
      </c>
      <c r="AC4" s="11">
        <f>'OddsRatio_working_3-way'!X4^(1/3)*SIN('OddsRatio_working_3-way'!Y4/3)</f>
        <v>2.1727261148973949E-2</v>
      </c>
      <c r="AD4" s="11">
        <f>'OddsRatio_working_3-way'!X4^(1/3)*SIN(('OddsRatio_working_3-way'!Y4+2*PI())/3)</f>
        <v>0.44021472561807534</v>
      </c>
      <c r="AE4" s="11">
        <f>'OddsRatio_working_3-way'!X4^(1/3)*SIN(('OddsRatio_working_3-way'!Y4+4*PI())/3)</f>
        <v>-0.46194198676704923</v>
      </c>
      <c r="AF4" s="11">
        <f>-'OddsRatio_working_3-way'!U4/(3*'OddsRatio_working_3-way'!X4^(1/3))*COS(('OddsRatio_working_3-way'!Y4)/3)</f>
        <v>0.52086042074677941</v>
      </c>
      <c r="AG4" s="11">
        <f>-'OddsRatio_working_3-way'!U4/(3*'OddsRatio_working_3-way'!X4^(1/3))*COS(('OddsRatio_working_3-way'!Y4+2*PI())/3)</f>
        <v>-0.27924657048305979</v>
      </c>
      <c r="AH4" s="11">
        <f>-'OddsRatio_working_3-way'!U4/(3*'OddsRatio_working_3-way'!X4^(1/3))*COS(('OddsRatio_working_3-way'!Y4+4*PI())/3)</f>
        <v>-0.24161385026371968</v>
      </c>
      <c r="AI4" s="11">
        <f>'OddsRatio_working_3-way'!U4/(3*'OddsRatio_working_3-way'!X4^(1/3))*SIN(('OddsRatio_working_3-way'!Y4)/3)</f>
        <v>-2.1727261148973945E-2</v>
      </c>
      <c r="AJ4" s="11">
        <f>'OddsRatio_working_3-way'!U4/(3*'OddsRatio_working_3-way'!X4^(1/3))*SIN(('OddsRatio_working_3-way'!Y4+2*PI())/3)</f>
        <v>-0.44021472561807523</v>
      </c>
      <c r="AK4" s="11">
        <f>'OddsRatio_working_3-way'!U4/(3*'OddsRatio_working_3-way'!X4^(1/3))*SIN(('OddsRatio_working_3-way'!Y4+4*PI())/3)</f>
        <v>0.46194198676704912</v>
      </c>
      <c r="AL4" s="11">
        <f>'OddsRatio_working_3-way'!Z4+'OddsRatio_working_3-way'!AF4</f>
        <v>1.041720841493559</v>
      </c>
      <c r="AM4" s="11">
        <f>'OddsRatio_working_3-way'!AA4+'OddsRatio_working_3-way'!AG4</f>
        <v>-0.55849314096611957</v>
      </c>
      <c r="AN4" s="11">
        <f>'OddsRatio_working_3-way'!AB4+'OddsRatio_working_3-way'!AH4</f>
        <v>-0.48322770052743941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1.041720841493559</v>
      </c>
      <c r="AS4" s="11">
        <f>IF(('OddsRatio_working_3-way'!X4=0),IF(Q4&gt;0,-Q4^(1/3),(-Q4)^(1/3)),'OddsRatio_working_3-way'!AM4-'OddsRatio_working_3-way'!R4/3)</f>
        <v>-0.55849314096611957</v>
      </c>
      <c r="AT4" s="11">
        <f>IF(('OddsRatio_working_3-way'!X4=0),IF(Q4&gt;0,-Q4^(1/3),(-Q4)^(1/3)),'OddsRatio_working_3-way'!AN4-'OddsRatio_working_3-way'!R4/3)</f>
        <v>-0.48322770052743941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2.13</v>
      </c>
      <c r="B5" s="4">
        <f>IF('True_Odds_Calculator_3-way'!B6="","",'True_Odds_Calculator_3-way'!B6)</f>
        <v>3.48</v>
      </c>
      <c r="C5" s="4">
        <f>IF('True_Odds_Calculator_3-way'!C6="","",'True_Odds_Calculator_3-way'!C6)</f>
        <v>3.68</v>
      </c>
      <c r="D5" s="9">
        <f t="shared" si="13"/>
        <v>0.45850568977646422</v>
      </c>
      <c r="E5" s="9">
        <f t="shared" si="14"/>
        <v>0.27840226107137656</v>
      </c>
      <c r="F5" s="9">
        <f t="shared" si="15"/>
        <v>0.26309204915215911</v>
      </c>
      <c r="G5" s="9">
        <f t="shared" si="16"/>
        <v>1.0451309881371857</v>
      </c>
      <c r="H5" s="9">
        <f t="shared" si="17"/>
        <v>2.1809980165950198</v>
      </c>
      <c r="I5" s="9">
        <f t="shared" si="18"/>
        <v>3.5919248505802215</v>
      </c>
      <c r="J5" s="9">
        <f t="shared" si="19"/>
        <v>3.8009510482076587</v>
      </c>
      <c r="K5" s="11">
        <f t="shared" si="20"/>
        <v>0.46948356807511737</v>
      </c>
      <c r="L5" s="11">
        <f t="shared" si="21"/>
        <v>0.28735632183908044</v>
      </c>
      <c r="M5" s="11">
        <f t="shared" si="22"/>
        <v>0.27173913043478259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-0.27533299078160456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0.23059186369256685</v>
      </c>
      <c r="Q5" s="11">
        <f>2*'OddsRatio_working_3-way'!K5*'OddsRatio_working_3-way'!L5*'OddsRatio_working_3-way'!M5</f>
        <v>7.3320147438018068E-2</v>
      </c>
      <c r="R5" s="11">
        <f t="shared" si="23"/>
        <v>0</v>
      </c>
      <c r="S5" s="11">
        <f t="shared" si="24"/>
        <v>-0.83750175755535738</v>
      </c>
      <c r="T5" s="11">
        <f t="shared" si="25"/>
        <v>-0.26629626631330916</v>
      </c>
      <c r="U5" s="11">
        <f>'OddsRatio_working_3-way'!S5-'OddsRatio_working_3-way'!R5^2/3</f>
        <v>-0.83750175755535738</v>
      </c>
      <c r="V5" s="11">
        <f>'OddsRatio_working_3-way'!S5*'OddsRatio_working_3-way'!R5/3-2*'OddsRatio_working_3-way'!R5^3/27-'OddsRatio_working_3-way'!T5</f>
        <v>0.26629626631330916</v>
      </c>
      <c r="W5" s="11">
        <f>'OddsRatio_working_3-way'!V5^2+4*'OddsRatio_working_3-way'!U5^3/27</f>
        <v>-1.6113177460731612E-2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0.14750159229067705</v>
      </c>
      <c r="Y5" s="11">
        <f>IF('OddsRatio_working_3-way'!W5&gt;=0,IF('OddsRatio_working_3-way'!V5+SQRT('OddsRatio_working_3-way'!W5)&gt;0,0,PI()),ACOS('OddsRatio_working_3-way'!V5/(2*'OddsRatio_working_3-way'!X5)))</f>
        <v>0.44481690921874639</v>
      </c>
      <c r="Z5" s="11">
        <f>'OddsRatio_working_3-way'!X5^(1/3)*COS('OddsRatio_working_3-way'!Y5/3)</f>
        <v>0.52256549406859287</v>
      </c>
      <c r="AA5" s="11">
        <f>'OddsRatio_working_3-way'!X5^(1/3)*COS(('OddsRatio_working_3-way'!Y5+2*PI())/3)</f>
        <v>-0.32888021514867899</v>
      </c>
      <c r="AB5" s="11">
        <f>'OddsRatio_working_3-way'!X5^(1/3)*COS(('OddsRatio_working_3-way'!Y5+4*PI())/3)</f>
        <v>-0.19368527891991399</v>
      </c>
      <c r="AC5" s="11">
        <f>'OddsRatio_working_3-way'!X5^(1/3)*SIN('OddsRatio_working_3-way'!Y5/3)</f>
        <v>7.8054832824751896E-2</v>
      </c>
      <c r="AD5" s="11">
        <f>'OddsRatio_working_3-way'!X5^(1/3)*SIN(('OddsRatio_working_3-way'!Y5+2*PI())/3)</f>
        <v>0.41352757659219191</v>
      </c>
      <c r="AE5" s="11">
        <f>'OddsRatio_working_3-way'!X5^(1/3)*SIN(('OddsRatio_working_3-way'!Y5+4*PI())/3)</f>
        <v>-0.49158240941694364</v>
      </c>
      <c r="AF5" s="11">
        <f>-'OddsRatio_working_3-way'!U5/(3*'OddsRatio_working_3-way'!X5^(1/3))*COS(('OddsRatio_working_3-way'!Y5)/3)</f>
        <v>0.52256549406859276</v>
      </c>
      <c r="AG5" s="11">
        <f>-'OddsRatio_working_3-way'!U5/(3*'OddsRatio_working_3-way'!X5^(1/3))*COS(('OddsRatio_working_3-way'!Y5+2*PI())/3)</f>
        <v>-0.32888021514867893</v>
      </c>
      <c r="AH5" s="11">
        <f>-'OddsRatio_working_3-way'!U5/(3*'OddsRatio_working_3-way'!X5^(1/3))*COS(('OddsRatio_working_3-way'!Y5+4*PI())/3)</f>
        <v>-0.19368527891991394</v>
      </c>
      <c r="AI5" s="11">
        <f>'OddsRatio_working_3-way'!U5/(3*'OddsRatio_working_3-way'!X5^(1/3))*SIN(('OddsRatio_working_3-way'!Y5)/3)</f>
        <v>-7.8054832824751869E-2</v>
      </c>
      <c r="AJ5" s="11">
        <f>'OddsRatio_working_3-way'!U5/(3*'OddsRatio_working_3-way'!X5^(1/3))*SIN(('OddsRatio_working_3-way'!Y5+2*PI())/3)</f>
        <v>-0.4135275765921918</v>
      </c>
      <c r="AK5" s="11">
        <f>'OddsRatio_working_3-way'!U5/(3*'OddsRatio_working_3-way'!X5^(1/3))*SIN(('OddsRatio_working_3-way'!Y5+4*PI())/3)</f>
        <v>0.49158240941694353</v>
      </c>
      <c r="AL5" s="11">
        <f>'OddsRatio_working_3-way'!Z5+'OddsRatio_working_3-way'!AF5</f>
        <v>1.0451309881371857</v>
      </c>
      <c r="AM5" s="11">
        <f>'OddsRatio_working_3-way'!AA5+'OddsRatio_working_3-way'!AG5</f>
        <v>-0.65776043029735787</v>
      </c>
      <c r="AN5" s="11">
        <f>'OddsRatio_working_3-way'!AB5+'OddsRatio_working_3-way'!AH5</f>
        <v>-0.38737055783982793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1.0451309881371857</v>
      </c>
      <c r="AS5" s="11">
        <f>IF(('OddsRatio_working_3-way'!X5=0),IF(Q5&gt;0,-Q5^(1/3),(-Q5)^(1/3)),'OddsRatio_working_3-way'!AM5-'OddsRatio_working_3-way'!R5/3)</f>
        <v>-0.65776043029735787</v>
      </c>
      <c r="AT5" s="11">
        <f>IF(('OddsRatio_working_3-way'!X5=0),IF(Q5&gt;0,-Q5^(1/3),(-Q5)^(1/3)),'OddsRatio_working_3-way'!AN5-'OddsRatio_working_3-way'!R5/3)</f>
        <v>-0.38737055783982793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2.08</v>
      </c>
      <c r="B6" s="4">
        <f>IF('True_Odds_Calculator_3-way'!B7="","",'True_Odds_Calculator_3-way'!B7)</f>
        <v>3.25</v>
      </c>
      <c r="C6" s="4">
        <f>IF('True_Odds_Calculator_3-way'!C7="","",'True_Odds_Calculator_3-way'!C7)</f>
        <v>4.08</v>
      </c>
      <c r="D6" s="9">
        <f t="shared" si="13"/>
        <v>0.46775103426787407</v>
      </c>
      <c r="E6" s="9">
        <f t="shared" si="14"/>
        <v>0.29668281777861616</v>
      </c>
      <c r="F6" s="9">
        <f t="shared" si="15"/>
        <v>0.23556614795350997</v>
      </c>
      <c r="G6" s="9">
        <f t="shared" si="16"/>
        <v>1.0536013398452533</v>
      </c>
      <c r="H6" s="9">
        <f t="shared" si="17"/>
        <v>2.1378894470328738</v>
      </c>
      <c r="I6" s="9">
        <f t="shared" si="18"/>
        <v>3.3706030146518193</v>
      </c>
      <c r="J6" s="9">
        <f t="shared" si="19"/>
        <v>4.2450921267233799</v>
      </c>
      <c r="K6" s="11">
        <f t="shared" si="20"/>
        <v>0.48076923076923073</v>
      </c>
      <c r="L6" s="11">
        <f t="shared" si="21"/>
        <v>0.30769230769230771</v>
      </c>
      <c r="M6" s="11">
        <f t="shared" si="22"/>
        <v>0.24509803921568626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-0.27136268708666911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0.23240805197818776</v>
      </c>
      <c r="Q6" s="11">
        <f>2*'OddsRatio_working_3-way'!K6*'OddsRatio_working_3-way'!L6*'OddsRatio_working_3-way'!M6</f>
        <v>7.2514212785705995E-2</v>
      </c>
      <c r="R6" s="11">
        <f t="shared" si="23"/>
        <v>0</v>
      </c>
      <c r="S6" s="11">
        <f t="shared" si="24"/>
        <v>-0.85644807867030059</v>
      </c>
      <c r="T6" s="11">
        <f t="shared" si="25"/>
        <v>-0.26722248944471155</v>
      </c>
      <c r="U6" s="11">
        <f>'OddsRatio_working_3-way'!S6-'OddsRatio_working_3-way'!R6^2/3</f>
        <v>-0.85644807867030059</v>
      </c>
      <c r="V6" s="11">
        <f>'OddsRatio_working_3-way'!S6*'OddsRatio_working_3-way'!R6/3-2*'OddsRatio_working_3-way'!R6^3/27-'OddsRatio_working_3-way'!T6</f>
        <v>0.26722248944471155</v>
      </c>
      <c r="W6" s="11">
        <f>'OddsRatio_working_3-way'!V6^2+4*'OddsRatio_working_3-way'!U6^3/27</f>
        <v>-2.165991917890428E-2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0.15253505994027508</v>
      </c>
      <c r="Y6" s="11">
        <f>IF('OddsRatio_working_3-way'!W6&gt;=0,IF('OddsRatio_working_3-way'!V6+SQRT('OddsRatio_working_3-way'!W6)&gt;0,0,PI()),ACOS('OddsRatio_working_3-way'!V6/(2*'OddsRatio_working_3-way'!X6)))</f>
        <v>0.50341972439104188</v>
      </c>
      <c r="Z6" s="11">
        <f>'OddsRatio_working_3-way'!X6^(1/3)*COS('OddsRatio_working_3-way'!Y6/3)</f>
        <v>0.52680066992262675</v>
      </c>
      <c r="AA6" s="11">
        <f>'OddsRatio_working_3-way'!X6^(1/3)*COS(('OddsRatio_working_3-way'!Y6+2*PI())/3)</f>
        <v>-0.34068429380387616</v>
      </c>
      <c r="AB6" s="11">
        <f>'OddsRatio_working_3-way'!X6^(1/3)*COS(('OddsRatio_working_3-way'!Y6+4*PI())/3)</f>
        <v>-0.18611637611875065</v>
      </c>
      <c r="AC6" s="11">
        <f>'OddsRatio_working_3-way'!X6^(1/3)*SIN('OddsRatio_working_3-way'!Y6/3)</f>
        <v>8.9239828883587252E-2</v>
      </c>
      <c r="AD6" s="11">
        <f>'OddsRatio_working_3-way'!X6^(1/3)*SIN(('OddsRatio_working_3-way'!Y6+2*PI())/3)</f>
        <v>0.41160284844186201</v>
      </c>
      <c r="AE6" s="11">
        <f>'OddsRatio_working_3-way'!X6^(1/3)*SIN(('OddsRatio_working_3-way'!Y6+4*PI())/3)</f>
        <v>-0.50084267732544918</v>
      </c>
      <c r="AF6" s="11">
        <f>-'OddsRatio_working_3-way'!U6/(3*'OddsRatio_working_3-way'!X6^(1/3))*COS(('OddsRatio_working_3-way'!Y6)/3)</f>
        <v>0.52680066992262664</v>
      </c>
      <c r="AG6" s="11">
        <f>-'OddsRatio_working_3-way'!U6/(3*'OddsRatio_working_3-way'!X6^(1/3))*COS(('OddsRatio_working_3-way'!Y6+2*PI())/3)</f>
        <v>-0.3406842938038761</v>
      </c>
      <c r="AH6" s="11">
        <f>-'OddsRatio_working_3-way'!U6/(3*'OddsRatio_working_3-way'!X6^(1/3))*COS(('OddsRatio_working_3-way'!Y6+4*PI())/3)</f>
        <v>-0.18611637611875059</v>
      </c>
      <c r="AI6" s="11">
        <f>'OddsRatio_working_3-way'!U6/(3*'OddsRatio_working_3-way'!X6^(1/3))*SIN(('OddsRatio_working_3-way'!Y6)/3)</f>
        <v>-8.9239828883587238E-2</v>
      </c>
      <c r="AJ6" s="11">
        <f>'OddsRatio_working_3-way'!U6/(3*'OddsRatio_working_3-way'!X6^(1/3))*SIN(('OddsRatio_working_3-way'!Y6+2*PI())/3)</f>
        <v>-0.41160284844186196</v>
      </c>
      <c r="AK6" s="11">
        <f>'OddsRatio_working_3-way'!U6/(3*'OddsRatio_working_3-way'!X6^(1/3))*SIN(('OddsRatio_working_3-way'!Y6+4*PI())/3)</f>
        <v>0.50084267732544907</v>
      </c>
      <c r="AL6" s="11">
        <f>'OddsRatio_working_3-way'!Z6+'OddsRatio_working_3-way'!AF6</f>
        <v>1.0536013398452533</v>
      </c>
      <c r="AM6" s="11">
        <f>'OddsRatio_working_3-way'!AA6+'OddsRatio_working_3-way'!AG6</f>
        <v>-0.68136858760775221</v>
      </c>
      <c r="AN6" s="11">
        <f>'OddsRatio_working_3-way'!AB6+'OddsRatio_working_3-way'!AH6</f>
        <v>-0.37223275223750124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1.0536013398452533</v>
      </c>
      <c r="AS6" s="11">
        <f>IF(('OddsRatio_working_3-way'!X6=0),IF(Q6&gt;0,-Q6^(1/3),(-Q6)^(1/3)),'OddsRatio_working_3-way'!AM6-'OddsRatio_working_3-way'!R6/3)</f>
        <v>-0.68136858760775221</v>
      </c>
      <c r="AT6" s="11">
        <f>IF(('OddsRatio_working_3-way'!X6=0),IF(Q6&gt;0,-Q6^(1/3),(-Q6)^(1/3)),'OddsRatio_working_3-way'!AN6-'OddsRatio_working_3-way'!R6/3)</f>
        <v>-0.37223275223750124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2.82</v>
      </c>
      <c r="B7" s="4">
        <f>IF('True_Odds_Calculator_3-way'!B8="","",'True_Odds_Calculator_3-way'!B8)</f>
        <v>3.29</v>
      </c>
      <c r="C7" s="4">
        <f>IF('True_Odds_Calculator_3-way'!C8="","",'True_Odds_Calculator_3-way'!C8)</f>
        <v>2.67</v>
      </c>
      <c r="D7" s="9">
        <f t="shared" si="13"/>
        <v>0.34337939117858779</v>
      </c>
      <c r="E7" s="9">
        <f t="shared" si="14"/>
        <v>0.29359534950055999</v>
      </c>
      <c r="F7" s="9">
        <f t="shared" si="15"/>
        <v>0.36302525932085239</v>
      </c>
      <c r="G7" s="9">
        <f t="shared" si="16"/>
        <v>1.05067620121046</v>
      </c>
      <c r="H7" s="9">
        <f t="shared" si="17"/>
        <v>2.9122306862030376</v>
      </c>
      <c r="I7" s="9">
        <f t="shared" si="18"/>
        <v>3.4060485007719534</v>
      </c>
      <c r="J7" s="9">
        <f t="shared" si="19"/>
        <v>2.7546292560214676</v>
      </c>
      <c r="K7" s="11">
        <f t="shared" si="20"/>
        <v>0.3546099290780142</v>
      </c>
      <c r="L7" s="11">
        <f t="shared" si="21"/>
        <v>0.303951367781155</v>
      </c>
      <c r="M7" s="11">
        <f t="shared" si="22"/>
        <v>0.37453183520599254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-0.28097460790580353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0.23333053175220814</v>
      </c>
      <c r="Q7" s="11">
        <f>2*'OddsRatio_working_3-way'!K7*'OddsRatio_working_3-way'!L7*'OddsRatio_working_3-way'!M7</f>
        <v>8.0737208218757142E-2</v>
      </c>
      <c r="R7" s="11">
        <f t="shared" si="23"/>
        <v>0</v>
      </c>
      <c r="S7" s="11">
        <f t="shared" si="24"/>
        <v>-0.83043280491179461</v>
      </c>
      <c r="T7" s="11">
        <f t="shared" si="25"/>
        <v>-0.28734699131896008</v>
      </c>
      <c r="U7" s="11">
        <f>'OddsRatio_working_3-way'!S7-'OddsRatio_working_3-way'!R7^2/3</f>
        <v>-0.83043280491179461</v>
      </c>
      <c r="V7" s="11">
        <f>'OddsRatio_working_3-way'!S7*'OddsRatio_working_3-way'!R7/3-2*'OddsRatio_working_3-way'!R7^3/27-'OddsRatio_working_3-way'!T7</f>
        <v>0.28734699131896008</v>
      </c>
      <c r="W7" s="11">
        <f>'OddsRatio_working_3-way'!V7^2+4*'OddsRatio_working_3-way'!U7^3/27</f>
        <v>-2.2734761235425616E-3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0.14563805267134092</v>
      </c>
      <c r="Y7" s="11">
        <f>IF('OddsRatio_working_3-way'!W7&gt;=0,IF('OddsRatio_working_3-way'!V7+SQRT('OddsRatio_working_3-way'!W7)&gt;0,0,PI()),ACOS('OddsRatio_working_3-way'!V7/(2*'OddsRatio_working_3-way'!X7)))</f>
        <v>0.16443690378514608</v>
      </c>
      <c r="Z7" s="11">
        <f>'OddsRatio_working_3-way'!X7^(1/3)*COS('OddsRatio_working_3-way'!Y7/3)</f>
        <v>0.52533810060523012</v>
      </c>
      <c r="AA7" s="11">
        <f>'OddsRatio_working_3-way'!X7^(1/3)*COS(('OddsRatio_working_3-way'!Y7+2*PI())/3)</f>
        <v>-0.28763124706723264</v>
      </c>
      <c r="AB7" s="11">
        <f>'OddsRatio_working_3-way'!X7^(1/3)*COS(('OddsRatio_working_3-way'!Y7+4*PI())/3)</f>
        <v>-0.23770685353799742</v>
      </c>
      <c r="AC7" s="11">
        <f>'OddsRatio_working_3-way'!X7^(1/3)*SIN('OddsRatio_working_3-way'!Y7/3)</f>
        <v>2.8823862043232663E-2</v>
      </c>
      <c r="AD7" s="11">
        <f>'OddsRatio_working_3-way'!X7^(1/3)*SIN(('OddsRatio_working_3-way'!Y7+2*PI())/3)</f>
        <v>0.44054420967837815</v>
      </c>
      <c r="AE7" s="11">
        <f>'OddsRatio_working_3-way'!X7^(1/3)*SIN(('OddsRatio_working_3-way'!Y7+4*PI())/3)</f>
        <v>-0.46936807172161094</v>
      </c>
      <c r="AF7" s="11">
        <f>-'OddsRatio_working_3-way'!U7/(3*'OddsRatio_working_3-way'!X7^(1/3))*COS(('OddsRatio_working_3-way'!Y7)/3)</f>
        <v>0.52533810060523001</v>
      </c>
      <c r="AG7" s="11">
        <f>-'OddsRatio_working_3-way'!U7/(3*'OddsRatio_working_3-way'!X7^(1/3))*COS(('OddsRatio_working_3-way'!Y7+2*PI())/3)</f>
        <v>-0.28763124706723259</v>
      </c>
      <c r="AH7" s="11">
        <f>-'OddsRatio_working_3-way'!U7/(3*'OddsRatio_working_3-way'!X7^(1/3))*COS(('OddsRatio_working_3-way'!Y7+4*PI())/3)</f>
        <v>-0.23770685353799736</v>
      </c>
      <c r="AI7" s="11">
        <f>'OddsRatio_working_3-way'!U7/(3*'OddsRatio_working_3-way'!X7^(1/3))*SIN(('OddsRatio_working_3-way'!Y7)/3)</f>
        <v>-2.8823862043232656E-2</v>
      </c>
      <c r="AJ7" s="11">
        <f>'OddsRatio_working_3-way'!U7/(3*'OddsRatio_working_3-way'!X7^(1/3))*SIN(('OddsRatio_working_3-way'!Y7+2*PI())/3)</f>
        <v>-0.44054420967837804</v>
      </c>
      <c r="AK7" s="11">
        <f>'OddsRatio_working_3-way'!U7/(3*'OddsRatio_working_3-way'!X7^(1/3))*SIN(('OddsRatio_working_3-way'!Y7+4*PI())/3)</f>
        <v>0.46936807172161082</v>
      </c>
      <c r="AL7" s="11">
        <f>'OddsRatio_working_3-way'!Z7+'OddsRatio_working_3-way'!AF7</f>
        <v>1.05067620121046</v>
      </c>
      <c r="AM7" s="11">
        <f>'OddsRatio_working_3-way'!AA7+'OddsRatio_working_3-way'!AG7</f>
        <v>-0.57526249413446529</v>
      </c>
      <c r="AN7" s="11">
        <f>'OddsRatio_working_3-way'!AB7+'OddsRatio_working_3-way'!AH7</f>
        <v>-0.47541370707599478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1.05067620121046</v>
      </c>
      <c r="AS7" s="11">
        <f>IF(('OddsRatio_working_3-way'!X7=0),IF(Q7&gt;0,-Q7^(1/3),(-Q7)^(1/3)),'OddsRatio_working_3-way'!AM7-'OddsRatio_working_3-way'!R7/3)</f>
        <v>-0.57526249413446529</v>
      </c>
      <c r="AT7" s="11">
        <f>IF(('OddsRatio_working_3-way'!X7=0),IF(Q7&gt;0,-Q7^(1/3),(-Q7)^(1/3)),'OddsRatio_working_3-way'!AN7-'OddsRatio_working_3-way'!R7/3)</f>
        <v>-0.47541370707599478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2.09</v>
      </c>
      <c r="B8" s="4">
        <f>IF('True_Odds_Calculator_3-way'!B9="","",'True_Odds_Calculator_3-way'!B9)</f>
        <v>3.66</v>
      </c>
      <c r="C8" s="4">
        <f>IF('True_Odds_Calculator_3-way'!C9="","",'True_Odds_Calculator_3-way'!C9)</f>
        <v>3.54</v>
      </c>
      <c r="D8" s="9">
        <f t="shared" si="13"/>
        <v>0.46527831945687026</v>
      </c>
      <c r="E8" s="9">
        <f t="shared" si="14"/>
        <v>0.26284008353458815</v>
      </c>
      <c r="F8" s="9">
        <f t="shared" si="15"/>
        <v>0.27188159700854159</v>
      </c>
      <c r="G8" s="9">
        <f t="shared" si="16"/>
        <v>1.0543589258463435</v>
      </c>
      <c r="H8" s="9">
        <f t="shared" si="17"/>
        <v>2.1492512291725139</v>
      </c>
      <c r="I8" s="9">
        <f t="shared" si="18"/>
        <v>3.804594742751275</v>
      </c>
      <c r="J8" s="9">
        <f t="shared" si="19"/>
        <v>3.6780716716497124</v>
      </c>
      <c r="K8" s="11">
        <f t="shared" si="20"/>
        <v>0.47846889952153115</v>
      </c>
      <c r="L8" s="11">
        <f t="shared" si="21"/>
        <v>0.27322404371584696</v>
      </c>
      <c r="M8" s="11">
        <f t="shared" si="22"/>
        <v>0.2824858757062147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-0.27196387324200599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0.23228438285252306</v>
      </c>
      <c r="Q8" s="11">
        <f>2*'OddsRatio_working_3-way'!K8*'OddsRatio_working_3-way'!L8*'OddsRatio_working_3-way'!M8</f>
        <v>7.3858309333075717E-2</v>
      </c>
      <c r="R8" s="11">
        <f t="shared" si="23"/>
        <v>0</v>
      </c>
      <c r="S8" s="11">
        <f t="shared" si="24"/>
        <v>-0.85410014235907616</v>
      </c>
      <c r="T8" s="11">
        <f t="shared" si="25"/>
        <v>-0.27157397213325163</v>
      </c>
      <c r="U8" s="11">
        <f>'OddsRatio_working_3-way'!S8-'OddsRatio_working_3-way'!R8^2/3</f>
        <v>-0.85410014235907616</v>
      </c>
      <c r="V8" s="11">
        <f>'OddsRatio_working_3-way'!S8*'OddsRatio_working_3-way'!R8/3-2*'OddsRatio_working_3-way'!R8^3/27-'OddsRatio_working_3-way'!T8</f>
        <v>0.27157397213325163</v>
      </c>
      <c r="W8" s="11">
        <f>'OddsRatio_working_3-way'!V8^2+4*'OddsRatio_working_3-way'!U8^3/27</f>
        <v>-1.8552021506917052E-2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0.1519082320408848</v>
      </c>
      <c r="Y8" s="11">
        <f>IF('OddsRatio_working_3-way'!W8&gt;=0,IF('OddsRatio_working_3-way'!V8+SQRT('OddsRatio_working_3-way'!W8)&gt;0,0,PI()),ACOS('OddsRatio_working_3-way'!V8/(2*'OddsRatio_working_3-way'!X8)))</f>
        <v>0.46488060263071529</v>
      </c>
      <c r="Z8" s="11">
        <f>'OddsRatio_working_3-way'!X8^(1/3)*COS('OddsRatio_working_3-way'!Y8/3)</f>
        <v>0.52717946292317175</v>
      </c>
      <c r="AA8" s="11">
        <f>'OddsRatio_working_3-way'!X8^(1/3)*COS(('OddsRatio_working_3-way'!Y8+2*PI())/3)</f>
        <v>-0.33490870505064002</v>
      </c>
      <c r="AB8" s="11">
        <f>'OddsRatio_working_3-way'!X8^(1/3)*COS(('OddsRatio_working_3-way'!Y8+4*PI())/3)</f>
        <v>-0.19227075787253184</v>
      </c>
      <c r="AC8" s="11">
        <f>'OddsRatio_working_3-way'!X8^(1/3)*SIN('OddsRatio_working_3-way'!Y8/3)</f>
        <v>8.2352057199936449E-2</v>
      </c>
      <c r="AD8" s="11">
        <f>'OddsRatio_working_3-way'!X8^(1/3)*SIN(('OddsRatio_working_3-way'!Y8+2*PI())/3)</f>
        <v>0.41537477864493511</v>
      </c>
      <c r="AE8" s="11">
        <f>'OddsRatio_working_3-way'!X8^(1/3)*SIN(('OddsRatio_working_3-way'!Y8+4*PI())/3)</f>
        <v>-0.49772683584487143</v>
      </c>
      <c r="AF8" s="11">
        <f>-'OddsRatio_working_3-way'!U8/(3*'OddsRatio_working_3-way'!X8^(1/3))*COS(('OddsRatio_working_3-way'!Y8)/3)</f>
        <v>0.52717946292317175</v>
      </c>
      <c r="AG8" s="11">
        <f>-'OddsRatio_working_3-way'!U8/(3*'OddsRatio_working_3-way'!X8^(1/3))*COS(('OddsRatio_working_3-way'!Y8+2*PI())/3)</f>
        <v>-0.33490870505064002</v>
      </c>
      <c r="AH8" s="11">
        <f>-'OddsRatio_working_3-way'!U8/(3*'OddsRatio_working_3-way'!X8^(1/3))*COS(('OddsRatio_working_3-way'!Y8+4*PI())/3)</f>
        <v>-0.19227075787253184</v>
      </c>
      <c r="AI8" s="11">
        <f>'OddsRatio_working_3-way'!U8/(3*'OddsRatio_working_3-way'!X8^(1/3))*SIN(('OddsRatio_working_3-way'!Y8)/3)</f>
        <v>-8.2352057199936449E-2</v>
      </c>
      <c r="AJ8" s="11">
        <f>'OddsRatio_working_3-way'!U8/(3*'OddsRatio_working_3-way'!X8^(1/3))*SIN(('OddsRatio_working_3-way'!Y8+2*PI())/3)</f>
        <v>-0.41537477864493511</v>
      </c>
      <c r="AK8" s="11">
        <f>'OddsRatio_working_3-way'!U8/(3*'OddsRatio_working_3-way'!X8^(1/3))*SIN(('OddsRatio_working_3-way'!Y8+4*PI())/3)</f>
        <v>0.49772683584487143</v>
      </c>
      <c r="AL8" s="11">
        <f>'OddsRatio_working_3-way'!Z8+'OddsRatio_working_3-way'!AF8</f>
        <v>1.0543589258463435</v>
      </c>
      <c r="AM8" s="11">
        <f>'OddsRatio_working_3-way'!AA8+'OddsRatio_working_3-way'!AG8</f>
        <v>-0.66981741010128004</v>
      </c>
      <c r="AN8" s="11">
        <f>'OddsRatio_working_3-way'!AB8+'OddsRatio_working_3-way'!AH8</f>
        <v>-0.38454151574506368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1.0543589258463435</v>
      </c>
      <c r="AS8" s="11">
        <f>IF(('OddsRatio_working_3-way'!X8=0),IF(Q8&gt;0,-Q8^(1/3),(-Q8)^(1/3)),'OddsRatio_working_3-way'!AM8-'OddsRatio_working_3-way'!R8/3)</f>
        <v>-0.66981741010128004</v>
      </c>
      <c r="AT8" s="11">
        <f>IF(('OddsRatio_working_3-way'!X8=0),IF(Q8&gt;0,-Q8^(1/3),(-Q8)^(1/3)),'OddsRatio_working_3-way'!AN8-'OddsRatio_working_3-way'!R8/3)</f>
        <v>-0.38454151574506368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3.93</v>
      </c>
      <c r="B9" s="4">
        <f>IF('True_Odds_Calculator_3-way'!B10="","",'True_Odds_Calculator_3-way'!B10)</f>
        <v>3.71</v>
      </c>
      <c r="C9" s="4">
        <f>IF('True_Odds_Calculator_3-way'!C10="","",'True_Odds_Calculator_3-way'!C10)</f>
        <v>1.96</v>
      </c>
      <c r="D9" s="9">
        <f t="shared" si="13"/>
        <v>0.24431761442047017</v>
      </c>
      <c r="E9" s="9">
        <f t="shared" si="14"/>
        <v>0.25901425330948114</v>
      </c>
      <c r="F9" s="9">
        <f t="shared" si="15"/>
        <v>0.49666813227004875</v>
      </c>
      <c r="G9" s="9">
        <f t="shared" si="16"/>
        <v>1.0556425806685161</v>
      </c>
      <c r="H9" s="9">
        <f t="shared" si="17"/>
        <v>4.093032761358752</v>
      </c>
      <c r="I9" s="9">
        <f t="shared" si="18"/>
        <v>3.8607913936116787</v>
      </c>
      <c r="J9" s="9">
        <f t="shared" si="19"/>
        <v>2.0134168774417751</v>
      </c>
      <c r="K9" s="11">
        <f t="shared" si="20"/>
        <v>0.2544529262086514</v>
      </c>
      <c r="L9" s="11">
        <f t="shared" si="21"/>
        <v>0.26954177897574122</v>
      </c>
      <c r="M9" s="11">
        <f t="shared" si="22"/>
        <v>0.51020408163265307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-0.266738443695414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0.23095182806770165</v>
      </c>
      <c r="Q9" s="11">
        <f>2*'OddsRatio_working_3-way'!K9*'OddsRatio_working_3-way'!L9*'OddsRatio_working_3-way'!M9</f>
        <v>6.9985402444758066E-2</v>
      </c>
      <c r="R9" s="11">
        <f t="shared" si="23"/>
        <v>0</v>
      </c>
      <c r="S9" s="11">
        <f t="shared" si="24"/>
        <v>-0.86583630341422879</v>
      </c>
      <c r="T9" s="11">
        <f t="shared" si="25"/>
        <v>-0.26237463739825112</v>
      </c>
      <c r="U9" s="11">
        <f>'OddsRatio_working_3-way'!S9-'OddsRatio_working_3-way'!R9^2/3</f>
        <v>-0.86583630341422879</v>
      </c>
      <c r="V9" s="11">
        <f>'OddsRatio_working_3-way'!S9*'OddsRatio_working_3-way'!R9/3-2*'OddsRatio_working_3-way'!R9^3/27-'OddsRatio_working_3-way'!T9</f>
        <v>0.26237463739825112</v>
      </c>
      <c r="W9" s="11">
        <f>'OddsRatio_working_3-way'!V9^2+4*'OddsRatio_working_3-way'!U9^3/27</f>
        <v>-2.7321574820961744E-2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0.15505001223059087</v>
      </c>
      <c r="Y9" s="11">
        <f>IF('OddsRatio_working_3-way'!W9&gt;=0,IF('OddsRatio_working_3-way'!V9+SQRT('OddsRatio_working_3-way'!W9)&gt;0,0,PI()),ACOS('OddsRatio_working_3-way'!V9/(2*'OddsRatio_working_3-way'!X9)))</f>
        <v>0.56217684056995809</v>
      </c>
      <c r="Z9" s="11">
        <f>'OddsRatio_working_3-way'!X9^(1/3)*COS('OddsRatio_working_3-way'!Y9/3)</f>
        <v>0.52782129033425806</v>
      </c>
      <c r="AA9" s="11">
        <f>'OddsRatio_working_3-way'!X9^(1/3)*COS(('OddsRatio_working_3-way'!Y9+2*PI())/3)</f>
        <v>-0.35058584321112746</v>
      </c>
      <c r="AB9" s="11">
        <f>'OddsRatio_working_3-way'!X9^(1/3)*COS(('OddsRatio_working_3-way'!Y9+4*PI())/3)</f>
        <v>-0.1772354471231308</v>
      </c>
      <c r="AC9" s="11">
        <f>'OddsRatio_working_3-way'!X9^(1/3)*SIN('OddsRatio_working_3-way'!Y9/3)</f>
        <v>0.10008389784553336</v>
      </c>
      <c r="AD9" s="11">
        <f>'OddsRatio_working_3-way'!X9^(1/3)*SIN(('OddsRatio_working_3-way'!Y9+2*PI())/3)</f>
        <v>0.40706469716498273</v>
      </c>
      <c r="AE9" s="11">
        <f>'OddsRatio_working_3-way'!X9^(1/3)*SIN(('OddsRatio_working_3-way'!Y9+4*PI())/3)</f>
        <v>-0.5071485950105159</v>
      </c>
      <c r="AF9" s="11">
        <f>-'OddsRatio_working_3-way'!U9/(3*'OddsRatio_working_3-way'!X9^(1/3))*COS(('OddsRatio_working_3-way'!Y9)/3)</f>
        <v>0.52782129033425795</v>
      </c>
      <c r="AG9" s="11">
        <f>-'OddsRatio_working_3-way'!U9/(3*'OddsRatio_working_3-way'!X9^(1/3))*COS(('OddsRatio_working_3-way'!Y9+2*PI())/3)</f>
        <v>-0.3505858432111274</v>
      </c>
      <c r="AH9" s="11">
        <f>-'OddsRatio_working_3-way'!U9/(3*'OddsRatio_working_3-way'!X9^(1/3))*COS(('OddsRatio_working_3-way'!Y9+4*PI())/3)</f>
        <v>-0.17723544712313077</v>
      </c>
      <c r="AI9" s="11">
        <f>'OddsRatio_working_3-way'!U9/(3*'OddsRatio_working_3-way'!X9^(1/3))*SIN(('OddsRatio_working_3-way'!Y9)/3)</f>
        <v>-0.10008389784553334</v>
      </c>
      <c r="AJ9" s="11">
        <f>'OddsRatio_working_3-way'!U9/(3*'OddsRatio_working_3-way'!X9^(1/3))*SIN(('OddsRatio_working_3-way'!Y9+2*PI())/3)</f>
        <v>-0.40706469716498261</v>
      </c>
      <c r="AK9" s="11">
        <f>'OddsRatio_working_3-way'!U9/(3*'OddsRatio_working_3-way'!X9^(1/3))*SIN(('OddsRatio_working_3-way'!Y9+4*PI())/3)</f>
        <v>0.50714859501051579</v>
      </c>
      <c r="AL9" s="11">
        <f>'OddsRatio_working_3-way'!Z9+'OddsRatio_working_3-way'!AF9</f>
        <v>1.0556425806685161</v>
      </c>
      <c r="AM9" s="11">
        <f>'OddsRatio_working_3-way'!AA9+'OddsRatio_working_3-way'!AG9</f>
        <v>-0.7011716864222548</v>
      </c>
      <c r="AN9" s="11">
        <f>'OddsRatio_working_3-way'!AB9+'OddsRatio_working_3-way'!AH9</f>
        <v>-0.35447089424626155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1.0556425806685161</v>
      </c>
      <c r="AS9" s="11">
        <f>IF(('OddsRatio_working_3-way'!X9=0),IF(Q9&gt;0,-Q9^(1/3),(-Q9)^(1/3)),'OddsRatio_working_3-way'!AM9-'OddsRatio_working_3-way'!R9/3)</f>
        <v>-0.7011716864222548</v>
      </c>
      <c r="AT9" s="11">
        <f>IF(('OddsRatio_working_3-way'!X9=0),IF(Q9&gt;0,-Q9^(1/3),(-Q9)^(1/3)),'OddsRatio_working_3-way'!AN9-'OddsRatio_working_3-way'!R9/3)</f>
        <v>-0.35447089424626155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2.61</v>
      </c>
      <c r="B10" s="4">
        <f>IF('True_Odds_Calculator_3-way'!B11="","",'True_Odds_Calculator_3-way'!B11)</f>
        <v>3.43</v>
      </c>
      <c r="C10" s="4">
        <f>IF('True_Odds_Calculator_3-way'!C11="","",'True_Odds_Calculator_3-way'!C11)</f>
        <v>2.79</v>
      </c>
      <c r="D10" s="9">
        <f t="shared" si="13"/>
        <v>0.37149065707708095</v>
      </c>
      <c r="E10" s="9">
        <f t="shared" si="14"/>
        <v>0.28140879092392085</v>
      </c>
      <c r="F10" s="9">
        <f t="shared" si="15"/>
        <v>0.3471005519989982</v>
      </c>
      <c r="G10" s="9">
        <f t="shared" si="16"/>
        <v>1.0508433157826824</v>
      </c>
      <c r="H10" s="9">
        <f t="shared" si="17"/>
        <v>2.6918577384101186</v>
      </c>
      <c r="I10" s="9">
        <f t="shared" si="18"/>
        <v>3.5535492573519178</v>
      </c>
      <c r="J10" s="9">
        <f t="shared" si="19"/>
        <v>2.8810095352510019</v>
      </c>
      <c r="K10" s="11">
        <f t="shared" si="20"/>
        <v>0.38314176245210729</v>
      </c>
      <c r="L10" s="11">
        <f t="shared" si="21"/>
        <v>0.29154518950437314</v>
      </c>
      <c r="M10" s="11">
        <f t="shared" si="22"/>
        <v>0.35842293906810035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-0.28037956005539022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0.23341551721535531</v>
      </c>
      <c r="Q10" s="11">
        <f>2*'OddsRatio_working_3-way'!K10*'OddsRatio_working_3-way'!L10*'OddsRatio_working_3-way'!M10</f>
        <v>8.0073933864615865E-2</v>
      </c>
      <c r="R10" s="11">
        <f t="shared" si="23"/>
        <v>0</v>
      </c>
      <c r="S10" s="11">
        <f t="shared" si="24"/>
        <v>-0.83249833607429524</v>
      </c>
      <c r="T10" s="11">
        <f t="shared" si="25"/>
        <v>-0.28559119590884907</v>
      </c>
      <c r="U10" s="11">
        <f>'OddsRatio_working_3-way'!S10-'OddsRatio_working_3-way'!R10^2/3</f>
        <v>-0.83249833607429524</v>
      </c>
      <c r="V10" s="11">
        <f>'OddsRatio_working_3-way'!S10*'OddsRatio_working_3-way'!R10/3-2*'OddsRatio_working_3-way'!R10^3/27-'OddsRatio_working_3-way'!T10</f>
        <v>0.28559119590884907</v>
      </c>
      <c r="W10" s="11">
        <f>'OddsRatio_working_3-way'!V10^2+4*'OddsRatio_working_3-way'!U10^3/27</f>
        <v>-3.9140937896625927E-3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0.14618175755742335</v>
      </c>
      <c r="Y10" s="11">
        <f>IF('OddsRatio_working_3-way'!W10&gt;=0,IF('OddsRatio_working_3-way'!V10+SQRT('OddsRatio_working_3-way'!W10)&gt;0,0,PI()),ACOS('OddsRatio_working_3-way'!V10/(2*'OddsRatio_working_3-way'!X10)))</f>
        <v>0.21565723759418121</v>
      </c>
      <c r="Z10" s="11">
        <f>'OddsRatio_working_3-way'!X10^(1/3)*COS('OddsRatio_working_3-way'!Y10/3)</f>
        <v>0.52542165789134121</v>
      </c>
      <c r="AA10" s="11">
        <f>'OddsRatio_working_3-way'!X10^(1/3)*COS(('OddsRatio_working_3-way'!Y10+2*PI())/3)</f>
        <v>-0.29547735275594927</v>
      </c>
      <c r="AB10" s="11">
        <f>'OddsRatio_working_3-way'!X10^(1/3)*COS(('OddsRatio_working_3-way'!Y10+4*PI())/3)</f>
        <v>-0.2299443051353921</v>
      </c>
      <c r="AC10" s="11">
        <f>'OddsRatio_working_3-way'!X10^(1/3)*SIN('OddsRatio_working_3-way'!Y10/3)</f>
        <v>3.7835522684545327E-2</v>
      </c>
      <c r="AD10" s="11">
        <f>'OddsRatio_working_3-way'!X10^(1/3)*SIN(('OddsRatio_working_3-way'!Y10+2*PI())/3)</f>
        <v>0.43611074209016537</v>
      </c>
      <c r="AE10" s="11">
        <f>'OddsRatio_working_3-way'!X10^(1/3)*SIN(('OddsRatio_working_3-way'!Y10+4*PI())/3)</f>
        <v>-0.47394626477471058</v>
      </c>
      <c r="AF10" s="11">
        <f>-'OddsRatio_working_3-way'!U10/(3*'OddsRatio_working_3-way'!X10^(1/3))*COS(('OddsRatio_working_3-way'!Y10)/3)</f>
        <v>0.52542165789134121</v>
      </c>
      <c r="AG10" s="11">
        <f>-'OddsRatio_working_3-way'!U10/(3*'OddsRatio_working_3-way'!X10^(1/3))*COS(('OddsRatio_working_3-way'!Y10+2*PI())/3)</f>
        <v>-0.29547735275594927</v>
      </c>
      <c r="AH10" s="11">
        <f>-'OddsRatio_working_3-way'!U10/(3*'OddsRatio_working_3-way'!X10^(1/3))*COS(('OddsRatio_working_3-way'!Y10+4*PI())/3)</f>
        <v>-0.2299443051353921</v>
      </c>
      <c r="AI10" s="11">
        <f>'OddsRatio_working_3-way'!U10/(3*'OddsRatio_working_3-way'!X10^(1/3))*SIN(('OddsRatio_working_3-way'!Y10)/3)</f>
        <v>-3.7835522684545327E-2</v>
      </c>
      <c r="AJ10" s="11">
        <f>'OddsRatio_working_3-way'!U10/(3*'OddsRatio_working_3-way'!X10^(1/3))*SIN(('OddsRatio_working_3-way'!Y10+2*PI())/3)</f>
        <v>-0.43611074209016537</v>
      </c>
      <c r="AK10" s="11">
        <f>'OddsRatio_working_3-way'!U10/(3*'OddsRatio_working_3-way'!X10^(1/3))*SIN(('OddsRatio_working_3-way'!Y10+4*PI())/3)</f>
        <v>0.47394626477471058</v>
      </c>
      <c r="AL10" s="11">
        <f>'OddsRatio_working_3-way'!Z10+'OddsRatio_working_3-way'!AF10</f>
        <v>1.0508433157826824</v>
      </c>
      <c r="AM10" s="11">
        <f>'OddsRatio_working_3-way'!AA10+'OddsRatio_working_3-way'!AG10</f>
        <v>-0.59095470551189855</v>
      </c>
      <c r="AN10" s="11">
        <f>'OddsRatio_working_3-way'!AB10+'OddsRatio_working_3-way'!AH10</f>
        <v>-0.4598886102707842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1.0508433157826824</v>
      </c>
      <c r="AS10" s="11">
        <f>IF(('OddsRatio_working_3-way'!X10=0),IF(Q10&gt;0,-Q10^(1/3),(-Q10)^(1/3)),'OddsRatio_working_3-way'!AM10-'OddsRatio_working_3-way'!R10/3)</f>
        <v>-0.59095470551189855</v>
      </c>
      <c r="AT10" s="11">
        <f>IF(('OddsRatio_working_3-way'!X10=0),IF(Q10&gt;0,-Q10^(1/3),(-Q10)^(1/3)),'OddsRatio_working_3-way'!AN10-'OddsRatio_working_3-way'!R10/3)</f>
        <v>-0.4598886102707842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3.12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2.4700000000000002</v>
      </c>
      <c r="D11" s="9">
        <f t="shared" si="13"/>
        <v>0.31010681054862083</v>
      </c>
      <c r="E11" s="9">
        <f t="shared" si="14"/>
        <v>0.29659427658518095</v>
      </c>
      <c r="F11" s="9">
        <f t="shared" si="15"/>
        <v>0.39329891286619811</v>
      </c>
      <c r="G11" s="9">
        <f t="shared" si="16"/>
        <v>1.0493846142986611</v>
      </c>
      <c r="H11" s="9">
        <f t="shared" si="17"/>
        <v>3.2246953823131617</v>
      </c>
      <c r="I11" s="9">
        <f t="shared" si="18"/>
        <v>3.3716092283149743</v>
      </c>
      <c r="J11" s="9">
        <f t="shared" si="19"/>
        <v>2.5425953830190324</v>
      </c>
      <c r="K11" s="11">
        <f t="shared" si="20"/>
        <v>0.32051282051282048</v>
      </c>
      <c r="L11" s="11">
        <f t="shared" si="21"/>
        <v>0.30674846625766872</v>
      </c>
      <c r="M11" s="11">
        <f t="shared" si="22"/>
        <v>0.40485829959514169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-0.28034478871517199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0.23285561709843272</v>
      </c>
      <c r="Q11" s="11">
        <f>2*'OddsRatio_working_3-way'!K11*'OddsRatio_working_3-way'!L11*'OddsRatio_working_3-way'!M11</f>
        <v>7.960875798237016E-2</v>
      </c>
      <c r="R11" s="11">
        <f t="shared" si="23"/>
        <v>0</v>
      </c>
      <c r="S11" s="11">
        <f t="shared" si="24"/>
        <v>-0.83060440739996111</v>
      </c>
      <c r="T11" s="11">
        <f t="shared" si="25"/>
        <v>-0.28396731876921744</v>
      </c>
      <c r="U11" s="11">
        <f>'OddsRatio_working_3-way'!S11-'OddsRatio_working_3-way'!R11^2/3</f>
        <v>-0.83060440739996111</v>
      </c>
      <c r="V11" s="11">
        <f>'OddsRatio_working_3-way'!S11*'OddsRatio_working_3-way'!R11/3-2*'OddsRatio_working_3-way'!R11^3/27-'OddsRatio_working_3-way'!T11</f>
        <v>0.28396731876921744</v>
      </c>
      <c r="W11" s="11">
        <f>'OddsRatio_working_3-way'!V11^2+4*'OddsRatio_working_3-way'!U11^3/27</f>
        <v>-4.256937961684526E-3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0.14568319746170358</v>
      </c>
      <c r="Y11" s="11">
        <f>IF('OddsRatio_working_3-way'!W11&gt;=0,IF('OddsRatio_working_3-way'!V11+SQRT('OddsRatio_working_3-way'!W11)&gt;0,0,PI()),ACOS('OddsRatio_working_3-way'!V11/(2*'OddsRatio_working_3-way'!X11)))</f>
        <v>0.22584338752906863</v>
      </c>
      <c r="Z11" s="11">
        <f>'OddsRatio_working_3-way'!X11^(1/3)*COS('OddsRatio_working_3-way'!Y11/3)</f>
        <v>0.52469230714933057</v>
      </c>
      <c r="AA11" s="11">
        <f>'OddsRatio_working_3-way'!X11^(1/3)*COS(('OddsRatio_working_3-way'!Y11+2*PI())/3)</f>
        <v>-0.29661843047195824</v>
      </c>
      <c r="AB11" s="11">
        <f>'OddsRatio_working_3-way'!X11^(1/3)*COS(('OddsRatio_working_3-way'!Y11+4*PI())/3)</f>
        <v>-0.2280738766773725</v>
      </c>
      <c r="AC11" s="11">
        <f>'OddsRatio_working_3-way'!X11^(1/3)*SIN('OddsRatio_working_3-way'!Y11/3)</f>
        <v>3.9574216584787048E-2</v>
      </c>
      <c r="AD11" s="11">
        <f>'OddsRatio_working_3-way'!X11^(1/3)*SIN(('OddsRatio_working_3-way'!Y11+2*PI())/3)</f>
        <v>0.43460975886919434</v>
      </c>
      <c r="AE11" s="11">
        <f>'OddsRatio_working_3-way'!X11^(1/3)*SIN(('OddsRatio_working_3-way'!Y11+4*PI())/3)</f>
        <v>-0.47418397545398117</v>
      </c>
      <c r="AF11" s="11">
        <f>-'OddsRatio_working_3-way'!U11/(3*'OddsRatio_working_3-way'!X11^(1/3))*COS(('OddsRatio_working_3-way'!Y11)/3)</f>
        <v>0.52469230714933046</v>
      </c>
      <c r="AG11" s="11">
        <f>-'OddsRatio_working_3-way'!U11/(3*'OddsRatio_working_3-way'!X11^(1/3))*COS(('OddsRatio_working_3-way'!Y11+2*PI())/3)</f>
        <v>-0.29661843047195818</v>
      </c>
      <c r="AH11" s="11">
        <f>-'OddsRatio_working_3-way'!U11/(3*'OddsRatio_working_3-way'!X11^(1/3))*COS(('OddsRatio_working_3-way'!Y11+4*PI())/3)</f>
        <v>-0.22807387667737244</v>
      </c>
      <c r="AI11" s="11">
        <f>'OddsRatio_working_3-way'!U11/(3*'OddsRatio_working_3-way'!X11^(1/3))*SIN(('OddsRatio_working_3-way'!Y11)/3)</f>
        <v>-3.9574216584787041E-2</v>
      </c>
      <c r="AJ11" s="11">
        <f>'OddsRatio_working_3-way'!U11/(3*'OddsRatio_working_3-way'!X11^(1/3))*SIN(('OddsRatio_working_3-way'!Y11+2*PI())/3)</f>
        <v>-0.43460975886919423</v>
      </c>
      <c r="AK11" s="11">
        <f>'OddsRatio_working_3-way'!U11/(3*'OddsRatio_working_3-way'!X11^(1/3))*SIN(('OddsRatio_working_3-way'!Y11+4*PI())/3)</f>
        <v>0.47418397545398105</v>
      </c>
      <c r="AL11" s="11">
        <f>'OddsRatio_working_3-way'!Z11+'OddsRatio_working_3-way'!AF11</f>
        <v>1.0493846142986611</v>
      </c>
      <c r="AM11" s="11">
        <f>'OddsRatio_working_3-way'!AA11+'OddsRatio_working_3-way'!AG11</f>
        <v>-0.59323686094391648</v>
      </c>
      <c r="AN11" s="11">
        <f>'OddsRatio_working_3-way'!AB11+'OddsRatio_working_3-way'!AH11</f>
        <v>-0.45614775335474494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1.0493846142986611</v>
      </c>
      <c r="AS11" s="11">
        <f>IF(('OddsRatio_working_3-way'!X11=0),IF(Q11&gt;0,-Q11^(1/3),(-Q11)^(1/3)),'OddsRatio_working_3-way'!AM11-'OddsRatio_working_3-way'!R11/3)</f>
        <v>-0.59323686094391648</v>
      </c>
      <c r="AT11" s="11">
        <f>IF(('OddsRatio_working_3-way'!X11=0),IF(Q11&gt;0,-Q11^(1/3),(-Q11)^(1/3)),'OddsRatio_working_3-way'!AN11-'OddsRatio_working_3-way'!R11/3)</f>
        <v>-0.45614775335474494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</v>
      </c>
      <c r="B12" s="4">
        <f>IF('True_Odds_Calculator_3-way'!B13="","",'True_Odds_Calculator_3-way'!B13)</f>
        <v>4.03</v>
      </c>
      <c r="C12" s="4">
        <f>IF('True_Odds_Calculator_3-way'!C13="","",'True_Odds_Calculator_3-way'!C13)</f>
        <v>5</v>
      </c>
      <c r="D12" s="9">
        <f t="shared" si="13"/>
        <v>0.57307363490589736</v>
      </c>
      <c r="E12" s="9">
        <f t="shared" si="14"/>
        <v>0.23670410558620048</v>
      </c>
      <c r="F12" s="9">
        <f t="shared" si="15"/>
        <v>0.19022225950790236</v>
      </c>
      <c r="G12" s="9">
        <f t="shared" si="16"/>
        <v>1.0642520788405119</v>
      </c>
      <c r="H12" s="9">
        <f t="shared" si="17"/>
        <v>1.744976455188358</v>
      </c>
      <c r="I12" s="9">
        <f t="shared" si="18"/>
        <v>4.2246837988867512</v>
      </c>
      <c r="J12" s="9">
        <f t="shared" si="19"/>
        <v>5.2570083153620475</v>
      </c>
      <c r="K12" s="11">
        <f t="shared" si="20"/>
        <v>0.58823529411764708</v>
      </c>
      <c r="L12" s="11">
        <f t="shared" si="21"/>
        <v>0.24813895781637715</v>
      </c>
      <c r="M12" s="11">
        <f t="shared" si="22"/>
        <v>0.2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-0.24767187271931113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0.22566048752007012</v>
      </c>
      <c r="Q12" s="11">
        <f>2*'OddsRatio_working_3-way'!K12*'OddsRatio_working_3-way'!L12*'OddsRatio_working_3-way'!M12</f>
        <v>5.8385637133265215E-2</v>
      </c>
      <c r="R12" s="11">
        <f t="shared" si="23"/>
        <v>0</v>
      </c>
      <c r="S12" s="11">
        <f t="shared" si="24"/>
        <v>-0.91112682696841107</v>
      </c>
      <c r="T12" s="11">
        <f t="shared" si="25"/>
        <v>-0.23573785950023565</v>
      </c>
      <c r="U12" s="11">
        <f>'OddsRatio_working_3-way'!S12-'OddsRatio_working_3-way'!R12^2/3</f>
        <v>-0.91112682696841107</v>
      </c>
      <c r="V12" s="11">
        <f>'OddsRatio_working_3-way'!S12*'OddsRatio_working_3-way'!R12/3-2*'OddsRatio_working_3-way'!R12^3/27-'OddsRatio_working_3-way'!T12</f>
        <v>0.23573785950023565</v>
      </c>
      <c r="W12" s="11">
        <f>'OddsRatio_working_3-way'!V12^2+4*'OddsRatio_working_3-way'!U12^3/27</f>
        <v>-5.6483045902827218E-2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0.16737337325914484</v>
      </c>
      <c r="Y12" s="11">
        <f>IF('OddsRatio_working_3-way'!W12&gt;=0,IF('OddsRatio_working_3-way'!V12+SQRT('OddsRatio_working_3-way'!W12)&gt;0,0,PI()),ACOS('OddsRatio_working_3-way'!V12/(2*'OddsRatio_working_3-way'!X12)))</f>
        <v>0.78946185713625128</v>
      </c>
      <c r="Z12" s="11">
        <f>'OddsRatio_working_3-way'!X12^(1/3)*COS('OddsRatio_working_3-way'!Y12/3)</f>
        <v>0.53212603942025594</v>
      </c>
      <c r="AA12" s="11">
        <f>'OddsRatio_working_3-way'!X12^(1/3)*COS(('OddsRatio_working_3-way'!Y12+2*PI())/3)</f>
        <v>-0.39021258825664729</v>
      </c>
      <c r="AB12" s="11">
        <f>'OddsRatio_working_3-way'!X12^(1/3)*COS(('OddsRatio_working_3-way'!Y12+4*PI())/3)</f>
        <v>-0.14191345116360857</v>
      </c>
      <c r="AC12" s="11">
        <f>'OddsRatio_working_3-way'!X12^(1/3)*SIN('OddsRatio_working_3-way'!Y12/3)</f>
        <v>0.14335557364021775</v>
      </c>
      <c r="AD12" s="11">
        <f>'OddsRatio_working_3-way'!X12^(1/3)*SIN(('OddsRatio_working_3-way'!Y12+2*PI())/3)</f>
        <v>0.3891568813330325</v>
      </c>
      <c r="AE12" s="11">
        <f>'OddsRatio_working_3-way'!X12^(1/3)*SIN(('OddsRatio_working_3-way'!Y12+4*PI())/3)</f>
        <v>-0.53251245497325017</v>
      </c>
      <c r="AF12" s="11">
        <f>-'OddsRatio_working_3-way'!U12/(3*'OddsRatio_working_3-way'!X12^(1/3))*COS(('OddsRatio_working_3-way'!Y12)/3)</f>
        <v>0.53212603942025594</v>
      </c>
      <c r="AG12" s="11">
        <f>-'OddsRatio_working_3-way'!U12/(3*'OddsRatio_working_3-way'!X12^(1/3))*COS(('OddsRatio_working_3-way'!Y12+2*PI())/3)</f>
        <v>-0.39021258825664729</v>
      </c>
      <c r="AH12" s="11">
        <f>-'OddsRatio_working_3-way'!U12/(3*'OddsRatio_working_3-way'!X12^(1/3))*COS(('OddsRatio_working_3-way'!Y12+4*PI())/3)</f>
        <v>-0.14191345116360857</v>
      </c>
      <c r="AI12" s="11">
        <f>'OddsRatio_working_3-way'!U12/(3*'OddsRatio_working_3-way'!X12^(1/3))*SIN(('OddsRatio_working_3-way'!Y12)/3)</f>
        <v>-0.14335557364021775</v>
      </c>
      <c r="AJ12" s="11">
        <f>'OddsRatio_working_3-way'!U12/(3*'OddsRatio_working_3-way'!X12^(1/3))*SIN(('OddsRatio_working_3-way'!Y12+2*PI())/3)</f>
        <v>-0.3891568813330325</v>
      </c>
      <c r="AK12" s="11">
        <f>'OddsRatio_working_3-way'!U12/(3*'OddsRatio_working_3-way'!X12^(1/3))*SIN(('OddsRatio_working_3-way'!Y12+4*PI())/3)</f>
        <v>0.53251245497325017</v>
      </c>
      <c r="AL12" s="11">
        <f>'OddsRatio_working_3-way'!Z12+'OddsRatio_working_3-way'!AF12</f>
        <v>1.0642520788405119</v>
      </c>
      <c r="AM12" s="11">
        <f>'OddsRatio_working_3-way'!AA12+'OddsRatio_working_3-way'!AG12</f>
        <v>-0.78042517651329457</v>
      </c>
      <c r="AN12" s="11">
        <f>'OddsRatio_working_3-way'!AB12+'OddsRatio_working_3-way'!AH12</f>
        <v>-0.28382690232721713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1.0642520788405119</v>
      </c>
      <c r="AS12" s="11">
        <f>IF(('OddsRatio_working_3-way'!X12=0),IF(Q12&gt;0,-Q12^(1/3),(-Q12)^(1/3)),'OddsRatio_working_3-way'!AM12-'OddsRatio_working_3-way'!R12/3)</f>
        <v>-0.78042517651329457</v>
      </c>
      <c r="AT12" s="11">
        <f>IF(('OddsRatio_working_3-way'!X12=0),IF(Q12&gt;0,-Q12^(1/3),(-Q12)^(1/3)),'OddsRatio_working_3-way'!AN12-'OddsRatio_working_3-way'!R12/3)</f>
        <v>-0.28382690232721713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4.2699999999999996</v>
      </c>
      <c r="B13" s="4">
        <f>IF('True_Odds_Calculator_3-way'!B14="","",'True_Odds_Calculator_3-way'!B14)</f>
        <v>3.46</v>
      </c>
      <c r="C13" s="4">
        <f>IF('True_Odds_Calculator_3-way'!C14="","",'True_Odds_Calculator_3-way'!C14)</f>
        <v>1.98</v>
      </c>
      <c r="D13" s="9">
        <f t="shared" si="13"/>
        <v>0.22625223318796417</v>
      </c>
      <c r="E13" s="9">
        <f t="shared" si="14"/>
        <v>0.27989815473182805</v>
      </c>
      <c r="F13" s="9">
        <f t="shared" si="15"/>
        <v>0.49384961208020783</v>
      </c>
      <c r="G13" s="9">
        <f t="shared" si="16"/>
        <v>1.0458244271929771</v>
      </c>
      <c r="H13" s="9">
        <f t="shared" si="17"/>
        <v>4.4198458769210349</v>
      </c>
      <c r="I13" s="9">
        <f t="shared" si="18"/>
        <v>3.5727280908947234</v>
      </c>
      <c r="J13" s="9">
        <f t="shared" si="19"/>
        <v>2.0249079386491178</v>
      </c>
      <c r="K13" s="11">
        <f t="shared" si="20"/>
        <v>0.23419203747072601</v>
      </c>
      <c r="L13" s="11">
        <f t="shared" si="21"/>
        <v>0.28901734104046245</v>
      </c>
      <c r="M13" s="11">
        <f t="shared" si="22"/>
        <v>0.50505050505050508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-0.2694882110214244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0.22937884209560513</v>
      </c>
      <c r="Q13" s="11">
        <f>2*'OddsRatio_working_3-way'!K13*'OddsRatio_working_3-way'!L13*'OddsRatio_working_3-way'!M13</f>
        <v>6.8369252487512702E-2</v>
      </c>
      <c r="R13" s="11">
        <f t="shared" si="23"/>
        <v>0</v>
      </c>
      <c r="S13" s="11">
        <f t="shared" si="24"/>
        <v>-0.85116466218022968</v>
      </c>
      <c r="T13" s="11">
        <f t="shared" si="25"/>
        <v>-0.25370034640245293</v>
      </c>
      <c r="U13" s="11">
        <f>'OddsRatio_working_3-way'!S13-'OddsRatio_working_3-way'!R13^2/3</f>
        <v>-0.85116466218022968</v>
      </c>
      <c r="V13" s="11">
        <f>'OddsRatio_working_3-way'!S13*'OddsRatio_working_3-way'!R13/3-2*'OddsRatio_working_3-way'!R13^3/27-'OddsRatio_working_3-way'!T13</f>
        <v>0.25370034640245293</v>
      </c>
      <c r="W13" s="11">
        <f>'OddsRatio_working_3-way'!V13^2+4*'OddsRatio_working_3-way'!U13^3/27</f>
        <v>-2.6992114349693869E-2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0.15112575898437902</v>
      </c>
      <c r="Y13" s="11">
        <f>IF('OddsRatio_working_3-way'!W13&gt;=0,IF('OddsRatio_working_3-way'!V13+SQRT('OddsRatio_working_3-way'!W13)&gt;0,0,PI()),ACOS('OddsRatio_working_3-way'!V13/(2*'OddsRatio_working_3-way'!X13)))</f>
        <v>0.57467627403652566</v>
      </c>
      <c r="Z13" s="11">
        <f>'OddsRatio_working_3-way'!X13^(1/3)*COS('OddsRatio_working_3-way'!Y13/3)</f>
        <v>0.52291221359648854</v>
      </c>
      <c r="AA13" s="11">
        <f>'OddsRatio_working_3-way'!X13^(1/3)*COS(('OddsRatio_working_3-way'!Y13+2*PI())/3)</f>
        <v>-0.34928137764196354</v>
      </c>
      <c r="AB13" s="11">
        <f>'OddsRatio_working_3-way'!X13^(1/3)*COS(('OddsRatio_working_3-way'!Y13+4*PI())/3)</f>
        <v>-0.17363083595452514</v>
      </c>
      <c r="AC13" s="11">
        <f>'OddsRatio_working_3-way'!X13^(1/3)*SIN('OddsRatio_working_3-way'!Y13/3)</f>
        <v>0.10141188752654627</v>
      </c>
      <c r="AD13" s="11">
        <f>'OddsRatio_working_3-way'!X13^(1/3)*SIN(('OddsRatio_working_3-way'!Y13+2*PI())/3)</f>
        <v>0.40214931716044056</v>
      </c>
      <c r="AE13" s="11">
        <f>'OddsRatio_working_3-way'!X13^(1/3)*SIN(('OddsRatio_working_3-way'!Y13+4*PI())/3)</f>
        <v>-0.50356120468698673</v>
      </c>
      <c r="AF13" s="11">
        <f>-'OddsRatio_working_3-way'!U13/(3*'OddsRatio_working_3-way'!X13^(1/3))*COS(('OddsRatio_working_3-way'!Y13)/3)</f>
        <v>0.52291221359648854</v>
      </c>
      <c r="AG13" s="11">
        <f>-'OddsRatio_working_3-way'!U13/(3*'OddsRatio_working_3-way'!X13^(1/3))*COS(('OddsRatio_working_3-way'!Y13+2*PI())/3)</f>
        <v>-0.34928137764196354</v>
      </c>
      <c r="AH13" s="11">
        <f>-'OddsRatio_working_3-way'!U13/(3*'OddsRatio_working_3-way'!X13^(1/3))*COS(('OddsRatio_working_3-way'!Y13+4*PI())/3)</f>
        <v>-0.17363083595452514</v>
      </c>
      <c r="AI13" s="11">
        <f>'OddsRatio_working_3-way'!U13/(3*'OddsRatio_working_3-way'!X13^(1/3))*SIN(('OddsRatio_working_3-way'!Y13)/3)</f>
        <v>-0.10141188752654627</v>
      </c>
      <c r="AJ13" s="11">
        <f>'OddsRatio_working_3-way'!U13/(3*'OddsRatio_working_3-way'!X13^(1/3))*SIN(('OddsRatio_working_3-way'!Y13+2*PI())/3)</f>
        <v>-0.40214931716044056</v>
      </c>
      <c r="AK13" s="11">
        <f>'OddsRatio_working_3-way'!U13/(3*'OddsRatio_working_3-way'!X13^(1/3))*SIN(('OddsRatio_working_3-way'!Y13+4*PI())/3)</f>
        <v>0.50356120468698673</v>
      </c>
      <c r="AL13" s="11">
        <f>'OddsRatio_working_3-way'!Z13+'OddsRatio_working_3-way'!AF13</f>
        <v>1.0458244271929771</v>
      </c>
      <c r="AM13" s="11">
        <f>'OddsRatio_working_3-way'!AA13+'OddsRatio_working_3-way'!AG13</f>
        <v>-0.69856275528392708</v>
      </c>
      <c r="AN13" s="11">
        <f>'OddsRatio_working_3-way'!AB13+'OddsRatio_working_3-way'!AH13</f>
        <v>-0.34726167190905027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1.0458244271929771</v>
      </c>
      <c r="AS13" s="11">
        <f>IF(('OddsRatio_working_3-way'!X13=0),IF(Q13&gt;0,-Q13^(1/3),(-Q13)^(1/3)),'OddsRatio_working_3-way'!AM13-'OddsRatio_working_3-way'!R13/3)</f>
        <v>-0.69856275528392708</v>
      </c>
      <c r="AT13" s="11">
        <f>IF(('OddsRatio_working_3-way'!X13=0),IF(Q13&gt;0,-Q13^(1/3),(-Q13)^(1/3)),'OddsRatio_working_3-way'!AN13-'OddsRatio_working_3-way'!R13/3)</f>
        <v>-0.34726167190905027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2.2999999999999998</v>
      </c>
      <c r="B14" s="4">
        <f>IF('True_Odds_Calculator_3-way'!B15="","",'True_Odds_Calculator_3-way'!B15)</f>
        <v>3.44</v>
      </c>
      <c r="C14" s="4">
        <f>IF('True_Odds_Calculator_3-way'!C15="","",'True_Odds_Calculator_3-way'!C15)</f>
        <v>3.3</v>
      </c>
      <c r="D14" s="9">
        <f t="shared" si="13"/>
        <v>0.42417770780420622</v>
      </c>
      <c r="E14" s="9">
        <f t="shared" si="14"/>
        <v>0.28185466933532793</v>
      </c>
      <c r="F14" s="9">
        <f t="shared" si="15"/>
        <v>0.29396762286046613</v>
      </c>
      <c r="G14" s="9">
        <f t="shared" si="16"/>
        <v>1.0442326803520978</v>
      </c>
      <c r="H14" s="9">
        <f t="shared" si="17"/>
        <v>2.357502484457727</v>
      </c>
      <c r="I14" s="9">
        <f t="shared" si="18"/>
        <v>3.547927740059118</v>
      </c>
      <c r="J14" s="9">
        <f t="shared" si="19"/>
        <v>3.4017351648098244</v>
      </c>
      <c r="K14" s="11">
        <f t="shared" si="20"/>
        <v>0.43478260869565222</v>
      </c>
      <c r="L14" s="11">
        <f t="shared" si="21"/>
        <v>0.29069767441860467</v>
      </c>
      <c r="M14" s="11">
        <f t="shared" si="22"/>
        <v>0.30303030303030304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-0.27942212825933765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0.23133253669148518</v>
      </c>
      <c r="Q14" s="11">
        <f>2*'OddsRatio_working_3-way'!K14*'OddsRatio_working_3-way'!L14*'OddsRatio_working_3-way'!M14</f>
        <v>7.6600177712412315E-2</v>
      </c>
      <c r="R14" s="11">
        <f t="shared" si="23"/>
        <v>0</v>
      </c>
      <c r="S14" s="11">
        <f t="shared" si="24"/>
        <v>-0.82789626624266677</v>
      </c>
      <c r="T14" s="11">
        <f t="shared" si="25"/>
        <v>-0.27413783650419432</v>
      </c>
      <c r="U14" s="11">
        <f>'OddsRatio_working_3-way'!S14-'OddsRatio_working_3-way'!R14^2/3</f>
        <v>-0.82789626624266677</v>
      </c>
      <c r="V14" s="11">
        <f>'OddsRatio_working_3-way'!S14*'OddsRatio_working_3-way'!R14/3-2*'OddsRatio_working_3-way'!R14^3/27-'OddsRatio_working_3-way'!T14</f>
        <v>0.27413783650419432</v>
      </c>
      <c r="W14" s="11">
        <f>'OddsRatio_working_3-way'!V14^2+4*'OddsRatio_working_3-way'!U14^3/27</f>
        <v>-8.9151464657746121E-3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0.14497129014823504</v>
      </c>
      <c r="Y14" s="11">
        <f>IF('OddsRatio_working_3-way'!W14&gt;=0,IF('OddsRatio_working_3-way'!V14+SQRT('OddsRatio_working_3-way'!W14)&gt;0,0,PI()),ACOS('OddsRatio_working_3-way'!V14/(2*'OddsRatio_working_3-way'!X14)))</f>
        <v>0.33170004006139053</v>
      </c>
      <c r="Z14" s="11">
        <f>'OddsRatio_working_3-way'!X14^(1/3)*COS('OddsRatio_working_3-way'!Y14/3)</f>
        <v>0.52211634017604902</v>
      </c>
      <c r="AA14" s="11">
        <f>'OddsRatio_working_3-way'!X14^(1/3)*COS(('OddsRatio_working_3-way'!Y14+2*PI())/3)</f>
        <v>-0.31125739370296579</v>
      </c>
      <c r="AB14" s="11">
        <f>'OddsRatio_working_3-way'!X14^(1/3)*COS(('OddsRatio_working_3-way'!Y14+4*PI())/3)</f>
        <v>-0.21085894647308337</v>
      </c>
      <c r="AC14" s="11">
        <f>'OddsRatio_working_3-way'!X14^(1/3)*SIN('OddsRatio_working_3-way'!Y14/3)</f>
        <v>5.7965070534393266E-2</v>
      </c>
      <c r="AD14" s="11">
        <f>'OddsRatio_working_3-way'!X14^(1/3)*SIN(('OddsRatio_working_3-way'!Y14+2*PI())/3)</f>
        <v>0.42318347905621967</v>
      </c>
      <c r="AE14" s="11">
        <f>'OddsRatio_working_3-way'!X14^(1/3)*SIN(('OddsRatio_working_3-way'!Y14+4*PI())/3)</f>
        <v>-0.48114854959061271</v>
      </c>
      <c r="AF14" s="11">
        <f>-'OddsRatio_working_3-way'!U14/(3*'OddsRatio_working_3-way'!X14^(1/3))*COS(('OddsRatio_working_3-way'!Y14)/3)</f>
        <v>0.52211634017604891</v>
      </c>
      <c r="AG14" s="11">
        <f>-'OddsRatio_working_3-way'!U14/(3*'OddsRatio_working_3-way'!X14^(1/3))*COS(('OddsRatio_working_3-way'!Y14+2*PI())/3)</f>
        <v>-0.31125739370296573</v>
      </c>
      <c r="AH14" s="11">
        <f>-'OddsRatio_working_3-way'!U14/(3*'OddsRatio_working_3-way'!X14^(1/3))*COS(('OddsRatio_working_3-way'!Y14+4*PI())/3)</f>
        <v>-0.21085894647308331</v>
      </c>
      <c r="AI14" s="11">
        <f>'OddsRatio_working_3-way'!U14/(3*'OddsRatio_working_3-way'!X14^(1/3))*SIN(('OddsRatio_working_3-way'!Y14)/3)</f>
        <v>-5.7965070534393252E-2</v>
      </c>
      <c r="AJ14" s="11">
        <f>'OddsRatio_working_3-way'!U14/(3*'OddsRatio_working_3-way'!X14^(1/3))*SIN(('OddsRatio_working_3-way'!Y14+2*PI())/3)</f>
        <v>-0.42318347905621956</v>
      </c>
      <c r="AK14" s="11">
        <f>'OddsRatio_working_3-way'!U14/(3*'OddsRatio_working_3-way'!X14^(1/3))*SIN(('OddsRatio_working_3-way'!Y14+4*PI())/3)</f>
        <v>0.4811485495906126</v>
      </c>
      <c r="AL14" s="11">
        <f>'OddsRatio_working_3-way'!Z14+'OddsRatio_working_3-way'!AF14</f>
        <v>1.0442326803520978</v>
      </c>
      <c r="AM14" s="11">
        <f>'OddsRatio_working_3-way'!AA14+'OddsRatio_working_3-way'!AG14</f>
        <v>-0.62251478740593158</v>
      </c>
      <c r="AN14" s="11">
        <f>'OddsRatio_working_3-way'!AB14+'OddsRatio_working_3-way'!AH14</f>
        <v>-0.42171789294616668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1.0442326803520978</v>
      </c>
      <c r="AS14" s="11">
        <f>IF(('OddsRatio_working_3-way'!X14=0),IF(Q14&gt;0,-Q14^(1/3),(-Q14)^(1/3)),'OddsRatio_working_3-way'!AM14-'OddsRatio_working_3-way'!R14/3)</f>
        <v>-0.62251478740593158</v>
      </c>
      <c r="AT14" s="11">
        <f>IF(('OddsRatio_working_3-way'!X14=0),IF(Q14&gt;0,-Q14^(1/3),(-Q14)^(1/3)),'OddsRatio_working_3-way'!AN14-'OddsRatio_working_3-way'!R14/3)</f>
        <v>-0.42171789294616668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2.96</v>
      </c>
      <c r="B15" s="4">
        <f>IF('True_Odds_Calculator_3-way'!B16="","",'True_Odds_Calculator_3-way'!B16)</f>
        <v>3.26</v>
      </c>
      <c r="C15" s="4">
        <f>IF('True_Odds_Calculator_3-way'!C16="","",'True_Odds_Calculator_3-way'!C16)</f>
        <v>2.61</v>
      </c>
      <c r="D15" s="9">
        <f t="shared" si="13"/>
        <v>0.32861933974551372</v>
      </c>
      <c r="E15" s="9">
        <f t="shared" si="14"/>
        <v>0.29799651842504282</v>
      </c>
      <c r="F15" s="9">
        <f t="shared" si="15"/>
        <v>0.37338414182944357</v>
      </c>
      <c r="G15" s="9">
        <f t="shared" si="16"/>
        <v>1.0423645591167332</v>
      </c>
      <c r="H15" s="9">
        <f t="shared" si="17"/>
        <v>3.0430345358687974</v>
      </c>
      <c r="I15" s="9">
        <f t="shared" si="18"/>
        <v>3.355743903603817</v>
      </c>
      <c r="J15" s="9">
        <f t="shared" si="19"/>
        <v>2.6782069401779398</v>
      </c>
      <c r="K15" s="11">
        <f t="shared" si="20"/>
        <v>0.33783783783783783</v>
      </c>
      <c r="L15" s="11">
        <f t="shared" si="21"/>
        <v>0.30674846625766872</v>
      </c>
      <c r="M15" s="11">
        <f t="shared" si="22"/>
        <v>0.38314176245210729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-0.2831656492540775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0.23148280499666157</v>
      </c>
      <c r="Q15" s="11">
        <f>2*'OddsRatio_working_3-way'!K15*'OddsRatio_working_3-way'!L15*'OddsRatio_working_3-way'!M15</f>
        <v>7.9410910805029697E-2</v>
      </c>
      <c r="R15" s="11">
        <f t="shared" si="23"/>
        <v>0</v>
      </c>
      <c r="S15" s="11">
        <f t="shared" si="24"/>
        <v>-0.81748194248292383</v>
      </c>
      <c r="T15" s="11">
        <f t="shared" si="25"/>
        <v>-0.28043977443668056</v>
      </c>
      <c r="U15" s="11">
        <f>'OddsRatio_working_3-way'!S15-'OddsRatio_working_3-way'!R15^2/3</f>
        <v>-0.81748194248292383</v>
      </c>
      <c r="V15" s="11">
        <f>'OddsRatio_working_3-way'!S15*'OddsRatio_working_3-way'!R15/3-2*'OddsRatio_working_3-way'!R15^3/27-'OddsRatio_working_3-way'!T15</f>
        <v>0.28043977443668056</v>
      </c>
      <c r="W15" s="11">
        <f>'OddsRatio_working_3-way'!V15^2+4*'OddsRatio_working_3-way'!U15^3/27</f>
        <v>-2.2874819983668415E-3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0.14224446305960656</v>
      </c>
      <c r="Y15" s="11">
        <f>IF('OddsRatio_working_3-way'!W15&gt;=0,IF('OddsRatio_working_3-way'!V15+SQRT('OddsRatio_working_3-way'!W15)&gt;0,0,PI()),ACOS('OddsRatio_working_3-way'!V15/(2*'OddsRatio_working_3-way'!X15)))</f>
        <v>0.1689198936539964</v>
      </c>
      <c r="Z15" s="11">
        <f>'OddsRatio_working_3-way'!X15^(1/3)*COS('OddsRatio_working_3-way'!Y15/3)</f>
        <v>0.5211822795583666</v>
      </c>
      <c r="AA15" s="11">
        <f>'OddsRatio_working_3-way'!X15^(1/3)*COS(('OddsRatio_working_3-way'!Y15+2*PI())/3)</f>
        <v>-0.28603242957528846</v>
      </c>
      <c r="AB15" s="11">
        <f>'OddsRatio_working_3-way'!X15^(1/3)*COS(('OddsRatio_working_3-way'!Y15+4*PI())/3)</f>
        <v>-0.23514984998307828</v>
      </c>
      <c r="AC15" s="11">
        <f>'OddsRatio_working_3-way'!X15^(1/3)*SIN('OddsRatio_working_3-way'!Y15/3)</f>
        <v>2.9377071024625199E-2</v>
      </c>
      <c r="AD15" s="11">
        <f>'OddsRatio_working_3-way'!X15^(1/3)*SIN(('OddsRatio_working_3-way'!Y15+2*PI())/3)</f>
        <v>0.43666855858751608</v>
      </c>
      <c r="AE15" s="11">
        <f>'OddsRatio_working_3-way'!X15^(1/3)*SIN(('OddsRatio_working_3-way'!Y15+4*PI())/3)</f>
        <v>-0.46604562961214119</v>
      </c>
      <c r="AF15" s="11">
        <f>-'OddsRatio_working_3-way'!U15/(3*'OddsRatio_working_3-way'!X15^(1/3))*COS(('OddsRatio_working_3-way'!Y15)/3)</f>
        <v>0.5211822795583666</v>
      </c>
      <c r="AG15" s="11">
        <f>-'OddsRatio_working_3-way'!U15/(3*'OddsRatio_working_3-way'!X15^(1/3))*COS(('OddsRatio_working_3-way'!Y15+2*PI())/3)</f>
        <v>-0.28603242957528846</v>
      </c>
      <c r="AH15" s="11">
        <f>-'OddsRatio_working_3-way'!U15/(3*'OddsRatio_working_3-way'!X15^(1/3))*COS(('OddsRatio_working_3-way'!Y15+4*PI())/3)</f>
        <v>-0.23514984998307828</v>
      </c>
      <c r="AI15" s="11">
        <f>'OddsRatio_working_3-way'!U15/(3*'OddsRatio_working_3-way'!X15^(1/3))*SIN(('OddsRatio_working_3-way'!Y15)/3)</f>
        <v>-2.9377071024625199E-2</v>
      </c>
      <c r="AJ15" s="11">
        <f>'OddsRatio_working_3-way'!U15/(3*'OddsRatio_working_3-way'!X15^(1/3))*SIN(('OddsRatio_working_3-way'!Y15+2*PI())/3)</f>
        <v>-0.43666855858751608</v>
      </c>
      <c r="AK15" s="11">
        <f>'OddsRatio_working_3-way'!U15/(3*'OddsRatio_working_3-way'!X15^(1/3))*SIN(('OddsRatio_working_3-way'!Y15+4*PI())/3)</f>
        <v>0.46604562961214119</v>
      </c>
      <c r="AL15" s="11">
        <f>'OddsRatio_working_3-way'!Z15+'OddsRatio_working_3-way'!AF15</f>
        <v>1.0423645591167332</v>
      </c>
      <c r="AM15" s="11">
        <f>'OddsRatio_working_3-way'!AA15+'OddsRatio_working_3-way'!AG15</f>
        <v>-0.57206485915057692</v>
      </c>
      <c r="AN15" s="11">
        <f>'OddsRatio_working_3-way'!AB15+'OddsRatio_working_3-way'!AH15</f>
        <v>-0.47029969996615656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1.0423645591167332</v>
      </c>
      <c r="AS15" s="11">
        <f>IF(('OddsRatio_working_3-way'!X15=0),IF(Q15&gt;0,-Q15^(1/3),(-Q15)^(1/3)),'OddsRatio_working_3-way'!AM15-'OddsRatio_working_3-way'!R15/3)</f>
        <v>-0.57206485915057692</v>
      </c>
      <c r="AT15" s="11">
        <f>IF(('OddsRatio_working_3-way'!X15=0),IF(Q15&gt;0,-Q15^(1/3),(-Q15)^(1/3)),'OddsRatio_working_3-way'!AN15-'OddsRatio_working_3-way'!R15/3)</f>
        <v>-0.47029969996615656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7.4</v>
      </c>
      <c r="B16" s="4">
        <f>IF('True_Odds_Calculator_3-way'!B17="","",'True_Odds_Calculator_3-way'!B17)</f>
        <v>4.9800000000000004</v>
      </c>
      <c r="C16" s="4">
        <f>IF('True_Odds_Calculator_3-way'!C17="","",'True_Odds_Calculator_3-way'!C17)</f>
        <v>1.44</v>
      </c>
      <c r="D16" s="9">
        <f t="shared" si="13"/>
        <v>0.12800032703669378</v>
      </c>
      <c r="E16" s="9">
        <f t="shared" si="14"/>
        <v>0.19096684707260494</v>
      </c>
      <c r="F16" s="9">
        <f t="shared" si="15"/>
        <v>0.68103282589070135</v>
      </c>
      <c r="G16" s="9">
        <f t="shared" si="16"/>
        <v>1.0644500061430144</v>
      </c>
      <c r="H16" s="9">
        <f t="shared" si="17"/>
        <v>7.8124800393152949</v>
      </c>
      <c r="I16" s="9">
        <f t="shared" si="18"/>
        <v>5.2365110244491984</v>
      </c>
      <c r="J16" s="9">
        <f t="shared" si="19"/>
        <v>1.4683580027029264</v>
      </c>
      <c r="K16" s="11">
        <f t="shared" si="20"/>
        <v>0.13513513513513511</v>
      </c>
      <c r="L16" s="11">
        <f t="shared" si="21"/>
        <v>0.20080321285140559</v>
      </c>
      <c r="M16" s="11">
        <f t="shared" si="22"/>
        <v>0.69444444444444442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-0.2111991509581872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0.20389365268883336</v>
      </c>
      <c r="Q16" s="11">
        <f>2*'OddsRatio_working_3-way'!K16*'OddsRatio_working_3-way'!L16*'OddsRatio_working_3-way'!M16</f>
        <v>3.7688290700338883E-2</v>
      </c>
      <c r="R16" s="11">
        <f t="shared" si="23"/>
        <v>0</v>
      </c>
      <c r="S16" s="11">
        <f t="shared" si="24"/>
        <v>-0.96540943353129216</v>
      </c>
      <c r="T16" s="11">
        <f t="shared" si="25"/>
        <v>-0.17844906349931464</v>
      </c>
      <c r="U16" s="11">
        <f>'OddsRatio_working_3-way'!S16-'OddsRatio_working_3-way'!R16^2/3</f>
        <v>-0.96540943353129216</v>
      </c>
      <c r="V16" s="11">
        <f>'OddsRatio_working_3-way'!S16*'OddsRatio_working_3-way'!R16/3-2*'OddsRatio_working_3-way'!R16^3/27-'OddsRatio_working_3-way'!T16</f>
        <v>0.17844906349931464</v>
      </c>
      <c r="W16" s="11">
        <f>'OddsRatio_working_3-way'!V16^2+4*'OddsRatio_working_3-way'!U16^3/27</f>
        <v>-0.101456144268789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0.18255150816452562</v>
      </c>
      <c r="Y16" s="11">
        <f>IF('OddsRatio_working_3-way'!W16&gt;=0,IF('OddsRatio_working_3-way'!V16+SQRT('OddsRatio_working_3-way'!W16)&gt;0,0,PI()),ACOS('OddsRatio_working_3-way'!V16/(2*'OddsRatio_working_3-way'!X16)))</f>
        <v>1.0601243543314549</v>
      </c>
      <c r="Z16" s="11">
        <f>'OddsRatio_working_3-way'!X16^(1/3)*COS('OddsRatio_working_3-way'!Y16/3)</f>
        <v>0.53222500307150722</v>
      </c>
      <c r="AA16" s="11">
        <f>'OddsRatio_working_3-way'!X16^(1/3)*COS(('OddsRatio_working_3-way'!Y16+2*PI())/3)</f>
        <v>-0.43612652437497013</v>
      </c>
      <c r="AB16" s="11">
        <f>'OddsRatio_working_3-way'!X16^(1/3)*COS(('OddsRatio_working_3-way'!Y16+4*PI())/3)</f>
        <v>-9.6098478696536982E-2</v>
      </c>
      <c r="AC16" s="11">
        <f>'OddsRatio_working_3-way'!X16^(1/3)*SIN('OddsRatio_working_3-way'!Y16/3)</f>
        <v>0.19631528370446572</v>
      </c>
      <c r="AD16" s="11">
        <f>'OddsRatio_working_3-way'!X16^(1/3)*SIN(('OddsRatio_working_3-way'!Y16+2*PI())/3)</f>
        <v>0.36276273133694331</v>
      </c>
      <c r="AE16" s="11">
        <f>'OddsRatio_working_3-way'!X16^(1/3)*SIN(('OddsRatio_working_3-way'!Y16+4*PI())/3)</f>
        <v>-0.55907801504140897</v>
      </c>
      <c r="AF16" s="11">
        <f>-'OddsRatio_working_3-way'!U16/(3*'OddsRatio_working_3-way'!X16^(1/3))*COS(('OddsRatio_working_3-way'!Y16)/3)</f>
        <v>0.53222500307150722</v>
      </c>
      <c r="AG16" s="11">
        <f>-'OddsRatio_working_3-way'!U16/(3*'OddsRatio_working_3-way'!X16^(1/3))*COS(('OddsRatio_working_3-way'!Y16+2*PI())/3)</f>
        <v>-0.43612652437497013</v>
      </c>
      <c r="AH16" s="11">
        <f>-'OddsRatio_working_3-way'!U16/(3*'OddsRatio_working_3-way'!X16^(1/3))*COS(('OddsRatio_working_3-way'!Y16+4*PI())/3)</f>
        <v>-9.6098478696536982E-2</v>
      </c>
      <c r="AI16" s="11">
        <f>'OddsRatio_working_3-way'!U16/(3*'OddsRatio_working_3-way'!X16^(1/3))*SIN(('OddsRatio_working_3-way'!Y16)/3)</f>
        <v>-0.19631528370446572</v>
      </c>
      <c r="AJ16" s="11">
        <f>'OddsRatio_working_3-way'!U16/(3*'OddsRatio_working_3-way'!X16^(1/3))*SIN(('OddsRatio_working_3-way'!Y16+2*PI())/3)</f>
        <v>-0.36276273133694331</v>
      </c>
      <c r="AK16" s="11">
        <f>'OddsRatio_working_3-way'!U16/(3*'OddsRatio_working_3-way'!X16^(1/3))*SIN(('OddsRatio_working_3-way'!Y16+4*PI())/3)</f>
        <v>0.55907801504140897</v>
      </c>
      <c r="AL16" s="11">
        <f>'OddsRatio_working_3-way'!Z16+'OddsRatio_working_3-way'!AF16</f>
        <v>1.0644500061430144</v>
      </c>
      <c r="AM16" s="11">
        <f>'OddsRatio_working_3-way'!AA16+'OddsRatio_working_3-way'!AG16</f>
        <v>-0.87225304874994025</v>
      </c>
      <c r="AN16" s="11">
        <f>'OddsRatio_working_3-way'!AB16+'OddsRatio_working_3-way'!AH16</f>
        <v>-0.19219695739307396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1.0644500061430144</v>
      </c>
      <c r="AS16" s="11">
        <f>IF(('OddsRatio_working_3-way'!X16=0),IF(Q16&gt;0,-Q16^(1/3),(-Q16)^(1/3)),'OddsRatio_working_3-way'!AM16-'OddsRatio_working_3-way'!R16/3)</f>
        <v>-0.87225304874994025</v>
      </c>
      <c r="AT16" s="11">
        <f>IF(('OddsRatio_working_3-way'!X16=0),IF(Q16&gt;0,-Q16^(1/3),(-Q16)^(1/3)),'OddsRatio_working_3-way'!AN16-'OddsRatio_working_3-way'!R16/3)</f>
        <v>-0.19219695739307396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5.86</v>
      </c>
      <c r="B17" s="4">
        <f>IF('True_Odds_Calculator_3-way'!B18="","",'True_Odds_Calculator_3-way'!B18)</f>
        <v>4.55</v>
      </c>
      <c r="C17" s="4">
        <f>IF('True_Odds_Calculator_3-way'!C18="","",'True_Odds_Calculator_3-way'!C18)</f>
        <v>1.52</v>
      </c>
      <c r="D17" s="9">
        <f t="shared" si="13"/>
        <v>0.15818895374099182</v>
      </c>
      <c r="E17" s="9">
        <f t="shared" si="14"/>
        <v>0.20461851436073347</v>
      </c>
      <c r="F17" s="9">
        <f t="shared" si="15"/>
        <v>0.63719253189827463</v>
      </c>
      <c r="G17" s="9">
        <f t="shared" si="16"/>
        <v>1.0949699415776912</v>
      </c>
      <c r="H17" s="9">
        <f t="shared" si="17"/>
        <v>6.3215539160675798</v>
      </c>
      <c r="I17" s="9">
        <f t="shared" si="18"/>
        <v>4.8871432926008049</v>
      </c>
      <c r="J17" s="9">
        <f t="shared" si="19"/>
        <v>1.5693843696203995</v>
      </c>
      <c r="K17" s="11">
        <f t="shared" si="20"/>
        <v>0.17064846416382251</v>
      </c>
      <c r="L17" s="11">
        <f t="shared" si="21"/>
        <v>0.21978021978021978</v>
      </c>
      <c r="M17" s="11">
        <f t="shared" si="22"/>
        <v>0.65789473684210531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-0.22136826708409241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0.22034279713460597</v>
      </c>
      <c r="Q17" s="11">
        <f>2*'OddsRatio_working_3-way'!K17*'OddsRatio_working_3-way'!L17*'OddsRatio_working_3-way'!M17</f>
        <v>4.9348890735634039E-2</v>
      </c>
      <c r="R17" s="11">
        <f t="shared" si="23"/>
        <v>0</v>
      </c>
      <c r="S17" s="11">
        <f t="shared" si="24"/>
        <v>-0.99536758378698931</v>
      </c>
      <c r="T17" s="11">
        <f t="shared" si="25"/>
        <v>-0.22292667050100545</v>
      </c>
      <c r="U17" s="11">
        <f>'OddsRatio_working_3-way'!S17-'OddsRatio_working_3-way'!R17^2/3</f>
        <v>-0.99536758378698931</v>
      </c>
      <c r="V17" s="11">
        <f>'OddsRatio_working_3-way'!S17*'OddsRatio_working_3-way'!R17/3-2*'OddsRatio_working_3-way'!R17^3/27-'OddsRatio_working_3-way'!T17</f>
        <v>0.22292667050100545</v>
      </c>
      <c r="W17" s="11">
        <f>'OddsRatio_working_3-way'!V17^2+4*'OddsRatio_working_3-way'!U17^3/27</f>
        <v>-9.6402518807863991E-2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0.1911143762439968</v>
      </c>
      <c r="Y17" s="11">
        <f>IF('OddsRatio_working_3-way'!W17&gt;=0,IF('OddsRatio_working_3-way'!V17+SQRT('OddsRatio_working_3-way'!W17)&gt;0,0,PI()),ACOS('OddsRatio_working_3-way'!V17/(2*'OddsRatio_working_3-way'!X17)))</f>
        <v>0.94809890483344861</v>
      </c>
      <c r="Z17" s="11">
        <f>'OddsRatio_working_3-way'!X17^(1/3)*COS('OddsRatio_working_3-way'!Y17/3)</f>
        <v>0.54748497078884562</v>
      </c>
      <c r="AA17" s="11">
        <f>'OddsRatio_working_3-way'!X17^(1/3)*COS(('OddsRatio_working_3-way'!Y17+2*PI())/3)</f>
        <v>-0.42878135476917012</v>
      </c>
      <c r="AB17" s="11">
        <f>'OddsRatio_working_3-way'!X17^(1/3)*COS(('OddsRatio_working_3-way'!Y17+4*PI())/3)</f>
        <v>-0.11870361601967536</v>
      </c>
      <c r="AC17" s="11">
        <f>'OddsRatio_working_3-way'!X17^(1/3)*SIN('OddsRatio_working_3-way'!Y17/3)</f>
        <v>0.17902346593673116</v>
      </c>
      <c r="AD17" s="11">
        <f>'OddsRatio_working_3-way'!X17^(1/3)*SIN(('OddsRatio_working_3-way'!Y17+2*PI())/3)</f>
        <v>0.38462415992495608</v>
      </c>
      <c r="AE17" s="11">
        <f>'OddsRatio_working_3-way'!X17^(1/3)*SIN(('OddsRatio_working_3-way'!Y17+4*PI())/3)</f>
        <v>-0.56364762586168726</v>
      </c>
      <c r="AF17" s="11">
        <f>-'OddsRatio_working_3-way'!U17/(3*'OddsRatio_working_3-way'!X17^(1/3))*COS(('OddsRatio_working_3-way'!Y17)/3)</f>
        <v>0.54748497078884562</v>
      </c>
      <c r="AG17" s="11">
        <f>-'OddsRatio_working_3-way'!U17/(3*'OddsRatio_working_3-way'!X17^(1/3))*COS(('OddsRatio_working_3-way'!Y17+2*PI())/3)</f>
        <v>-0.42878135476917012</v>
      </c>
      <c r="AH17" s="11">
        <f>-'OddsRatio_working_3-way'!U17/(3*'OddsRatio_working_3-way'!X17^(1/3))*COS(('OddsRatio_working_3-way'!Y17+4*PI())/3)</f>
        <v>-0.11870361601967536</v>
      </c>
      <c r="AI17" s="11">
        <f>'OddsRatio_working_3-way'!U17/(3*'OddsRatio_working_3-way'!X17^(1/3))*SIN(('OddsRatio_working_3-way'!Y17)/3)</f>
        <v>-0.17902346593673116</v>
      </c>
      <c r="AJ17" s="11">
        <f>'OddsRatio_working_3-way'!U17/(3*'OddsRatio_working_3-way'!X17^(1/3))*SIN(('OddsRatio_working_3-way'!Y17+2*PI())/3)</f>
        <v>-0.38462415992495608</v>
      </c>
      <c r="AK17" s="11">
        <f>'OddsRatio_working_3-way'!U17/(3*'OddsRatio_working_3-way'!X17^(1/3))*SIN(('OddsRatio_working_3-way'!Y17+4*PI())/3)</f>
        <v>0.56364762586168726</v>
      </c>
      <c r="AL17" s="11">
        <f>'OddsRatio_working_3-way'!Z17+'OddsRatio_working_3-way'!AF17</f>
        <v>1.0949699415776912</v>
      </c>
      <c r="AM17" s="11">
        <f>'OddsRatio_working_3-way'!AA17+'OddsRatio_working_3-way'!AG17</f>
        <v>-0.85756270953834024</v>
      </c>
      <c r="AN17" s="11">
        <f>'OddsRatio_working_3-way'!AB17+'OddsRatio_working_3-way'!AH17</f>
        <v>-0.23740723203935071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1.0949699415776912</v>
      </c>
      <c r="AS17" s="11">
        <f>IF(('OddsRatio_working_3-way'!X17=0),IF(Q17&gt;0,-Q17^(1/3),(-Q17)^(1/3)),'OddsRatio_working_3-way'!AM17-'OddsRatio_working_3-way'!R17/3)</f>
        <v>-0.85756270953834024</v>
      </c>
      <c r="AT17" s="11">
        <f>IF(('OddsRatio_working_3-way'!X17=0),IF(Q17&gt;0,-Q17^(1/3),(-Q17)^(1/3)),'OddsRatio_working_3-way'!AN17-'OddsRatio_working_3-way'!R17/3)</f>
        <v>-0.23740723203935071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3.88</v>
      </c>
      <c r="C18" s="4">
        <f>IF('True_Odds_Calculator_3-way'!C19="","",'True_Odds_Calculator_3-way'!C19)</f>
        <v>4.82</v>
      </c>
      <c r="D18" s="9">
        <f t="shared" si="13"/>
        <v>0.56415888906062683</v>
      </c>
      <c r="E18" s="9">
        <f t="shared" si="14"/>
        <v>0.24191255469660486</v>
      </c>
      <c r="F18" s="9">
        <f t="shared" si="15"/>
        <v>0.19392855624276845</v>
      </c>
      <c r="G18" s="9">
        <f t="shared" si="16"/>
        <v>1.0880989939820866</v>
      </c>
      <c r="H18" s="9">
        <f t="shared" si="17"/>
        <v>1.7725502857272819</v>
      </c>
      <c r="I18" s="9">
        <f t="shared" si="18"/>
        <v>4.133725102668409</v>
      </c>
      <c r="J18" s="9">
        <f t="shared" si="19"/>
        <v>5.1565381570115711</v>
      </c>
      <c r="K18" s="11">
        <f t="shared" si="20"/>
        <v>0.58479532163742687</v>
      </c>
      <c r="L18" s="11">
        <f t="shared" si="21"/>
        <v>0.25773195876288663</v>
      </c>
      <c r="M18" s="11">
        <f t="shared" si="22"/>
        <v>0.20746887966804978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-0.24425267300518072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0.23170922986981507</v>
      </c>
      <c r="Q18" s="11">
        <f>2*'OddsRatio_working_3-way'!K18*'OddsRatio_working_3-way'!L18*'OddsRatio_working_3-way'!M18</f>
        <v>6.2539603203728769E-2</v>
      </c>
      <c r="R18" s="11">
        <f t="shared" si="23"/>
        <v>0</v>
      </c>
      <c r="S18" s="11">
        <f t="shared" si="24"/>
        <v>-0.94864562593712287</v>
      </c>
      <c r="T18" s="11">
        <f t="shared" si="25"/>
        <v>-0.25604470335684831</v>
      </c>
      <c r="U18" s="11">
        <f>'OddsRatio_working_3-way'!S18-'OddsRatio_working_3-way'!R18^2/3</f>
        <v>-0.94864562593712287</v>
      </c>
      <c r="V18" s="11">
        <f>'OddsRatio_working_3-way'!S18*'OddsRatio_working_3-way'!R18/3-2*'OddsRatio_working_3-way'!R18^3/27-'OddsRatio_working_3-way'!T18</f>
        <v>0.25604470335684831</v>
      </c>
      <c r="W18" s="11">
        <f>'OddsRatio_working_3-way'!V18^2+4*'OddsRatio_working_3-way'!U18^3/27</f>
        <v>-6.0917148042656688E-2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0.1778173488159642</v>
      </c>
      <c r="Y18" s="11">
        <f>IF('OddsRatio_working_3-way'!W18&gt;=0,IF('OddsRatio_working_3-way'!V18+SQRT('OddsRatio_working_3-way'!W18)&gt;0,0,PI()),ACOS('OddsRatio_working_3-way'!V18/(2*'OddsRatio_working_3-way'!X18)))</f>
        <v>0.76704375891034526</v>
      </c>
      <c r="Z18" s="11">
        <f>'OddsRatio_working_3-way'!X18^(1/3)*COS('OddsRatio_working_3-way'!Y18/3)</f>
        <v>0.54404949699104332</v>
      </c>
      <c r="AA18" s="11">
        <f>'OddsRatio_working_3-way'!X18^(1/3)*COS(('OddsRatio_working_3-way'!Y18+2*PI())/3)</f>
        <v>-0.39518730409634234</v>
      </c>
      <c r="AB18" s="11">
        <f>'OddsRatio_working_3-way'!X18^(1/3)*COS(('OddsRatio_working_3-way'!Y18+4*PI())/3)</f>
        <v>-0.1488621928947011</v>
      </c>
      <c r="AC18" s="11">
        <f>'OddsRatio_working_3-way'!X18^(1/3)*SIN('OddsRatio_working_3-way'!Y18/3)</f>
        <v>0.14221586926043223</v>
      </c>
      <c r="AD18" s="11">
        <f>'OddsRatio_working_3-way'!X18^(1/3)*SIN(('OddsRatio_working_3-way'!Y18+2*PI())/3)</f>
        <v>0.40005275068017299</v>
      </c>
      <c r="AE18" s="11">
        <f>'OddsRatio_working_3-way'!X18^(1/3)*SIN(('OddsRatio_working_3-way'!Y18+4*PI())/3)</f>
        <v>-0.54226861994060505</v>
      </c>
      <c r="AF18" s="11">
        <f>-'OddsRatio_working_3-way'!U18/(3*'OddsRatio_working_3-way'!X18^(1/3))*COS(('OddsRatio_working_3-way'!Y18)/3)</f>
        <v>0.54404949699104332</v>
      </c>
      <c r="AG18" s="11">
        <f>-'OddsRatio_working_3-way'!U18/(3*'OddsRatio_working_3-way'!X18^(1/3))*COS(('OddsRatio_working_3-way'!Y18+2*PI())/3)</f>
        <v>-0.39518730409634234</v>
      </c>
      <c r="AH18" s="11">
        <f>-'OddsRatio_working_3-way'!U18/(3*'OddsRatio_working_3-way'!X18^(1/3))*COS(('OddsRatio_working_3-way'!Y18+4*PI())/3)</f>
        <v>-0.1488621928947011</v>
      </c>
      <c r="AI18" s="11">
        <f>'OddsRatio_working_3-way'!U18/(3*'OddsRatio_working_3-way'!X18^(1/3))*SIN(('OddsRatio_working_3-way'!Y18)/3)</f>
        <v>-0.14221586926043223</v>
      </c>
      <c r="AJ18" s="11">
        <f>'OddsRatio_working_3-way'!U18/(3*'OddsRatio_working_3-way'!X18^(1/3))*SIN(('OddsRatio_working_3-way'!Y18+2*PI())/3)</f>
        <v>-0.40005275068017299</v>
      </c>
      <c r="AK18" s="11">
        <f>'OddsRatio_working_3-way'!U18/(3*'OddsRatio_working_3-way'!X18^(1/3))*SIN(('OddsRatio_working_3-way'!Y18+4*PI())/3)</f>
        <v>0.54226861994060505</v>
      </c>
      <c r="AL18" s="11">
        <f>'OddsRatio_working_3-way'!Z18+'OddsRatio_working_3-way'!AF18</f>
        <v>1.0880989939820866</v>
      </c>
      <c r="AM18" s="11">
        <f>'OddsRatio_working_3-way'!AA18+'OddsRatio_working_3-way'!AG18</f>
        <v>-0.79037460819268468</v>
      </c>
      <c r="AN18" s="11">
        <f>'OddsRatio_working_3-way'!AB18+'OddsRatio_working_3-way'!AH18</f>
        <v>-0.29772438578940219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1.0880989939820866</v>
      </c>
      <c r="AS18" s="11">
        <f>IF(('OddsRatio_working_3-way'!X18=0),IF(Q18&gt;0,-Q18^(1/3),(-Q18)^(1/3)),'OddsRatio_working_3-way'!AM18-'OddsRatio_working_3-way'!R18/3)</f>
        <v>-0.79037460819268468</v>
      </c>
      <c r="AT18" s="11">
        <f>IF(('OddsRatio_working_3-way'!X18=0),IF(Q18&gt;0,-Q18^(1/3),(-Q18)^(1/3)),'OddsRatio_working_3-way'!AN18-'OddsRatio_working_3-way'!R18/3)</f>
        <v>-0.29772438578940219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1.88</v>
      </c>
      <c r="B19" s="4">
        <f>IF('True_Odds_Calculator_3-way'!B20="","",'True_Odds_Calculator_3-way'!B20)</f>
        <v>3.66</v>
      </c>
      <c r="C19" s="4">
        <f>IF('True_Odds_Calculator_3-way'!C20="","",'True_Odds_Calculator_3-way'!C20)</f>
        <v>3.76</v>
      </c>
      <c r="D19" s="9">
        <f t="shared" si="13"/>
        <v>0.50388296322492732</v>
      </c>
      <c r="E19" s="9">
        <f t="shared" si="14"/>
        <v>0.25150016663081198</v>
      </c>
      <c r="F19" s="9">
        <f t="shared" si="15"/>
        <v>0.24461687014426045</v>
      </c>
      <c r="G19" s="9">
        <f t="shared" si="16"/>
        <v>1.1188498145749244</v>
      </c>
      <c r="H19" s="9">
        <f t="shared" si="17"/>
        <v>1.9845878368259338</v>
      </c>
      <c r="I19" s="9">
        <f t="shared" si="18"/>
        <v>3.9761405067692994</v>
      </c>
      <c r="J19" s="9">
        <f t="shared" si="19"/>
        <v>4.0880254882267915</v>
      </c>
      <c r="K19" s="11">
        <f t="shared" si="20"/>
        <v>0.53191489361702127</v>
      </c>
      <c r="L19" s="11">
        <f t="shared" si="21"/>
        <v>0.27322404371584696</v>
      </c>
      <c r="M19" s="11">
        <f t="shared" si="22"/>
        <v>0.26595744680851063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-0.24971613889527922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0.24350830061818635</v>
      </c>
      <c r="Q19" s="11">
        <f>2*'OddsRatio_working_3-way'!K19*'OddsRatio_working_3-way'!L19*'OddsRatio_working_3-way'!M19</f>
        <v>7.730422241847186E-2</v>
      </c>
      <c r="R19" s="11">
        <f t="shared" si="23"/>
        <v>0</v>
      </c>
      <c r="S19" s="11">
        <f t="shared" si="24"/>
        <v>-0.97514042022051217</v>
      </c>
      <c r="T19" s="11">
        <f t="shared" si="25"/>
        <v>-0.30956838737159115</v>
      </c>
      <c r="U19" s="11">
        <f>'OddsRatio_working_3-way'!S19-'OddsRatio_working_3-way'!R19^2/3</f>
        <v>-0.97514042022051217</v>
      </c>
      <c r="V19" s="11">
        <f>'OddsRatio_working_3-way'!S19*'OddsRatio_working_3-way'!R19/3-2*'OddsRatio_working_3-way'!R19^3/27-'OddsRatio_working_3-way'!T19</f>
        <v>0.30956838737159115</v>
      </c>
      <c r="W19" s="11">
        <f>'OddsRatio_working_3-way'!V19^2+4*'OddsRatio_working_3-way'!U19^3/27</f>
        <v>-4.1539249628125663E-2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0.18531853394086975</v>
      </c>
      <c r="Y19" s="11">
        <f>IF('OddsRatio_working_3-way'!W19&gt;=0,IF('OddsRatio_working_3-way'!V19+SQRT('OddsRatio_working_3-way'!W19)&gt;0,0,PI()),ACOS('OddsRatio_working_3-way'!V19/(2*'OddsRatio_working_3-way'!X19)))</f>
        <v>0.582239582416201</v>
      </c>
      <c r="Z19" s="11">
        <f>'OddsRatio_working_3-way'!X19^(1/3)*COS('OddsRatio_working_3-way'!Y19/3)</f>
        <v>0.55942490728746219</v>
      </c>
      <c r="AA19" s="11">
        <f>'OddsRatio_working_3-way'!X19^(1/3)*COS(('OddsRatio_working_3-way'!Y19+2*PI())/3)</f>
        <v>-0.37493815860273266</v>
      </c>
      <c r="AB19" s="11">
        <f>'OddsRatio_working_3-way'!X19^(1/3)*COS(('OddsRatio_working_3-way'!Y19+4*PI())/3)</f>
        <v>-0.18448674868472967</v>
      </c>
      <c r="AC19" s="11">
        <f>'OddsRatio_working_3-way'!X19^(1/3)*SIN('OddsRatio_working_3-way'!Y19/3)</f>
        <v>0.10995717278370282</v>
      </c>
      <c r="AD19" s="11">
        <f>'OddsRatio_working_3-way'!X19^(1/3)*SIN(('OddsRatio_working_3-way'!Y19+2*PI())/3)</f>
        <v>0.42949759482884514</v>
      </c>
      <c r="AE19" s="11">
        <f>'OddsRatio_working_3-way'!X19^(1/3)*SIN(('OddsRatio_working_3-way'!Y19+4*PI())/3)</f>
        <v>-0.53945476761254796</v>
      </c>
      <c r="AF19" s="11">
        <f>-'OddsRatio_working_3-way'!U19/(3*'OddsRatio_working_3-way'!X19^(1/3))*COS(('OddsRatio_working_3-way'!Y19)/3)</f>
        <v>0.55942490728746208</v>
      </c>
      <c r="AG19" s="11">
        <f>-'OddsRatio_working_3-way'!U19/(3*'OddsRatio_working_3-way'!X19^(1/3))*COS(('OddsRatio_working_3-way'!Y19+2*PI())/3)</f>
        <v>-0.37493815860273261</v>
      </c>
      <c r="AH19" s="11">
        <f>-'OddsRatio_working_3-way'!U19/(3*'OddsRatio_working_3-way'!X19^(1/3))*COS(('OddsRatio_working_3-way'!Y19+4*PI())/3)</f>
        <v>-0.18448674868472964</v>
      </c>
      <c r="AI19" s="11">
        <f>'OddsRatio_working_3-way'!U19/(3*'OddsRatio_working_3-way'!X19^(1/3))*SIN(('OddsRatio_working_3-way'!Y19)/3)</f>
        <v>-0.10995717278370279</v>
      </c>
      <c r="AJ19" s="11">
        <f>'OddsRatio_working_3-way'!U19/(3*'OddsRatio_working_3-way'!X19^(1/3))*SIN(('OddsRatio_working_3-way'!Y19+2*PI())/3)</f>
        <v>-0.42949759482884509</v>
      </c>
      <c r="AK19" s="11">
        <f>'OddsRatio_working_3-way'!U19/(3*'OddsRatio_working_3-way'!X19^(1/3))*SIN(('OddsRatio_working_3-way'!Y19+4*PI())/3)</f>
        <v>0.53945476761254785</v>
      </c>
      <c r="AL19" s="11">
        <f>'OddsRatio_working_3-way'!Z19+'OddsRatio_working_3-way'!AF19</f>
        <v>1.1188498145749244</v>
      </c>
      <c r="AM19" s="11">
        <f>'OddsRatio_working_3-way'!AA19+'OddsRatio_working_3-way'!AG19</f>
        <v>-0.74987631720546521</v>
      </c>
      <c r="AN19" s="11">
        <f>'OddsRatio_working_3-way'!AB19+'OddsRatio_working_3-way'!AH19</f>
        <v>-0.36897349736945928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1.1188498145749244</v>
      </c>
      <c r="AS19" s="11">
        <f>IF(('OddsRatio_working_3-way'!X19=0),IF(Q19&gt;0,-Q19^(1/3),(-Q19)^(1/3)),'OddsRatio_working_3-way'!AM19-'OddsRatio_working_3-way'!R19/3)</f>
        <v>-0.74987631720546521</v>
      </c>
      <c r="AT19" s="11">
        <f>IF(('OddsRatio_working_3-way'!X19=0),IF(Q19&gt;0,-Q19^(1/3),(-Q19)^(1/3)),'OddsRatio_working_3-way'!AN19-'OddsRatio_working_3-way'!R19/3)</f>
        <v>-0.36897349736945928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11.63</v>
      </c>
      <c r="B20" s="4">
        <f>IF('True_Odds_Calculator_3-way'!B21="","",'True_Odds_Calculator_3-way'!B21)</f>
        <v>6.62</v>
      </c>
      <c r="C20" s="4">
        <f>IF('True_Odds_Calculator_3-way'!C21="","",'True_Odds_Calculator_3-way'!C21)</f>
        <v>1.24</v>
      </c>
      <c r="D20" s="9">
        <f t="shared" si="13"/>
        <v>7.6941508090658098E-2</v>
      </c>
      <c r="E20" s="9">
        <f t="shared" si="14"/>
        <v>0.1361903870516048</v>
      </c>
      <c r="F20" s="9">
        <f t="shared" si="15"/>
        <v>0.78686810485773695</v>
      </c>
      <c r="G20" s="9">
        <f t="shared" si="16"/>
        <v>1.1285875709161184</v>
      </c>
      <c r="H20" s="9">
        <f t="shared" si="17"/>
        <v>12.996885878838338</v>
      </c>
      <c r="I20" s="9">
        <f t="shared" si="18"/>
        <v>7.3426621485485857</v>
      </c>
      <c r="J20" s="9">
        <f t="shared" si="19"/>
        <v>1.2708610170198684</v>
      </c>
      <c r="K20" s="11">
        <f t="shared" si="20"/>
        <v>8.5984522785898534E-2</v>
      </c>
      <c r="L20" s="11">
        <f t="shared" si="21"/>
        <v>0.15105740181268881</v>
      </c>
      <c r="M20" s="11">
        <f t="shared" si="22"/>
        <v>0.80645161290322587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-0.15018322722765554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0.17272741213569182</v>
      </c>
      <c r="Q20" s="11">
        <f>2*'OddsRatio_working_3-way'!K20*'OddsRatio_working_3-way'!L20*'OddsRatio_working_3-way'!M20</f>
        <v>2.0949352593777053E-2</v>
      </c>
      <c r="R20" s="11">
        <f t="shared" si="23"/>
        <v>0</v>
      </c>
      <c r="S20" s="11">
        <f t="shared" si="24"/>
        <v>-1.1501112029898162</v>
      </c>
      <c r="T20" s="11">
        <f t="shared" si="25"/>
        <v>-0.1394919591255083</v>
      </c>
      <c r="U20" s="11">
        <f>'OddsRatio_working_3-way'!S20-'OddsRatio_working_3-way'!R20^2/3</f>
        <v>-1.1501112029898162</v>
      </c>
      <c r="V20" s="11">
        <f>'OddsRatio_working_3-way'!S20*'OddsRatio_working_3-way'!R20/3-2*'OddsRatio_working_3-way'!R20^3/27-'OddsRatio_working_3-way'!T20</f>
        <v>0.1394919591255083</v>
      </c>
      <c r="W20" s="11">
        <f>'OddsRatio_working_3-way'!V20^2+4*'OddsRatio_working_3-way'!U20^3/27</f>
        <v>-0.20592217712103608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0.23737111438721253</v>
      </c>
      <c r="Y20" s="11">
        <f>IF('OddsRatio_working_3-way'!W20&gt;=0,IF('OddsRatio_working_3-way'!V20+SQRT('OddsRatio_working_3-way'!W20)&gt;0,0,PI()),ACOS('OddsRatio_working_3-way'!V20/(2*'OddsRatio_working_3-way'!X20)))</f>
        <v>1.2725684859813913</v>
      </c>
      <c r="Z20" s="11">
        <f>'OddsRatio_working_3-way'!X20^(1/3)*COS('OddsRatio_working_3-way'!Y20/3)</f>
        <v>0.56429378545805919</v>
      </c>
      <c r="AA20" s="11">
        <f>'OddsRatio_working_3-way'!X20^(1/3)*COS(('OddsRatio_working_3-way'!Y20+2*PI())/3)</f>
        <v>-0.50284395550403438</v>
      </c>
      <c r="AB20" s="11">
        <f>'OddsRatio_working_3-way'!X20^(1/3)*COS(('OddsRatio_working_3-way'!Y20+4*PI())/3)</f>
        <v>-6.1449829954024995E-2</v>
      </c>
      <c r="AC20" s="11">
        <f>'OddsRatio_working_3-way'!X20^(1/3)*SIN('OddsRatio_working_3-way'!Y20/3)</f>
        <v>0.2548390172050175</v>
      </c>
      <c r="AD20" s="11">
        <f>'OddsRatio_working_3-way'!X20^(1/3)*SIN(('OddsRatio_working_3-way'!Y20+2*PI())/3)</f>
        <v>0.36127324480185641</v>
      </c>
      <c r="AE20" s="11">
        <f>'OddsRatio_working_3-way'!X20^(1/3)*SIN(('OddsRatio_working_3-way'!Y20+4*PI())/3)</f>
        <v>-0.61611226200687386</v>
      </c>
      <c r="AF20" s="11">
        <f>-'OddsRatio_working_3-way'!U20/(3*'OddsRatio_working_3-way'!X20^(1/3))*COS(('OddsRatio_working_3-way'!Y20)/3)</f>
        <v>0.56429378545805919</v>
      </c>
      <c r="AG20" s="11">
        <f>-'OddsRatio_working_3-way'!U20/(3*'OddsRatio_working_3-way'!X20^(1/3))*COS(('OddsRatio_working_3-way'!Y20+2*PI())/3)</f>
        <v>-0.50284395550403438</v>
      </c>
      <c r="AH20" s="11">
        <f>-'OddsRatio_working_3-way'!U20/(3*'OddsRatio_working_3-way'!X20^(1/3))*COS(('OddsRatio_working_3-way'!Y20+4*PI())/3)</f>
        <v>-6.1449829954024995E-2</v>
      </c>
      <c r="AI20" s="11">
        <f>'OddsRatio_working_3-way'!U20/(3*'OddsRatio_working_3-way'!X20^(1/3))*SIN(('OddsRatio_working_3-way'!Y20)/3)</f>
        <v>-0.2548390172050175</v>
      </c>
      <c r="AJ20" s="11">
        <f>'OddsRatio_working_3-way'!U20/(3*'OddsRatio_working_3-way'!X20^(1/3))*SIN(('OddsRatio_working_3-way'!Y20+2*PI())/3)</f>
        <v>-0.36127324480185641</v>
      </c>
      <c r="AK20" s="11">
        <f>'OddsRatio_working_3-way'!U20/(3*'OddsRatio_working_3-way'!X20^(1/3))*SIN(('OddsRatio_working_3-way'!Y20+4*PI())/3)</f>
        <v>0.61611226200687386</v>
      </c>
      <c r="AL20" s="11">
        <f>'OddsRatio_working_3-way'!Z20+'OddsRatio_working_3-way'!AF20</f>
        <v>1.1285875709161184</v>
      </c>
      <c r="AM20" s="11">
        <f>'OddsRatio_working_3-way'!AA20+'OddsRatio_working_3-way'!AG20</f>
        <v>-1.0056879110080688</v>
      </c>
      <c r="AN20" s="11">
        <f>'OddsRatio_working_3-way'!AB20+'OddsRatio_working_3-way'!AH20</f>
        <v>-0.12289965990804999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1.1285875709161184</v>
      </c>
      <c r="AS20" s="11">
        <f>IF(('OddsRatio_working_3-way'!X20=0),IF(Q20&gt;0,-Q20^(1/3),(-Q20)^(1/3)),'OddsRatio_working_3-way'!AM20-'OddsRatio_working_3-way'!R20/3)</f>
        <v>-1.0056879110080688</v>
      </c>
      <c r="AT20" s="11">
        <f>IF(('OddsRatio_working_3-way'!X20=0),IF(Q20&gt;0,-Q20^(1/3),(-Q20)^(1/3)),'OddsRatio_working_3-way'!AN20-'OddsRatio_working_3-way'!R20/3)</f>
        <v>-0.12289965990804999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1.37</v>
      </c>
      <c r="B21" s="4">
        <f>IF('True_Odds_Calculator_3-way'!B22="","",'True_Odds_Calculator_3-way'!B22)</f>
        <v>5.38</v>
      </c>
      <c r="C21" s="4">
        <f>IF('True_Odds_Calculator_3-way'!C22="","",'True_Odds_Calculator_3-way'!C22)</f>
        <v>8</v>
      </c>
      <c r="D21" s="9">
        <f t="shared" si="13"/>
        <v>0.7118481131875033</v>
      </c>
      <c r="E21" s="9">
        <f t="shared" si="14"/>
        <v>0.17265531935250442</v>
      </c>
      <c r="F21" s="9">
        <f t="shared" si="15"/>
        <v>0.11549656745999252</v>
      </c>
      <c r="G21" s="9">
        <f t="shared" si="16"/>
        <v>1.0940379960969038</v>
      </c>
      <c r="H21" s="9">
        <f t="shared" si="17"/>
        <v>1.4047940585558545</v>
      </c>
      <c r="I21" s="9">
        <f t="shared" si="18"/>
        <v>5.7918864229044367</v>
      </c>
      <c r="J21" s="9">
        <f t="shared" si="19"/>
        <v>8.6582659726783255</v>
      </c>
      <c r="K21" s="11">
        <f t="shared" si="20"/>
        <v>0.72992700729927007</v>
      </c>
      <c r="L21" s="11">
        <f t="shared" si="21"/>
        <v>0.18587360594795541</v>
      </c>
      <c r="M21" s="11">
        <f t="shared" si="22"/>
        <v>0.125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-0.19238935771850341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0.19927142973435003</v>
      </c>
      <c r="Q21" s="11">
        <f>2*'OddsRatio_working_3-way'!K21*'OddsRatio_working_3-way'!L21*'OddsRatio_working_3-way'!M21</f>
        <v>3.3918541231378725E-2</v>
      </c>
      <c r="R21" s="11">
        <f t="shared" si="23"/>
        <v>0</v>
      </c>
      <c r="S21" s="11">
        <f t="shared" si="24"/>
        <v>-1.0357715837167885</v>
      </c>
      <c r="T21" s="11">
        <f t="shared" si="25"/>
        <v>-0.17630154616455973</v>
      </c>
      <c r="U21" s="11">
        <f>'OddsRatio_working_3-way'!S21-'OddsRatio_working_3-way'!R21^2/3</f>
        <v>-1.0357715837167885</v>
      </c>
      <c r="V21" s="11">
        <f>'OddsRatio_working_3-way'!S21*'OddsRatio_working_3-way'!R21/3-2*'OddsRatio_working_3-way'!R21^3/27-'OddsRatio_working_3-way'!T21</f>
        <v>0.17630154616455973</v>
      </c>
      <c r="W21" s="11">
        <f>'OddsRatio_working_3-way'!V21^2+4*'OddsRatio_working_3-way'!U21^3/27</f>
        <v>-0.13353988975266004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0.20286826078312153</v>
      </c>
      <c r="Y21" s="11">
        <f>IF('OddsRatio_working_3-way'!W21&gt;=0,IF('OddsRatio_working_3-way'!V21+SQRT('OddsRatio_working_3-way'!W21)&gt;0,0,PI()),ACOS('OddsRatio_working_3-way'!V21/(2*'OddsRatio_working_3-way'!X21)))</f>
        <v>1.1212885618895925</v>
      </c>
      <c r="Z21" s="11">
        <f>'OddsRatio_working_3-way'!X21^(1/3)*COS('OddsRatio_working_3-way'!Y21/3)</f>
        <v>0.547018998048452</v>
      </c>
      <c r="AA21" s="11">
        <f>'OddsRatio_working_3-way'!X21^(1/3)*COS(('OddsRatio_working_3-way'!Y21+2*PI())/3)</f>
        <v>-0.45930658662181972</v>
      </c>
      <c r="AB21" s="11">
        <f>'OddsRatio_working_3-way'!X21^(1/3)*COS(('OddsRatio_working_3-way'!Y21+4*PI())/3)</f>
        <v>-8.7712411426632192E-2</v>
      </c>
      <c r="AC21" s="11">
        <f>'OddsRatio_working_3-way'!X21^(1/3)*SIN('OddsRatio_working_3-way'!Y21/3)</f>
        <v>0.21453999707823843</v>
      </c>
      <c r="AD21" s="11">
        <f>'OddsRatio_working_3-way'!X21^(1/3)*SIN(('OddsRatio_working_3-way'!Y21+2*PI())/3)</f>
        <v>0.3664623501235505</v>
      </c>
      <c r="AE21" s="11">
        <f>'OddsRatio_working_3-way'!X21^(1/3)*SIN(('OddsRatio_working_3-way'!Y21+4*PI())/3)</f>
        <v>-0.58100234720178889</v>
      </c>
      <c r="AF21" s="11">
        <f>-'OddsRatio_working_3-way'!U21/(3*'OddsRatio_working_3-way'!X21^(1/3))*COS(('OddsRatio_working_3-way'!Y21)/3)</f>
        <v>0.54701899804845189</v>
      </c>
      <c r="AG21" s="11">
        <f>-'OddsRatio_working_3-way'!U21/(3*'OddsRatio_working_3-way'!X21^(1/3))*COS(('OddsRatio_working_3-way'!Y21+2*PI())/3)</f>
        <v>-0.45930658662181961</v>
      </c>
      <c r="AH21" s="11">
        <f>-'OddsRatio_working_3-way'!U21/(3*'OddsRatio_working_3-way'!X21^(1/3))*COS(('OddsRatio_working_3-way'!Y21+4*PI())/3)</f>
        <v>-8.7712411426632178E-2</v>
      </c>
      <c r="AI21" s="11">
        <f>'OddsRatio_working_3-way'!U21/(3*'OddsRatio_working_3-way'!X21^(1/3))*SIN(('OddsRatio_working_3-way'!Y21)/3)</f>
        <v>-0.21453999707823837</v>
      </c>
      <c r="AJ21" s="11">
        <f>'OddsRatio_working_3-way'!U21/(3*'OddsRatio_working_3-way'!X21^(1/3))*SIN(('OddsRatio_working_3-way'!Y21+2*PI())/3)</f>
        <v>-0.36646235012355044</v>
      </c>
      <c r="AK21" s="11">
        <f>'OddsRatio_working_3-way'!U21/(3*'OddsRatio_working_3-way'!X21^(1/3))*SIN(('OddsRatio_working_3-way'!Y21+4*PI())/3)</f>
        <v>0.58100234720178878</v>
      </c>
      <c r="AL21" s="11">
        <f>'OddsRatio_working_3-way'!Z21+'OddsRatio_working_3-way'!AF21</f>
        <v>1.0940379960969038</v>
      </c>
      <c r="AM21" s="11">
        <f>'OddsRatio_working_3-way'!AA21+'OddsRatio_working_3-way'!AG21</f>
        <v>-0.91861317324363934</v>
      </c>
      <c r="AN21" s="11">
        <f>'OddsRatio_working_3-way'!AB21+'OddsRatio_working_3-way'!AH21</f>
        <v>-0.17542482285326438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1.0940379960969038</v>
      </c>
      <c r="AS21" s="11">
        <f>IF(('OddsRatio_working_3-way'!X21=0),IF(Q21&gt;0,-Q21^(1/3),(-Q21)^(1/3)),'OddsRatio_working_3-way'!AM21-'OddsRatio_working_3-way'!R21/3)</f>
        <v>-0.91861317324363934</v>
      </c>
      <c r="AT21" s="11">
        <f>IF(('OddsRatio_working_3-way'!X21=0),IF(Q21&gt;0,-Q21^(1/3),(-Q21)^(1/3)),'OddsRatio_working_3-way'!AN21-'OddsRatio_working_3-way'!R21/3)</f>
        <v>-0.17542482285326438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2.3199999999999998</v>
      </c>
      <c r="B22" s="4">
        <f>IF('True_Odds_Calculator_3-way'!B23="","",'True_Odds_Calculator_3-way'!B23)</f>
        <v>3.34</v>
      </c>
      <c r="C22" s="4">
        <f>IF('True_Odds_Calculator_3-way'!C23="","",'True_Odds_Calculator_3-way'!C23)</f>
        <v>3.3</v>
      </c>
      <c r="D22" s="9">
        <f t="shared" si="13"/>
        <v>0.41866415095090487</v>
      </c>
      <c r="E22" s="9">
        <f t="shared" si="14"/>
        <v>0.28889048278768331</v>
      </c>
      <c r="F22" s="9">
        <f t="shared" si="15"/>
        <v>0.29244536626141204</v>
      </c>
      <c r="G22" s="9">
        <f t="shared" si="16"/>
        <v>1.0519313517745141</v>
      </c>
      <c r="H22" s="9">
        <f t="shared" si="17"/>
        <v>2.3885493843423582</v>
      </c>
      <c r="I22" s="9">
        <f t="shared" si="18"/>
        <v>3.4615193631523624</v>
      </c>
      <c r="J22" s="9">
        <f t="shared" si="19"/>
        <v>3.4194421090813818</v>
      </c>
      <c r="K22" s="11">
        <f t="shared" si="20"/>
        <v>0.43103448275862072</v>
      </c>
      <c r="L22" s="11">
        <f t="shared" si="21"/>
        <v>0.29940119760479045</v>
      </c>
      <c r="M22" s="11">
        <f t="shared" si="22"/>
        <v>0.30303030303030304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-0.27782366301879013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0.23307616741438758</v>
      </c>
      <c r="Q22" s="11">
        <f>2*'OddsRatio_working_3-way'!K22*'OddsRatio_working_3-way'!L22*'OddsRatio_working_3-way'!M22</f>
        <v>7.8213478998116634E-2</v>
      </c>
      <c r="R22" s="11">
        <f t="shared" si="23"/>
        <v>0</v>
      </c>
      <c r="S22" s="11">
        <f t="shared" si="24"/>
        <v>-0.838935621544317</v>
      </c>
      <c r="T22" s="11">
        <f t="shared" si="25"/>
        <v>-0.28152202065245535</v>
      </c>
      <c r="U22" s="11">
        <f>'OddsRatio_working_3-way'!S22-'OddsRatio_working_3-way'!R22^2/3</f>
        <v>-0.838935621544317</v>
      </c>
      <c r="V22" s="11">
        <f>'OddsRatio_working_3-way'!S22*'OddsRatio_working_3-way'!R22/3-2*'OddsRatio_working_3-way'!R22^3/27-'OddsRatio_working_3-way'!T22</f>
        <v>0.28152202065245535</v>
      </c>
      <c r="W22" s="11">
        <f>'OddsRatio_working_3-way'!V22^2+4*'OddsRatio_working_3-way'!U22^3/27</f>
        <v>-8.2199855753061352E-3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0.14788055457661398</v>
      </c>
      <c r="Y22" s="11">
        <f>IF('OddsRatio_working_3-way'!W22&gt;=0,IF('OddsRatio_working_3-way'!V22+SQRT('OddsRatio_working_3-way'!W22)&gt;0,0,PI()),ACOS('OddsRatio_working_3-way'!V22/(2*'OddsRatio_working_3-way'!X22)))</f>
        <v>0.31156131695435918</v>
      </c>
      <c r="Z22" s="11">
        <f>'OddsRatio_working_3-way'!X22^(1/3)*COS('OddsRatio_working_3-way'!Y22/3)</f>
        <v>0.52596567588725696</v>
      </c>
      <c r="AA22" s="11">
        <f>'OddsRatio_working_3-way'!X22^(1/3)*COS(('OddsRatio_working_3-way'!Y22+2*PI())/3)</f>
        <v>-0.31045900277846838</v>
      </c>
      <c r="AB22" s="11">
        <f>'OddsRatio_working_3-way'!X22^(1/3)*COS(('OddsRatio_working_3-way'!Y22+4*PI())/3)</f>
        <v>-0.21550667310878871</v>
      </c>
      <c r="AC22" s="11">
        <f>'OddsRatio_working_3-way'!X22^(1/3)*SIN('OddsRatio_working_3-way'!Y22/3)</f>
        <v>5.482075309497187E-2</v>
      </c>
      <c r="AD22" s="11">
        <f>'OddsRatio_working_3-way'!X22^(1/3)*SIN(('OddsRatio_working_3-way'!Y22+2*PI())/3)</f>
        <v>0.42808926028953109</v>
      </c>
      <c r="AE22" s="11">
        <f>'OddsRatio_working_3-way'!X22^(1/3)*SIN(('OddsRatio_working_3-way'!Y22+4*PI())/3)</f>
        <v>-0.48291001338450273</v>
      </c>
      <c r="AF22" s="11">
        <f>-'OddsRatio_working_3-way'!U22/(3*'OddsRatio_working_3-way'!X22^(1/3))*COS(('OddsRatio_working_3-way'!Y22)/3)</f>
        <v>0.52596567588725707</v>
      </c>
      <c r="AG22" s="11">
        <f>-'OddsRatio_working_3-way'!U22/(3*'OddsRatio_working_3-way'!X22^(1/3))*COS(('OddsRatio_working_3-way'!Y22+2*PI())/3)</f>
        <v>-0.3104590027784685</v>
      </c>
      <c r="AH22" s="11">
        <f>-'OddsRatio_working_3-way'!U22/(3*'OddsRatio_working_3-way'!X22^(1/3))*COS(('OddsRatio_working_3-way'!Y22+4*PI())/3)</f>
        <v>-0.21550667310878877</v>
      </c>
      <c r="AI22" s="11">
        <f>'OddsRatio_working_3-way'!U22/(3*'OddsRatio_working_3-way'!X22^(1/3))*SIN(('OddsRatio_working_3-way'!Y22)/3)</f>
        <v>-5.4820753094971884E-2</v>
      </c>
      <c r="AJ22" s="11">
        <f>'OddsRatio_working_3-way'!U22/(3*'OddsRatio_working_3-way'!X22^(1/3))*SIN(('OddsRatio_working_3-way'!Y22+2*PI())/3)</f>
        <v>-0.42808926028953115</v>
      </c>
      <c r="AK22" s="11">
        <f>'OddsRatio_working_3-way'!U22/(3*'OddsRatio_working_3-way'!X22^(1/3))*SIN(('OddsRatio_working_3-way'!Y22+4*PI())/3)</f>
        <v>0.48291001338450285</v>
      </c>
      <c r="AL22" s="11">
        <f>'OddsRatio_working_3-way'!Z22+'OddsRatio_working_3-way'!AF22</f>
        <v>1.0519313517745141</v>
      </c>
      <c r="AM22" s="11">
        <f>'OddsRatio_working_3-way'!AA22+'OddsRatio_working_3-way'!AG22</f>
        <v>-0.62091800555693688</v>
      </c>
      <c r="AN22" s="11">
        <f>'OddsRatio_working_3-way'!AB22+'OddsRatio_working_3-way'!AH22</f>
        <v>-0.43101334621757748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1.0519313517745141</v>
      </c>
      <c r="AS22" s="11">
        <f>IF(('OddsRatio_working_3-way'!X22=0),IF(Q22&gt;0,-Q22^(1/3),(-Q22)^(1/3)),'OddsRatio_working_3-way'!AM22-'OddsRatio_working_3-way'!R22/3)</f>
        <v>-0.62091800555693688</v>
      </c>
      <c r="AT22" s="11">
        <f>IF(('OddsRatio_working_3-way'!X22=0),IF(Q22&gt;0,-Q22^(1/3),(-Q22)^(1/3)),'OddsRatio_working_3-way'!AN22-'OddsRatio_working_3-way'!R22/3)</f>
        <v>-0.43101334621757748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2.35</v>
      </c>
      <c r="B23" s="4">
        <f>IF('True_Odds_Calculator_3-way'!B24="","",'True_Odds_Calculator_3-way'!B24)</f>
        <v>3.58</v>
      </c>
      <c r="C23" s="4">
        <f>IF('True_Odds_Calculator_3-way'!C24="","",'True_Odds_Calculator_3-way'!C24)</f>
        <v>3.04</v>
      </c>
      <c r="D23" s="9">
        <f t="shared" si="13"/>
        <v>0.4130837503407534</v>
      </c>
      <c r="E23" s="9">
        <f t="shared" si="14"/>
        <v>0.26915448735742381</v>
      </c>
      <c r="F23" s="9">
        <f t="shared" si="15"/>
        <v>0.31776176230182285</v>
      </c>
      <c r="G23" s="9">
        <f t="shared" si="16"/>
        <v>1.0524567407135714</v>
      </c>
      <c r="H23" s="9">
        <f t="shared" si="17"/>
        <v>2.4208165999633211</v>
      </c>
      <c r="I23" s="9">
        <f t="shared" si="18"/>
        <v>3.7153383910410143</v>
      </c>
      <c r="J23" s="9">
        <f t="shared" si="19"/>
        <v>3.1470117510556852</v>
      </c>
      <c r="K23" s="11">
        <f t="shared" si="20"/>
        <v>0.42553191489361702</v>
      </c>
      <c r="L23" s="11">
        <f t="shared" si="21"/>
        <v>0.27932960893854747</v>
      </c>
      <c r="M23" s="11">
        <f t="shared" si="22"/>
        <v>0.32894736842105265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-0.27781722522161822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0.23342633893660816</v>
      </c>
      <c r="Q23" s="11">
        <f>2*'OddsRatio_working_3-way'!K23*'OddsRatio_working_3-way'!L23*'OddsRatio_working_3-way'!M23</f>
        <v>7.8199778538227183E-2</v>
      </c>
      <c r="R23" s="11">
        <f t="shared" si="23"/>
        <v>0</v>
      </c>
      <c r="S23" s="11">
        <f t="shared" si="24"/>
        <v>-0.84021550049821814</v>
      </c>
      <c r="T23" s="11">
        <f t="shared" si="25"/>
        <v>-0.28147922964764427</v>
      </c>
      <c r="U23" s="11">
        <f>'OddsRatio_working_3-way'!S23-'OddsRatio_working_3-way'!R23^2/3</f>
        <v>-0.84021550049821814</v>
      </c>
      <c r="V23" s="11">
        <f>'OddsRatio_working_3-way'!S23*'OddsRatio_working_3-way'!R23/3-2*'OddsRatio_working_3-way'!R23^3/27-'OddsRatio_working_3-way'!T23</f>
        <v>0.28147922964764427</v>
      </c>
      <c r="W23" s="11">
        <f>'OddsRatio_working_3-way'!V23^2+4*'OddsRatio_working_3-way'!U23^3/27</f>
        <v>-8.6450415724661084E-3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0.14821909314887316</v>
      </c>
      <c r="Y23" s="11">
        <f>IF('OddsRatio_working_3-way'!W23&gt;=0,IF('OddsRatio_working_3-way'!V23+SQRT('OddsRatio_working_3-way'!W23)&gt;0,0,PI()),ACOS('OddsRatio_working_3-way'!V23/(2*'OddsRatio_working_3-way'!X23)))</f>
        <v>0.31903769775304225</v>
      </c>
      <c r="Z23" s="11">
        <f>'OddsRatio_working_3-way'!X23^(1/3)*COS('OddsRatio_working_3-way'!Y23/3)</f>
        <v>0.52622837035678571</v>
      </c>
      <c r="AA23" s="11">
        <f>'OddsRatio_working_3-way'!X23^(1/3)*COS(('OddsRatio_working_3-way'!Y23+2*PI())/3)</f>
        <v>-0.31176243076120652</v>
      </c>
      <c r="AB23" s="11">
        <f>'OddsRatio_working_3-way'!X23^(1/3)*COS(('OddsRatio_working_3-way'!Y23+4*PI())/3)</f>
        <v>-0.21446593959557925</v>
      </c>
      <c r="AC23" s="11">
        <f>'OddsRatio_working_3-way'!X23^(1/3)*SIN('OddsRatio_working_3-way'!Y23/3)</f>
        <v>5.6174155365681072E-2</v>
      </c>
      <c r="AD23" s="11">
        <f>'OddsRatio_working_3-way'!X23^(1/3)*SIN(('OddsRatio_working_3-way'!Y23+2*PI())/3)</f>
        <v>0.4276400592382219</v>
      </c>
      <c r="AE23" s="11">
        <f>'OddsRatio_working_3-way'!X23^(1/3)*SIN(('OddsRatio_working_3-way'!Y23+4*PI())/3)</f>
        <v>-0.48381421460390289</v>
      </c>
      <c r="AF23" s="11">
        <f>-'OddsRatio_working_3-way'!U23/(3*'OddsRatio_working_3-way'!X23^(1/3))*COS(('OddsRatio_working_3-way'!Y23)/3)</f>
        <v>0.52622837035678571</v>
      </c>
      <c r="AG23" s="11">
        <f>-'OddsRatio_working_3-way'!U23/(3*'OddsRatio_working_3-way'!X23^(1/3))*COS(('OddsRatio_working_3-way'!Y23+2*PI())/3)</f>
        <v>-0.31176243076120652</v>
      </c>
      <c r="AH23" s="11">
        <f>-'OddsRatio_working_3-way'!U23/(3*'OddsRatio_working_3-way'!X23^(1/3))*COS(('OddsRatio_working_3-way'!Y23+4*PI())/3)</f>
        <v>-0.21446593959557925</v>
      </c>
      <c r="AI23" s="11">
        <f>'OddsRatio_working_3-way'!U23/(3*'OddsRatio_working_3-way'!X23^(1/3))*SIN(('OddsRatio_working_3-way'!Y23)/3)</f>
        <v>-5.6174155365681072E-2</v>
      </c>
      <c r="AJ23" s="11">
        <f>'OddsRatio_working_3-way'!U23/(3*'OddsRatio_working_3-way'!X23^(1/3))*SIN(('OddsRatio_working_3-way'!Y23+2*PI())/3)</f>
        <v>-0.4276400592382219</v>
      </c>
      <c r="AK23" s="11">
        <f>'OddsRatio_working_3-way'!U23/(3*'OddsRatio_working_3-way'!X23^(1/3))*SIN(('OddsRatio_working_3-way'!Y23+4*PI())/3)</f>
        <v>0.48381421460390289</v>
      </c>
      <c r="AL23" s="11">
        <f>'OddsRatio_working_3-way'!Z23+'OddsRatio_working_3-way'!AF23</f>
        <v>1.0524567407135714</v>
      </c>
      <c r="AM23" s="11">
        <f>'OddsRatio_working_3-way'!AA23+'OddsRatio_working_3-way'!AG23</f>
        <v>-0.62352486152241304</v>
      </c>
      <c r="AN23" s="11">
        <f>'OddsRatio_working_3-way'!AB23+'OddsRatio_working_3-way'!AH23</f>
        <v>-0.42893187919115849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1.0524567407135714</v>
      </c>
      <c r="AS23" s="11">
        <f>IF(('OddsRatio_working_3-way'!X23=0),IF(Q23&gt;0,-Q23^(1/3),(-Q23)^(1/3)),'OddsRatio_working_3-way'!AM23-'OddsRatio_working_3-way'!R23/3)</f>
        <v>-0.62352486152241304</v>
      </c>
      <c r="AT23" s="11">
        <f>IF(('OddsRatio_working_3-way'!X23=0),IF(Q23&gt;0,-Q23^(1/3),(-Q23)^(1/3)),'OddsRatio_working_3-way'!AN23-'OddsRatio_working_3-way'!R23/3)</f>
        <v>-0.42893187919115849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2.65</v>
      </c>
      <c r="B24" s="4">
        <f>IF('True_Odds_Calculator_3-way'!B25="","",'True_Odds_Calculator_3-way'!B25)</f>
        <v>3.65</v>
      </c>
      <c r="C24" s="4">
        <f>IF('True_Odds_Calculator_3-way'!C25="","",'True_Odds_Calculator_3-way'!C25)</f>
        <v>2.62</v>
      </c>
      <c r="D24" s="9">
        <f t="shared" si="13"/>
        <v>0.36576336695304101</v>
      </c>
      <c r="E24" s="9">
        <f t="shared" si="14"/>
        <v>0.26420623272620053</v>
      </c>
      <c r="F24" s="9">
        <f t="shared" si="15"/>
        <v>0.3700304003207584</v>
      </c>
      <c r="G24" s="9">
        <f t="shared" si="16"/>
        <v>1.0509139868554087</v>
      </c>
      <c r="H24" s="9">
        <f t="shared" si="17"/>
        <v>2.7340080783114242</v>
      </c>
      <c r="I24" s="9">
        <f t="shared" si="18"/>
        <v>3.7849220651668336</v>
      </c>
      <c r="J24" s="9">
        <f t="shared" si="19"/>
        <v>2.7024806587057619</v>
      </c>
      <c r="K24" s="11">
        <f t="shared" si="20"/>
        <v>0.37735849056603776</v>
      </c>
      <c r="L24" s="11">
        <f t="shared" si="21"/>
        <v>0.27397260273972601</v>
      </c>
      <c r="M24" s="11">
        <f t="shared" si="22"/>
        <v>0.38167938931297707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-0.2795147966119419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0.23360475417242954</v>
      </c>
      <c r="Q24" s="11">
        <f>2*'OddsRatio_working_3-way'!K24*'OddsRatio_working_3-way'!L24*'OddsRatio_working_3-way'!M24</f>
        <v>7.8920525058253213E-2</v>
      </c>
      <c r="R24" s="11">
        <f t="shared" si="23"/>
        <v>0</v>
      </c>
      <c r="S24" s="11">
        <f t="shared" si="24"/>
        <v>-0.83575094057274346</v>
      </c>
      <c r="T24" s="11">
        <f t="shared" si="25"/>
        <v>-0.28234829073403495</v>
      </c>
      <c r="U24" s="11">
        <f>'OddsRatio_working_3-way'!S24-'OddsRatio_working_3-way'!R24^2/3</f>
        <v>-0.83575094057274346</v>
      </c>
      <c r="V24" s="11">
        <f>'OddsRatio_working_3-way'!S24*'OddsRatio_working_3-way'!R24/3-2*'OddsRatio_working_3-way'!R24^3/27-'OddsRatio_working_3-way'!T24</f>
        <v>0.28234829073403495</v>
      </c>
      <c r="W24" s="11">
        <f>'OddsRatio_working_3-way'!V24^2+4*'OddsRatio_working_3-way'!U24^3/27</f>
        <v>-6.7616666669578634E-3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0.14703930082412403</v>
      </c>
      <c r="Y24" s="11">
        <f>IF('OddsRatio_working_3-way'!W24&gt;=0,IF('OddsRatio_working_3-way'!V24+SQRT('OddsRatio_working_3-way'!W24)&gt;0,0,PI()),ACOS('OddsRatio_working_3-way'!V24/(2*'OddsRatio_working_3-way'!X24)))</f>
        <v>0.28339509505688909</v>
      </c>
      <c r="Z24" s="11">
        <f>'OddsRatio_working_3-way'!X24^(1/3)*COS('OddsRatio_working_3-way'!Y24/3)</f>
        <v>0.52545699342770436</v>
      </c>
      <c r="AA24" s="11">
        <f>'OddsRatio_working_3-way'!X24^(1/3)*COS(('OddsRatio_working_3-way'!Y24+2*PI())/3)</f>
        <v>-0.30584399493228831</v>
      </c>
      <c r="AB24" s="11">
        <f>'OddsRatio_working_3-way'!X24^(1/3)*COS(('OddsRatio_working_3-way'!Y24+4*PI())/3)</f>
        <v>-0.2196129984954161</v>
      </c>
      <c r="AC24" s="11">
        <f>'OddsRatio_working_3-way'!X24^(1/3)*SIN('OddsRatio_working_3-way'!Y24/3)</f>
        <v>4.9785489005318012E-2</v>
      </c>
      <c r="AD24" s="11">
        <f>'OddsRatio_working_3-way'!X24^(1/3)*SIN(('OddsRatio_working_3-way'!Y24+2*PI())/3)</f>
        <v>0.4301663604019258</v>
      </c>
      <c r="AE24" s="11">
        <f>'OddsRatio_working_3-way'!X24^(1/3)*SIN(('OddsRatio_working_3-way'!Y24+4*PI())/3)</f>
        <v>-0.47995184940724361</v>
      </c>
      <c r="AF24" s="11">
        <f>-'OddsRatio_working_3-way'!U24/(3*'OddsRatio_working_3-way'!X24^(1/3))*COS(('OddsRatio_working_3-way'!Y24)/3)</f>
        <v>0.52545699342770436</v>
      </c>
      <c r="AG24" s="11">
        <f>-'OddsRatio_working_3-way'!U24/(3*'OddsRatio_working_3-way'!X24^(1/3))*COS(('OddsRatio_working_3-way'!Y24+2*PI())/3)</f>
        <v>-0.30584399493228831</v>
      </c>
      <c r="AH24" s="11">
        <f>-'OddsRatio_working_3-way'!U24/(3*'OddsRatio_working_3-way'!X24^(1/3))*COS(('OddsRatio_working_3-way'!Y24+4*PI())/3)</f>
        <v>-0.2196129984954161</v>
      </c>
      <c r="AI24" s="11">
        <f>'OddsRatio_working_3-way'!U24/(3*'OddsRatio_working_3-way'!X24^(1/3))*SIN(('OddsRatio_working_3-way'!Y24)/3)</f>
        <v>-4.9785489005318012E-2</v>
      </c>
      <c r="AJ24" s="11">
        <f>'OddsRatio_working_3-way'!U24/(3*'OddsRatio_working_3-way'!X24^(1/3))*SIN(('OddsRatio_working_3-way'!Y24+2*PI())/3)</f>
        <v>-0.4301663604019258</v>
      </c>
      <c r="AK24" s="11">
        <f>'OddsRatio_working_3-way'!U24/(3*'OddsRatio_working_3-way'!X24^(1/3))*SIN(('OddsRatio_working_3-way'!Y24+4*PI())/3)</f>
        <v>0.47995184940724361</v>
      </c>
      <c r="AL24" s="11">
        <f>'OddsRatio_working_3-way'!Z24+'OddsRatio_working_3-way'!AF24</f>
        <v>1.0509139868554087</v>
      </c>
      <c r="AM24" s="11">
        <f>'OddsRatio_working_3-way'!AA24+'OddsRatio_working_3-way'!AG24</f>
        <v>-0.61168798986457662</v>
      </c>
      <c r="AN24" s="11">
        <f>'OddsRatio_working_3-way'!AB24+'OddsRatio_working_3-way'!AH24</f>
        <v>-0.4392259969908322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1.0509139868554087</v>
      </c>
      <c r="AS24" s="11">
        <f>IF(('OddsRatio_working_3-way'!X24=0),IF(Q24&gt;0,-Q24^(1/3),(-Q24)^(1/3)),'OddsRatio_working_3-way'!AM24-'OddsRatio_working_3-way'!R24/3)</f>
        <v>-0.61168798986457662</v>
      </c>
      <c r="AT24" s="11">
        <f>IF(('OddsRatio_working_3-way'!X24=0),IF(Q24&gt;0,-Q24^(1/3),(-Q24)^(1/3)),'OddsRatio_working_3-way'!AN24-'OddsRatio_working_3-way'!R24/3)</f>
        <v>-0.4392259969908322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</v>
      </c>
      <c r="B25" s="4">
        <f>IF('True_Odds_Calculator_3-way'!B26="","",'True_Odds_Calculator_3-way'!B26)</f>
        <v>3.96</v>
      </c>
      <c r="C25" s="4">
        <f>IF('True_Odds_Calculator_3-way'!C26="","",'True_Odds_Calculator_3-way'!C26)</f>
        <v>5.12</v>
      </c>
      <c r="D25" s="9">
        <f t="shared" si="13"/>
        <v>0.57318462670582537</v>
      </c>
      <c r="E25" s="9">
        <f t="shared" si="14"/>
        <v>0.24103603110465943</v>
      </c>
      <c r="F25" s="9">
        <f t="shared" si="15"/>
        <v>0.18577934218951511</v>
      </c>
      <c r="G25" s="9">
        <f t="shared" si="16"/>
        <v>1.0637693670665045</v>
      </c>
      <c r="H25" s="9">
        <f t="shared" si="17"/>
        <v>1.7446385569465532</v>
      </c>
      <c r="I25" s="9">
        <f t="shared" si="18"/>
        <v>4.1487573265168534</v>
      </c>
      <c r="J25" s="9">
        <f t="shared" si="19"/>
        <v>5.3827297923139987</v>
      </c>
      <c r="K25" s="11">
        <f t="shared" si="20"/>
        <v>0.58823529411764708</v>
      </c>
      <c r="L25" s="11">
        <f t="shared" si="21"/>
        <v>0.25252525252525254</v>
      </c>
      <c r="M25" s="11">
        <f t="shared" si="22"/>
        <v>0.1953125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-0.24766971182412356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0.22571765448603687</v>
      </c>
      <c r="Q25" s="11">
        <f>2*'OddsRatio_working_3-way'!K25*'OddsRatio_working_3-way'!L25*'OddsRatio_working_3-way'!M25</f>
        <v>5.8025103980986335E-2</v>
      </c>
      <c r="R25" s="11">
        <f t="shared" si="23"/>
        <v>0</v>
      </c>
      <c r="S25" s="11">
        <f t="shared" si="24"/>
        <v>-0.91136559583161547</v>
      </c>
      <c r="T25" s="11">
        <f t="shared" si="25"/>
        <v>-0.23428421486673917</v>
      </c>
      <c r="U25" s="11">
        <f>'OddsRatio_working_3-way'!S25-'OddsRatio_working_3-way'!R25^2/3</f>
        <v>-0.91136559583161547</v>
      </c>
      <c r="V25" s="11">
        <f>'OddsRatio_working_3-way'!S25*'OddsRatio_working_3-way'!R25/3-2*'OddsRatio_working_3-way'!R25^3/27-'OddsRatio_working_3-way'!T25</f>
        <v>0.23428421486673917</v>
      </c>
      <c r="W25" s="11">
        <f>'OddsRatio_working_3-way'!V25^2+4*'OddsRatio_working_3-way'!U25^3/27</f>
        <v>-5.7254409377906573E-2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0.16743917008396733</v>
      </c>
      <c r="Y25" s="11">
        <f>IF('OddsRatio_working_3-way'!W25&gt;=0,IF('OddsRatio_working_3-way'!V25+SQRT('OddsRatio_working_3-way'!W25)&gt;0,0,PI()),ACOS('OddsRatio_working_3-way'!V25/(2*'OddsRatio_working_3-way'!X25)))</f>
        <v>0.79594487985986884</v>
      </c>
      <c r="Z25" s="11">
        <f>'OddsRatio_working_3-way'!X25^(1/3)*COS('OddsRatio_working_3-way'!Y25/3)</f>
        <v>0.53188468353325236</v>
      </c>
      <c r="AA25" s="11">
        <f>'OddsRatio_working_3-way'!X25^(1/3)*COS(('OddsRatio_working_3-way'!Y25+2*PI())/3)</f>
        <v>-0.39110388348353259</v>
      </c>
      <c r="AB25" s="11">
        <f>'OddsRatio_working_3-way'!X25^(1/3)*COS(('OddsRatio_working_3-way'!Y25+4*PI())/3)</f>
        <v>-0.14078080004971963</v>
      </c>
      <c r="AC25" s="11">
        <f>'OddsRatio_working_3-way'!X25^(1/3)*SIN('OddsRatio_working_3-way'!Y25/3)</f>
        <v>0.14452409960488904</v>
      </c>
      <c r="AD25" s="11">
        <f>'OddsRatio_working_3-way'!X25^(1/3)*SIN(('OddsRatio_working_3-way'!Y25+2*PI())/3)</f>
        <v>0.38836359802119874</v>
      </c>
      <c r="AE25" s="11">
        <f>'OddsRatio_working_3-way'!X25^(1/3)*SIN(('OddsRatio_working_3-way'!Y25+4*PI())/3)</f>
        <v>-0.53288769762608779</v>
      </c>
      <c r="AF25" s="11">
        <f>-'OddsRatio_working_3-way'!U25/(3*'OddsRatio_working_3-way'!X25^(1/3))*COS(('OddsRatio_working_3-way'!Y25)/3)</f>
        <v>0.53188468353325224</v>
      </c>
      <c r="AG25" s="11">
        <f>-'OddsRatio_working_3-way'!U25/(3*'OddsRatio_working_3-way'!X25^(1/3))*COS(('OddsRatio_working_3-way'!Y25+2*PI())/3)</f>
        <v>-0.39110388348353253</v>
      </c>
      <c r="AH25" s="11">
        <f>-'OddsRatio_working_3-way'!U25/(3*'OddsRatio_working_3-way'!X25^(1/3))*COS(('OddsRatio_working_3-way'!Y25+4*PI())/3)</f>
        <v>-0.1407808000497196</v>
      </c>
      <c r="AI25" s="11">
        <f>'OddsRatio_working_3-way'!U25/(3*'OddsRatio_working_3-way'!X25^(1/3))*SIN(('OddsRatio_working_3-way'!Y25)/3)</f>
        <v>-0.14452409960488902</v>
      </c>
      <c r="AJ25" s="11">
        <f>'OddsRatio_working_3-way'!U25/(3*'OddsRatio_working_3-way'!X25^(1/3))*SIN(('OddsRatio_working_3-way'!Y25+2*PI())/3)</f>
        <v>-0.38836359802119863</v>
      </c>
      <c r="AK25" s="11">
        <f>'OddsRatio_working_3-way'!U25/(3*'OddsRatio_working_3-way'!X25^(1/3))*SIN(('OddsRatio_working_3-way'!Y25+4*PI())/3)</f>
        <v>0.53288769762608768</v>
      </c>
      <c r="AL25" s="11">
        <f>'OddsRatio_working_3-way'!Z25+'OddsRatio_working_3-way'!AF25</f>
        <v>1.0637693670665045</v>
      </c>
      <c r="AM25" s="11">
        <f>'OddsRatio_working_3-way'!AA25+'OddsRatio_working_3-way'!AG25</f>
        <v>-0.78220776696706507</v>
      </c>
      <c r="AN25" s="11">
        <f>'OddsRatio_working_3-way'!AB25+'OddsRatio_working_3-way'!AH25</f>
        <v>-0.2815616000994392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1.0637693670665045</v>
      </c>
      <c r="AS25" s="11">
        <f>IF(('OddsRatio_working_3-way'!X25=0),IF(Q25&gt;0,-Q25^(1/3),(-Q25)^(1/3)),'OddsRatio_working_3-way'!AM25-'OddsRatio_working_3-way'!R25/3)</f>
        <v>-0.78220776696706507</v>
      </c>
      <c r="AT25" s="11">
        <f>IF(('OddsRatio_working_3-way'!X25=0),IF(Q25&gt;0,-Q25^(1/3),(-Q25)^(1/3)),'OddsRatio_working_3-way'!AN25-'OddsRatio_working_3-way'!R25/3)</f>
        <v>-0.2815616000994392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4.91</v>
      </c>
      <c r="B26" s="4">
        <f>IF('True_Odds_Calculator_3-way'!B27="","",'True_Odds_Calculator_3-way'!B27)</f>
        <v>4.3600000000000003</v>
      </c>
      <c r="C26" s="4">
        <f>IF('True_Odds_Calculator_3-way'!C27="","",'True_Odds_Calculator_3-way'!C27)</f>
        <v>1.65</v>
      </c>
      <c r="D26" s="9">
        <f t="shared" si="13"/>
        <v>0.19282267230873343</v>
      </c>
      <c r="E26" s="9">
        <f t="shared" si="14"/>
        <v>0.21752026413414915</v>
      </c>
      <c r="F26" s="9">
        <f t="shared" si="15"/>
        <v>0.58965706355711767</v>
      </c>
      <c r="G26" s="9">
        <f t="shared" si="16"/>
        <v>1.0706169133096313</v>
      </c>
      <c r="H26" s="9">
        <f t="shared" si="17"/>
        <v>5.1861121310406579</v>
      </c>
      <c r="I26" s="9">
        <f t="shared" si="18"/>
        <v>4.597272828720361</v>
      </c>
      <c r="J26" s="9">
        <f t="shared" si="19"/>
        <v>1.6959009936512599</v>
      </c>
      <c r="K26" s="11">
        <f t="shared" si="20"/>
        <v>0.20366598778004072</v>
      </c>
      <c r="L26" s="11">
        <f t="shared" si="21"/>
        <v>0.2293577981651376</v>
      </c>
      <c r="M26" s="11">
        <f t="shared" si="22"/>
        <v>0.60606060606060608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-0.24175611380155559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0.22421943608811823</v>
      </c>
      <c r="Q26" s="11">
        <f>2*'OddsRatio_working_3-way'!K26*'OddsRatio_working_3-way'!L26*'OddsRatio_working_3-way'!M26</f>
        <v>5.6621069719221769E-2</v>
      </c>
      <c r="R26" s="11">
        <f t="shared" si="23"/>
        <v>0</v>
      </c>
      <c r="S26" s="11">
        <f t="shared" si="24"/>
        <v>-0.92746128551755147</v>
      </c>
      <c r="T26" s="11">
        <f t="shared" si="25"/>
        <v>-0.23420739533271501</v>
      </c>
      <c r="U26" s="11">
        <f>'OddsRatio_working_3-way'!S26-'OddsRatio_working_3-way'!R26^2/3</f>
        <v>-0.92746128551755147</v>
      </c>
      <c r="V26" s="11">
        <f>'OddsRatio_working_3-way'!S26*'OddsRatio_working_3-way'!R26/3-2*'OddsRatio_working_3-way'!R26^3/27-'OddsRatio_working_3-way'!T26</f>
        <v>0.23420739533271501</v>
      </c>
      <c r="W26" s="11">
        <f>'OddsRatio_working_3-way'!V26^2+4*'OddsRatio_working_3-way'!U26^3/27</f>
        <v>-6.3337675663155485E-2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0.17189442958665802</v>
      </c>
      <c r="Y26" s="11">
        <f>IF('OddsRatio_working_3-way'!W26&gt;=0,IF('OddsRatio_working_3-way'!V26+SQRT('OddsRatio_working_3-way'!W26)&gt;0,0,PI()),ACOS('OddsRatio_working_3-way'!V26/(2*'OddsRatio_working_3-way'!X26)))</f>
        <v>0.82132260685539327</v>
      </c>
      <c r="Z26" s="11">
        <f>'OddsRatio_working_3-way'!X26^(1/3)*COS('OddsRatio_working_3-way'!Y26/3)</f>
        <v>0.53530845665481575</v>
      </c>
      <c r="AA26" s="11">
        <f>'OddsRatio_working_3-way'!X26^(1/3)*COS(('OddsRatio_working_3-way'!Y26+2*PI())/3)</f>
        <v>-0.39784241348553701</v>
      </c>
      <c r="AB26" s="11">
        <f>'OddsRatio_working_3-way'!X26^(1/3)*COS(('OddsRatio_working_3-way'!Y26+4*PI())/3)</f>
        <v>-0.13746604316927893</v>
      </c>
      <c r="AC26" s="11">
        <f>'OddsRatio_working_3-way'!X26^(1/3)*SIN('OddsRatio_working_3-way'!Y26/3)</f>
        <v>0.15032836749270939</v>
      </c>
      <c r="AD26" s="11">
        <f>'OddsRatio_working_3-way'!X26^(1/3)*SIN(('OddsRatio_working_3-way'!Y26+2*PI())/3)</f>
        <v>0.38842653857735682</v>
      </c>
      <c r="AE26" s="11">
        <f>'OddsRatio_working_3-way'!X26^(1/3)*SIN(('OddsRatio_working_3-way'!Y26+4*PI())/3)</f>
        <v>-0.53875490607006615</v>
      </c>
      <c r="AF26" s="11">
        <f>-'OddsRatio_working_3-way'!U26/(3*'OddsRatio_working_3-way'!X26^(1/3))*COS(('OddsRatio_working_3-way'!Y26)/3)</f>
        <v>0.53530845665481563</v>
      </c>
      <c r="AG26" s="11">
        <f>-'OddsRatio_working_3-way'!U26/(3*'OddsRatio_working_3-way'!X26^(1/3))*COS(('OddsRatio_working_3-way'!Y26+2*PI())/3)</f>
        <v>-0.39784241348553695</v>
      </c>
      <c r="AH26" s="11">
        <f>-'OddsRatio_working_3-way'!U26/(3*'OddsRatio_working_3-way'!X26^(1/3))*COS(('OddsRatio_working_3-way'!Y26+4*PI())/3)</f>
        <v>-0.13746604316927891</v>
      </c>
      <c r="AI26" s="11">
        <f>'OddsRatio_working_3-way'!U26/(3*'OddsRatio_working_3-way'!X26^(1/3))*SIN(('OddsRatio_working_3-way'!Y26)/3)</f>
        <v>-0.15032836749270936</v>
      </c>
      <c r="AJ26" s="11">
        <f>'OddsRatio_working_3-way'!U26/(3*'OddsRatio_working_3-way'!X26^(1/3))*SIN(('OddsRatio_working_3-way'!Y26+2*PI())/3)</f>
        <v>-0.38842653857735676</v>
      </c>
      <c r="AK26" s="11">
        <f>'OddsRatio_working_3-way'!U26/(3*'OddsRatio_working_3-way'!X26^(1/3))*SIN(('OddsRatio_working_3-way'!Y26+4*PI())/3)</f>
        <v>0.53875490607006604</v>
      </c>
      <c r="AL26" s="11">
        <f>'OddsRatio_working_3-way'!Z26+'OddsRatio_working_3-way'!AF26</f>
        <v>1.0706169133096313</v>
      </c>
      <c r="AM26" s="11">
        <f>'OddsRatio_working_3-way'!AA26+'OddsRatio_working_3-way'!AG26</f>
        <v>-0.7956848269710739</v>
      </c>
      <c r="AN26" s="11">
        <f>'OddsRatio_working_3-way'!AB26+'OddsRatio_working_3-way'!AH26</f>
        <v>-0.27493208633855781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1.0706169133096313</v>
      </c>
      <c r="AS26" s="11">
        <f>IF(('OddsRatio_working_3-way'!X26=0),IF(Q26&gt;0,-Q26^(1/3),(-Q26)^(1/3)),'OddsRatio_working_3-way'!AM26-'OddsRatio_working_3-way'!R26/3)</f>
        <v>-0.7956848269710739</v>
      </c>
      <c r="AT26" s="11">
        <f>IF(('OddsRatio_working_3-way'!X26=0),IF(Q26&gt;0,-Q26^(1/3),(-Q26)^(1/3)),'OddsRatio_working_3-way'!AN26-'OddsRatio_working_3-way'!R26/3)</f>
        <v>-0.27493208633855781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2.74</v>
      </c>
      <c r="B27" s="4">
        <f>IF('True_Odds_Calculator_3-way'!B28="","",'True_Odds_Calculator_3-way'!B28)</f>
        <v>3.52</v>
      </c>
      <c r="C27" s="4">
        <f>IF('True_Odds_Calculator_3-way'!C28="","",'True_Odds_Calculator_3-way'!C28)</f>
        <v>2.61</v>
      </c>
      <c r="D27" s="9">
        <f t="shared" si="13"/>
        <v>0.35384141307227407</v>
      </c>
      <c r="E27" s="9">
        <f t="shared" si="14"/>
        <v>0.27436855801457583</v>
      </c>
      <c r="F27" s="9">
        <f t="shared" si="15"/>
        <v>0.37179002891315005</v>
      </c>
      <c r="G27" s="9">
        <f t="shared" si="16"/>
        <v>1.0494970232688017</v>
      </c>
      <c r="H27" s="9">
        <f t="shared" si="17"/>
        <v>2.8261248204877152</v>
      </c>
      <c r="I27" s="9">
        <f t="shared" si="18"/>
        <v>3.6447324986373806</v>
      </c>
      <c r="J27" s="9">
        <f t="shared" si="19"/>
        <v>2.6896902074627707</v>
      </c>
      <c r="K27" s="11">
        <f t="shared" si="20"/>
        <v>0.36496350364963503</v>
      </c>
      <c r="L27" s="11">
        <f t="shared" si="21"/>
        <v>0.28409090909090912</v>
      </c>
      <c r="M27" s="11">
        <f t="shared" si="22"/>
        <v>0.38314176245210729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-0.28044127405441277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0.23318701741807712</v>
      </c>
      <c r="Q27" s="11">
        <f>2*'OddsRatio_working_3-way'!K27*'OddsRatio_working_3-way'!L27*'OddsRatio_working_3-way'!M27</f>
        <v>7.9450431828987089E-2</v>
      </c>
      <c r="R27" s="11">
        <f t="shared" si="23"/>
        <v>0</v>
      </c>
      <c r="S27" s="11">
        <f t="shared" si="24"/>
        <v>-0.83150034959844354</v>
      </c>
      <c r="T27" s="11">
        <f t="shared" si="25"/>
        <v>-0.2833050594883964</v>
      </c>
      <c r="U27" s="11">
        <f>'OddsRatio_working_3-way'!S27-'OddsRatio_working_3-way'!R27^2/3</f>
        <v>-0.83150034959844354</v>
      </c>
      <c r="V27" s="11">
        <f>'OddsRatio_working_3-way'!S27*'OddsRatio_working_3-way'!R27/3-2*'OddsRatio_working_3-way'!R27^3/27-'OddsRatio_working_3-way'!T27</f>
        <v>0.2833050594883964</v>
      </c>
      <c r="W27" s="11">
        <f>'OddsRatio_working_3-way'!V27^2+4*'OddsRatio_working_3-way'!U27^3/27</f>
        <v>-4.9076330466863022E-3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0.14591897561524522</v>
      </c>
      <c r="Y27" s="11">
        <f>IF('OddsRatio_working_3-way'!W27&gt;=0,IF('OddsRatio_working_3-way'!V27+SQRT('OddsRatio_working_3-way'!W27)&gt;0,0,PI()),ACOS('OddsRatio_working_3-way'!V27/(2*'OddsRatio_working_3-way'!X27)))</f>
        <v>0.24241312224544798</v>
      </c>
      <c r="Z27" s="11">
        <f>'OddsRatio_working_3-way'!X27^(1/3)*COS('OddsRatio_working_3-way'!Y27/3)</f>
        <v>0.52474851163440084</v>
      </c>
      <c r="AA27" s="11">
        <f>'OddsRatio_working_3-way'!X27^(1/3)*COS(('OddsRatio_working_3-way'!Y27+2*PI())/3)</f>
        <v>-0.2991755744446859</v>
      </c>
      <c r="AB27" s="11">
        <f>'OddsRatio_working_3-way'!X27^(1/3)*COS(('OddsRatio_working_3-way'!Y27+4*PI())/3)</f>
        <v>-0.22557293718971486</v>
      </c>
      <c r="AC27" s="11">
        <f>'OddsRatio_working_3-way'!X27^(1/3)*SIN('OddsRatio_working_3-way'!Y27/3)</f>
        <v>4.2494502432223795E-2</v>
      </c>
      <c r="AD27" s="11">
        <f>'OddsRatio_working_3-way'!X27^(1/3)*SIN(('OddsRatio_working_3-way'!Y27+2*PI())/3)</f>
        <v>0.43319829045735325</v>
      </c>
      <c r="AE27" s="11">
        <f>'OddsRatio_working_3-way'!X27^(1/3)*SIN(('OddsRatio_working_3-way'!Y27+4*PI())/3)</f>
        <v>-0.47569279288957717</v>
      </c>
      <c r="AF27" s="11">
        <f>-'OddsRatio_working_3-way'!U27/(3*'OddsRatio_working_3-way'!X27^(1/3))*COS(('OddsRatio_working_3-way'!Y27)/3)</f>
        <v>0.52474851163440084</v>
      </c>
      <c r="AG27" s="11">
        <f>-'OddsRatio_working_3-way'!U27/(3*'OddsRatio_working_3-way'!X27^(1/3))*COS(('OddsRatio_working_3-way'!Y27+2*PI())/3)</f>
        <v>-0.2991755744446859</v>
      </c>
      <c r="AH27" s="11">
        <f>-'OddsRatio_working_3-way'!U27/(3*'OddsRatio_working_3-way'!X27^(1/3))*COS(('OddsRatio_working_3-way'!Y27+4*PI())/3)</f>
        <v>-0.22557293718971486</v>
      </c>
      <c r="AI27" s="11">
        <f>'OddsRatio_working_3-way'!U27/(3*'OddsRatio_working_3-way'!X27^(1/3))*SIN(('OddsRatio_working_3-way'!Y27)/3)</f>
        <v>-4.2494502432223795E-2</v>
      </c>
      <c r="AJ27" s="11">
        <f>'OddsRatio_working_3-way'!U27/(3*'OddsRatio_working_3-way'!X27^(1/3))*SIN(('OddsRatio_working_3-way'!Y27+2*PI())/3)</f>
        <v>-0.43319829045735325</v>
      </c>
      <c r="AK27" s="11">
        <f>'OddsRatio_working_3-way'!U27/(3*'OddsRatio_working_3-way'!X27^(1/3))*SIN(('OddsRatio_working_3-way'!Y27+4*PI())/3)</f>
        <v>0.47569279288957717</v>
      </c>
      <c r="AL27" s="11">
        <f>'OddsRatio_working_3-way'!Z27+'OddsRatio_working_3-way'!AF27</f>
        <v>1.0494970232688017</v>
      </c>
      <c r="AM27" s="11">
        <f>'OddsRatio_working_3-way'!AA27+'OddsRatio_working_3-way'!AG27</f>
        <v>-0.5983511488893718</v>
      </c>
      <c r="AN27" s="11">
        <f>'OddsRatio_working_3-way'!AB27+'OddsRatio_working_3-way'!AH27</f>
        <v>-0.45114587437942971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1.0494970232688017</v>
      </c>
      <c r="AS27" s="11">
        <f>IF(('OddsRatio_working_3-way'!X27=0),IF(Q27&gt;0,-Q27^(1/3),(-Q27)^(1/3)),'OddsRatio_working_3-way'!AM27-'OddsRatio_working_3-way'!R27/3)</f>
        <v>-0.5983511488893718</v>
      </c>
      <c r="AT27" s="11">
        <f>IF(('OddsRatio_working_3-way'!X27=0),IF(Q27&gt;0,-Q27^(1/3),(-Q27)^(1/3)),'OddsRatio_working_3-way'!AN27-'OddsRatio_working_3-way'!R27/3)</f>
        <v>-0.45114587437942971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1.8</v>
      </c>
      <c r="B28" s="4">
        <f>IF('True_Odds_Calculator_3-way'!B29="","",'True_Odds_Calculator_3-way'!B29)</f>
        <v>4.29</v>
      </c>
      <c r="C28" s="4">
        <f>IF('True_Odds_Calculator_3-way'!C29="","",'True_Odds_Calculator_3-way'!C29)</f>
        <v>4.05</v>
      </c>
      <c r="D28" s="9">
        <f t="shared" si="13"/>
        <v>0.5410385726431064</v>
      </c>
      <c r="E28" s="9">
        <f t="shared" si="14"/>
        <v>0.22278554114608143</v>
      </c>
      <c r="F28" s="9">
        <f t="shared" si="15"/>
        <v>0.23617588621081201</v>
      </c>
      <c r="G28" s="9">
        <f t="shared" si="16"/>
        <v>1.0603713176926424</v>
      </c>
      <c r="H28" s="9">
        <f t="shared" si="17"/>
        <v>1.8482970541541137</v>
      </c>
      <c r="I28" s="9">
        <f t="shared" si="18"/>
        <v>4.4886216352087933</v>
      </c>
      <c r="J28" s="9">
        <f t="shared" si="19"/>
        <v>4.234132518962558</v>
      </c>
      <c r="K28" s="11">
        <f t="shared" si="20"/>
        <v>0.55555555555555558</v>
      </c>
      <c r="L28" s="11">
        <f t="shared" si="21"/>
        <v>0.23310023310023309</v>
      </c>
      <c r="M28" s="11">
        <f t="shared" si="22"/>
        <v>0.24691358024691359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-0.25668524433956519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0.22830393200763577</v>
      </c>
      <c r="Q28" s="11">
        <f>2*'OddsRatio_working_3-way'!K28*'OddsRatio_working_3-way'!L28*'OddsRatio_working_3-way'!M28</f>
        <v>6.3950681234631865E-2</v>
      </c>
      <c r="R28" s="11">
        <f t="shared" si="23"/>
        <v>0</v>
      </c>
      <c r="S28" s="11">
        <f t="shared" si="24"/>
        <v>-0.8894314614579707</v>
      </c>
      <c r="T28" s="11">
        <f t="shared" si="25"/>
        <v>-0.24914046539438955</v>
      </c>
      <c r="U28" s="11">
        <f>'OddsRatio_working_3-way'!S28-'OddsRatio_working_3-way'!R28^2/3</f>
        <v>-0.8894314614579707</v>
      </c>
      <c r="V28" s="11">
        <f>'OddsRatio_working_3-way'!S28*'OddsRatio_working_3-way'!R28/3-2*'OddsRatio_working_3-way'!R28^3/27-'OddsRatio_working_3-way'!T28</f>
        <v>0.24914046539438955</v>
      </c>
      <c r="W28" s="11">
        <f>'OddsRatio_working_3-way'!V28^2+4*'OddsRatio_working_3-way'!U28^3/27</f>
        <v>-4.2168857350344112E-2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0.16143096732603471</v>
      </c>
      <c r="Y28" s="11">
        <f>IF('OddsRatio_working_3-way'!W28&gt;=0,IF('OddsRatio_working_3-way'!V28+SQRT('OddsRatio_working_3-way'!W28)&gt;0,0,PI()),ACOS('OddsRatio_working_3-way'!V28/(2*'OddsRatio_working_3-way'!X28)))</f>
        <v>0.68934535598092983</v>
      </c>
      <c r="Z28" s="11">
        <f>'OddsRatio_working_3-way'!X28^(1/3)*COS('OddsRatio_working_3-way'!Y28/3)</f>
        <v>0.53018565884632118</v>
      </c>
      <c r="AA28" s="11">
        <f>'OddsRatio_working_3-way'!X28^(1/3)*COS(('OddsRatio_working_3-way'!Y28+2*PI())/3)</f>
        <v>-0.3724950674341162</v>
      </c>
      <c r="AB28" s="11">
        <f>'OddsRatio_working_3-way'!X28^(1/3)*COS(('OddsRatio_working_3-way'!Y28+4*PI())/3)</f>
        <v>-0.15769059141220512</v>
      </c>
      <c r="AC28" s="11">
        <f>'OddsRatio_working_3-way'!X28^(1/3)*SIN('OddsRatio_working_3-way'!Y28/3)</f>
        <v>0.12401742205438696</v>
      </c>
      <c r="AD28" s="11">
        <f>'OddsRatio_working_3-way'!X28^(1/3)*SIN(('OddsRatio_working_3-way'!Y28+2*PI())/3)</f>
        <v>0.39714553825591042</v>
      </c>
      <c r="AE28" s="11">
        <f>'OddsRatio_working_3-way'!X28^(1/3)*SIN(('OddsRatio_working_3-way'!Y28+4*PI())/3)</f>
        <v>-0.52116296031029741</v>
      </c>
      <c r="AF28" s="11">
        <f>-'OddsRatio_working_3-way'!U28/(3*'OddsRatio_working_3-way'!X28^(1/3))*COS(('OddsRatio_working_3-way'!Y28)/3)</f>
        <v>0.53018565884632107</v>
      </c>
      <c r="AG28" s="11">
        <f>-'OddsRatio_working_3-way'!U28/(3*'OddsRatio_working_3-way'!X28^(1/3))*COS(('OddsRatio_working_3-way'!Y28+2*PI())/3)</f>
        <v>-0.37249506743411609</v>
      </c>
      <c r="AH28" s="11">
        <f>-'OddsRatio_working_3-way'!U28/(3*'OddsRatio_working_3-way'!X28^(1/3))*COS(('OddsRatio_working_3-way'!Y28+4*PI())/3)</f>
        <v>-0.15769059141220509</v>
      </c>
      <c r="AI28" s="11">
        <f>'OddsRatio_working_3-way'!U28/(3*'OddsRatio_working_3-way'!X28^(1/3))*SIN(('OddsRatio_working_3-way'!Y28)/3)</f>
        <v>-0.12401742205438693</v>
      </c>
      <c r="AJ28" s="11">
        <f>'OddsRatio_working_3-way'!U28/(3*'OddsRatio_working_3-way'!X28^(1/3))*SIN(('OddsRatio_working_3-way'!Y28+2*PI())/3)</f>
        <v>-0.39714553825591037</v>
      </c>
      <c r="AK28" s="11">
        <f>'OddsRatio_working_3-way'!U28/(3*'OddsRatio_working_3-way'!X28^(1/3))*SIN(('OddsRatio_working_3-way'!Y28+4*PI())/3)</f>
        <v>0.5211629603102973</v>
      </c>
      <c r="AL28" s="11">
        <f>'OddsRatio_working_3-way'!Z28+'OddsRatio_working_3-way'!AF28</f>
        <v>1.0603713176926424</v>
      </c>
      <c r="AM28" s="11">
        <f>'OddsRatio_working_3-way'!AA28+'OddsRatio_working_3-way'!AG28</f>
        <v>-0.74499013486823229</v>
      </c>
      <c r="AN28" s="11">
        <f>'OddsRatio_working_3-way'!AB28+'OddsRatio_working_3-way'!AH28</f>
        <v>-0.31538118282441019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1.0603713176926424</v>
      </c>
      <c r="AS28" s="11">
        <f>IF(('OddsRatio_working_3-way'!X28=0),IF(Q28&gt;0,-Q28^(1/3),(-Q28)^(1/3)),'OddsRatio_working_3-way'!AM28-'OddsRatio_working_3-way'!R28/3)</f>
        <v>-0.74499013486823229</v>
      </c>
      <c r="AT28" s="11">
        <f>IF(('OddsRatio_working_3-way'!X28=0),IF(Q28&gt;0,-Q28^(1/3),(-Q28)^(1/3)),'OddsRatio_working_3-way'!AN28-'OddsRatio_working_3-way'!R28/3)</f>
        <v>-0.31538118282441019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2.4700000000000002</v>
      </c>
      <c r="B29" s="4">
        <f>IF('True_Odds_Calculator_3-way'!B30="","",'True_Odds_Calculator_3-way'!B30)</f>
        <v>3.63</v>
      </c>
      <c r="C29" s="4">
        <f>IF('True_Odds_Calculator_3-way'!C30="","",'True_Odds_Calculator_3-way'!C30)</f>
        <v>2.84</v>
      </c>
      <c r="D29" s="9">
        <f t="shared" si="13"/>
        <v>0.39313202487595794</v>
      </c>
      <c r="E29" s="9">
        <f t="shared" si="14"/>
        <v>0.26582929554035251</v>
      </c>
      <c r="F29" s="9">
        <f t="shared" si="15"/>
        <v>0.34103867958368977</v>
      </c>
      <c r="G29" s="9">
        <f t="shared" si="16"/>
        <v>1.05011886873754</v>
      </c>
      <c r="H29" s="9">
        <f t="shared" si="17"/>
        <v>2.5436747370441841</v>
      </c>
      <c r="I29" s="9">
        <f t="shared" si="18"/>
        <v>3.7618126247797297</v>
      </c>
      <c r="J29" s="9">
        <f t="shared" si="19"/>
        <v>2.9322187184770732</v>
      </c>
      <c r="K29" s="11">
        <f t="shared" si="20"/>
        <v>0.40485829959514169</v>
      </c>
      <c r="L29" s="11">
        <f t="shared" si="21"/>
        <v>0.27548209366391185</v>
      </c>
      <c r="M29" s="11">
        <f t="shared" si="22"/>
        <v>0.35211267605633806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-0.27936306566942071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0.23327302793574106</v>
      </c>
      <c r="Q29" s="11">
        <f>2*'OddsRatio_working_3-way'!K29*'OddsRatio_working_3-way'!L29*'OddsRatio_working_3-way'!M29</f>
        <v>7.8543107049071068E-2</v>
      </c>
      <c r="R29" s="11">
        <f t="shared" si="23"/>
        <v>0</v>
      </c>
      <c r="S29" s="11">
        <f t="shared" si="24"/>
        <v>-0.83501742571718673</v>
      </c>
      <c r="T29" s="11">
        <f t="shared" si="25"/>
        <v>-0.28115064838962517</v>
      </c>
      <c r="U29" s="11">
        <f>'OddsRatio_working_3-way'!S29-'OddsRatio_working_3-way'!R29^2/3</f>
        <v>-0.83501742571718673</v>
      </c>
      <c r="V29" s="11">
        <f>'OddsRatio_working_3-way'!S29*'OddsRatio_working_3-way'!R29/3-2*'OddsRatio_working_3-way'!R29^3/27-'OddsRatio_working_3-way'!T29</f>
        <v>0.28115064838962517</v>
      </c>
      <c r="W29" s="11">
        <f>'OddsRatio_working_3-way'!V29^2+4*'OddsRatio_working_3-way'!U29^3/27</f>
        <v>-7.2090276801169278E-3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0.14684576497981103</v>
      </c>
      <c r="Y29" s="11">
        <f>IF('OddsRatio_working_3-way'!W29&gt;=0,IF('OddsRatio_working_3-way'!V29+SQRT('OddsRatio_working_3-way'!W29)&gt;0,0,PI()),ACOS('OddsRatio_working_3-way'!V29/(2*'OddsRatio_working_3-way'!X29)))</f>
        <v>0.29328574750348202</v>
      </c>
      <c r="Z29" s="11">
        <f>'OddsRatio_working_3-way'!X29^(1/3)*COS('OddsRatio_working_3-way'!Y29/3)</f>
        <v>0.52505943436877012</v>
      </c>
      <c r="AA29" s="11">
        <f>'OddsRatio_working_3-way'!X29^(1/3)*COS(('OddsRatio_working_3-way'!Y29+2*PI())/3)</f>
        <v>-0.30712567232111387</v>
      </c>
      <c r="AB29" s="11">
        <f>'OddsRatio_working_3-way'!X29^(1/3)*COS(('OddsRatio_working_3-way'!Y29+4*PI())/3)</f>
        <v>-0.2179337620476561</v>
      </c>
      <c r="AC29" s="11">
        <f>'OddsRatio_working_3-way'!X29^(1/3)*SIN('OddsRatio_working_3-way'!Y29/3)</f>
        <v>5.1494973405917743E-2</v>
      </c>
      <c r="AD29" s="11">
        <f>'OddsRatio_working_3-way'!X29^(1/3)*SIN(('OddsRatio_working_3-way'!Y29+2*PI())/3)</f>
        <v>0.4289673219570842</v>
      </c>
      <c r="AE29" s="11">
        <f>'OddsRatio_working_3-way'!X29^(1/3)*SIN(('OddsRatio_working_3-way'!Y29+4*PI())/3)</f>
        <v>-0.480462295363002</v>
      </c>
      <c r="AF29" s="11">
        <f>-'OddsRatio_working_3-way'!U29/(3*'OddsRatio_working_3-way'!X29^(1/3))*COS(('OddsRatio_working_3-way'!Y29)/3)</f>
        <v>0.52505943436877001</v>
      </c>
      <c r="AG29" s="11">
        <f>-'OddsRatio_working_3-way'!U29/(3*'OddsRatio_working_3-way'!X29^(1/3))*COS(('OddsRatio_working_3-way'!Y29+2*PI())/3)</f>
        <v>-0.30712567232111382</v>
      </c>
      <c r="AH29" s="11">
        <f>-'OddsRatio_working_3-way'!U29/(3*'OddsRatio_working_3-way'!X29^(1/3))*COS(('OddsRatio_working_3-way'!Y29+4*PI())/3)</f>
        <v>-0.21793376204765605</v>
      </c>
      <c r="AI29" s="11">
        <f>'OddsRatio_working_3-way'!U29/(3*'OddsRatio_working_3-way'!X29^(1/3))*SIN(('OddsRatio_working_3-way'!Y29)/3)</f>
        <v>-5.1494973405917729E-2</v>
      </c>
      <c r="AJ29" s="11">
        <f>'OddsRatio_working_3-way'!U29/(3*'OddsRatio_working_3-way'!X29^(1/3))*SIN(('OddsRatio_working_3-way'!Y29+2*PI())/3)</f>
        <v>-0.42896732195708415</v>
      </c>
      <c r="AK29" s="11">
        <f>'OddsRatio_working_3-way'!U29/(3*'OddsRatio_working_3-way'!X29^(1/3))*SIN(('OddsRatio_working_3-way'!Y29+4*PI())/3)</f>
        <v>0.48046229536300189</v>
      </c>
      <c r="AL29" s="11">
        <f>'OddsRatio_working_3-way'!Z29+'OddsRatio_working_3-way'!AF29</f>
        <v>1.05011886873754</v>
      </c>
      <c r="AM29" s="11">
        <f>'OddsRatio_working_3-way'!AA29+'OddsRatio_working_3-way'!AG29</f>
        <v>-0.61425134464222775</v>
      </c>
      <c r="AN29" s="11">
        <f>'OddsRatio_working_3-way'!AB29+'OddsRatio_working_3-way'!AH29</f>
        <v>-0.43586752409531215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1.05011886873754</v>
      </c>
      <c r="AS29" s="11">
        <f>IF(('OddsRatio_working_3-way'!X29=0),IF(Q29&gt;0,-Q29^(1/3),(-Q29)^(1/3)),'OddsRatio_working_3-way'!AM29-'OddsRatio_working_3-way'!R29/3)</f>
        <v>-0.61425134464222775</v>
      </c>
      <c r="AT29" s="11">
        <f>IF(('OddsRatio_working_3-way'!X29=0),IF(Q29&gt;0,-Q29^(1/3),(-Q29)^(1/3)),'OddsRatio_working_3-way'!AN29-'OddsRatio_working_3-way'!R29/3)</f>
        <v>-0.43586752409531215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1.81</v>
      </c>
      <c r="B30" s="4">
        <f>IF('True_Odds_Calculator_3-way'!B31="","",'True_Odds_Calculator_3-way'!B31)</f>
        <v>4.24</v>
      </c>
      <c r="C30" s="4">
        <f>IF('True_Odds_Calculator_3-way'!C31="","",'True_Odds_Calculator_3-way'!C31)</f>
        <v>4.13</v>
      </c>
      <c r="D30" s="9">
        <f t="shared" si="13"/>
        <v>0.54004231273325676</v>
      </c>
      <c r="E30" s="9">
        <f t="shared" si="14"/>
        <v>0.22692063765987053</v>
      </c>
      <c r="F30" s="9">
        <f t="shared" si="15"/>
        <v>0.23303704960687291</v>
      </c>
      <c r="G30" s="9">
        <f t="shared" si="16"/>
        <v>1.0514898244761923</v>
      </c>
      <c r="H30" s="9">
        <f t="shared" si="17"/>
        <v>1.8517067578257156</v>
      </c>
      <c r="I30" s="9">
        <f t="shared" si="18"/>
        <v>4.4068270313028632</v>
      </c>
      <c r="J30" s="9">
        <f t="shared" si="19"/>
        <v>4.2911631506104824</v>
      </c>
      <c r="K30" s="11">
        <f t="shared" si="20"/>
        <v>0.5524861878453039</v>
      </c>
      <c r="L30" s="11">
        <f t="shared" si="21"/>
        <v>0.23584905660377356</v>
      </c>
      <c r="M30" s="11">
        <f t="shared" si="22"/>
        <v>0.24213075060532688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-0.2591671085832612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0.22653220959895842</v>
      </c>
      <c r="Q30" s="11">
        <f>2*'OddsRatio_working_3-way'!K30*'OddsRatio_working_3-way'!L30*'OddsRatio_working_3-way'!M30</f>
        <v>6.3100894038707084E-2</v>
      </c>
      <c r="R30" s="11">
        <f t="shared" si="23"/>
        <v>0</v>
      </c>
      <c r="S30" s="11">
        <f t="shared" si="24"/>
        <v>-0.87407777490476446</v>
      </c>
      <c r="T30" s="11">
        <f t="shared" si="25"/>
        <v>-0.24347570331609039</v>
      </c>
      <c r="U30" s="11">
        <f>'OddsRatio_working_3-way'!S30-'OddsRatio_working_3-way'!R30^2/3</f>
        <v>-0.87407777490476446</v>
      </c>
      <c r="V30" s="11">
        <f>'OddsRatio_working_3-way'!S30*'OddsRatio_working_3-way'!R30/3-2*'OddsRatio_working_3-way'!R30^3/27-'OddsRatio_working_3-way'!T30</f>
        <v>0.24347570331609039</v>
      </c>
      <c r="W30" s="11">
        <f>'OddsRatio_working_3-way'!V30^2+4*'OddsRatio_working_3-way'!U30^3/27</f>
        <v>-3.9653785007362663E-2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0.15726903947744095</v>
      </c>
      <c r="Y30" s="11">
        <f>IF('OddsRatio_working_3-way'!W30&gt;=0,IF('OddsRatio_working_3-way'!V30+SQRT('OddsRatio_working_3-way'!W30)&gt;0,0,PI()),ACOS('OddsRatio_working_3-way'!V30/(2*'OddsRatio_working_3-way'!X30)))</f>
        <v>0.68554542698498</v>
      </c>
      <c r="Z30" s="11">
        <f>'OddsRatio_working_3-way'!X30^(1/3)*COS('OddsRatio_working_3-way'!Y30/3)</f>
        <v>0.52574491223809627</v>
      </c>
      <c r="AA30" s="11">
        <f>'OddsRatio_working_3-way'!X30^(1/3)*COS(('OddsRatio_working_3-way'!Y30+2*PI())/3)</f>
        <v>-0.36876702240083814</v>
      </c>
      <c r="AB30" s="11">
        <f>'OddsRatio_working_3-way'!X30^(1/3)*COS(('OddsRatio_working_3-way'!Y30+4*PI())/3)</f>
        <v>-0.1569778898372583</v>
      </c>
      <c r="AC30" s="11">
        <f>'OddsRatio_working_3-way'!X30^(1/3)*SIN('OddsRatio_working_3-way'!Y30/3)</f>
        <v>0.12227651269702036</v>
      </c>
      <c r="AD30" s="11">
        <f>'OddsRatio_working_3-way'!X30^(1/3)*SIN(('OddsRatio_working_3-way'!Y30+2*PI())/3)</f>
        <v>0.39417019356010152</v>
      </c>
      <c r="AE30" s="11">
        <f>'OddsRatio_working_3-way'!X30^(1/3)*SIN(('OddsRatio_working_3-way'!Y30+4*PI())/3)</f>
        <v>-0.51644670625712175</v>
      </c>
      <c r="AF30" s="11">
        <f>-'OddsRatio_working_3-way'!U30/(3*'OddsRatio_working_3-way'!X30^(1/3))*COS(('OddsRatio_working_3-way'!Y30)/3)</f>
        <v>0.52574491223809616</v>
      </c>
      <c r="AG30" s="11">
        <f>-'OddsRatio_working_3-way'!U30/(3*'OddsRatio_working_3-way'!X30^(1/3))*COS(('OddsRatio_working_3-way'!Y30+2*PI())/3)</f>
        <v>-0.36876702240083808</v>
      </c>
      <c r="AH30" s="11">
        <f>-'OddsRatio_working_3-way'!U30/(3*'OddsRatio_working_3-way'!X30^(1/3))*COS(('OddsRatio_working_3-way'!Y30+4*PI())/3)</f>
        <v>-0.15697788983725827</v>
      </c>
      <c r="AI30" s="11">
        <f>'OddsRatio_working_3-way'!U30/(3*'OddsRatio_working_3-way'!X30^(1/3))*SIN(('OddsRatio_working_3-way'!Y30)/3)</f>
        <v>-0.12227651269702033</v>
      </c>
      <c r="AJ30" s="11">
        <f>'OddsRatio_working_3-way'!U30/(3*'OddsRatio_working_3-way'!X30^(1/3))*SIN(('OddsRatio_working_3-way'!Y30+2*PI())/3)</f>
        <v>-0.39417019356010141</v>
      </c>
      <c r="AK30" s="11">
        <f>'OddsRatio_working_3-way'!U30/(3*'OddsRatio_working_3-way'!X30^(1/3))*SIN(('OddsRatio_working_3-way'!Y30+4*PI())/3)</f>
        <v>0.51644670625712163</v>
      </c>
      <c r="AL30" s="11">
        <f>'OddsRatio_working_3-way'!Z30+'OddsRatio_working_3-way'!AF30</f>
        <v>1.0514898244761923</v>
      </c>
      <c r="AM30" s="11">
        <f>'OddsRatio_working_3-way'!AA30+'OddsRatio_working_3-way'!AG30</f>
        <v>-0.73753404480167628</v>
      </c>
      <c r="AN30" s="11">
        <f>'OddsRatio_working_3-way'!AB30+'OddsRatio_working_3-way'!AH30</f>
        <v>-0.3139557796745166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1.0514898244761923</v>
      </c>
      <c r="AS30" s="11">
        <f>IF(('OddsRatio_working_3-way'!X30=0),IF(Q30&gt;0,-Q30^(1/3),(-Q30)^(1/3)),'OddsRatio_working_3-way'!AM30-'OddsRatio_working_3-way'!R30/3)</f>
        <v>-0.73753404480167628</v>
      </c>
      <c r="AT30" s="11">
        <f>IF(('OddsRatio_working_3-way'!X30=0),IF(Q30&gt;0,-Q30^(1/3),(-Q30)^(1/3)),'OddsRatio_working_3-way'!AN30-'OddsRatio_working_3-way'!R30/3)</f>
        <v>-0.3139557796745166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2.31</v>
      </c>
      <c r="B31" s="4">
        <f>IF('True_Odds_Calculator_3-way'!B32="","",'True_Odds_Calculator_3-way'!B32)</f>
        <v>3.66</v>
      </c>
      <c r="C31" s="4">
        <f>IF('True_Odds_Calculator_3-way'!C32="","",'True_Odds_Calculator_3-way'!C32)</f>
        <v>3.11</v>
      </c>
      <c r="D31" s="9">
        <f t="shared" si="13"/>
        <v>0.4226071879057347</v>
      </c>
      <c r="E31" s="9">
        <f t="shared" si="14"/>
        <v>0.26495364284105427</v>
      </c>
      <c r="F31" s="9">
        <f t="shared" si="15"/>
        <v>0.31243916925321108</v>
      </c>
      <c r="G31" s="9">
        <f t="shared" si="16"/>
        <v>1.0429493024288012</v>
      </c>
      <c r="H31" s="9">
        <f t="shared" si="17"/>
        <v>2.3662635861817298</v>
      </c>
      <c r="I31" s="9">
        <f t="shared" si="18"/>
        <v>3.7742451444606111</v>
      </c>
      <c r="J31" s="9">
        <f t="shared" si="19"/>
        <v>3.2006230281247698</v>
      </c>
      <c r="K31" s="11">
        <f t="shared" si="20"/>
        <v>0.4329004329004329</v>
      </c>
      <c r="L31" s="11">
        <f t="shared" si="21"/>
        <v>0.27322404371584696</v>
      </c>
      <c r="M31" s="11">
        <f t="shared" si="22"/>
        <v>0.32154340836012862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-0.27962882208836559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0.23123316571210725</v>
      </c>
      <c r="Q31" s="11">
        <f>2*'OddsRatio_working_3-way'!K31*'OddsRatio_working_3-way'!L31*'OddsRatio_working_3-way'!M31</f>
        <v>7.6063541352666852E-2</v>
      </c>
      <c r="R31" s="11">
        <f t="shared" si="23"/>
        <v>0</v>
      </c>
      <c r="S31" s="11">
        <f t="shared" si="24"/>
        <v>-0.82692894096244196</v>
      </c>
      <c r="T31" s="11">
        <f t="shared" si="25"/>
        <v>-0.27201609900080326</v>
      </c>
      <c r="U31" s="11">
        <f>'OddsRatio_working_3-way'!S31-'OddsRatio_working_3-way'!R31^2/3</f>
        <v>-0.82692894096244196</v>
      </c>
      <c r="V31" s="11">
        <f>'OddsRatio_working_3-way'!S31*'OddsRatio_working_3-way'!R31/3-2*'OddsRatio_working_3-way'!R31^3/27-'OddsRatio_working_3-way'!T31</f>
        <v>0.27201609900080326</v>
      </c>
      <c r="W31" s="11">
        <f>'OddsRatio_working_3-way'!V31^2+4*'OddsRatio_working_3-way'!U31^3/27</f>
        <v>-9.7796118870038251E-3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0.1447172847335613</v>
      </c>
      <c r="Y31" s="11">
        <f>IF('OddsRatio_working_3-way'!W31&gt;=0,IF('OddsRatio_working_3-way'!V31+SQRT('OddsRatio_working_3-way'!W31)&gt;0,0,PI()),ACOS('OddsRatio_working_3-way'!V31/(2*'OddsRatio_working_3-way'!X31)))</f>
        <v>0.34869624191285165</v>
      </c>
      <c r="Z31" s="11">
        <f>'OddsRatio_working_3-way'!X31^(1/3)*COS('OddsRatio_working_3-way'!Y31/3)</f>
        <v>0.52147465121440073</v>
      </c>
      <c r="AA31" s="11">
        <f>'OddsRatio_working_3-way'!X31^(1/3)*COS(('OddsRatio_working_3-way'!Y31+2*PI())/3)</f>
        <v>-0.31346659969877955</v>
      </c>
      <c r="AB31" s="11">
        <f>'OddsRatio_working_3-way'!X31^(1/3)*COS(('OddsRatio_working_3-way'!Y31+4*PI())/3)</f>
        <v>-0.20800805151562127</v>
      </c>
      <c r="AC31" s="11">
        <f>'OddsRatio_working_3-way'!X31^(1/3)*SIN('OddsRatio_working_3-way'!Y31/3)</f>
        <v>6.0886521181893513E-2</v>
      </c>
      <c r="AD31" s="11">
        <f>'OddsRatio_working_3-way'!X31^(1/3)*SIN(('OddsRatio_working_3-way'!Y31+2*PI())/3)</f>
        <v>0.42116703479035383</v>
      </c>
      <c r="AE31" s="11">
        <f>'OddsRatio_working_3-way'!X31^(1/3)*SIN(('OddsRatio_working_3-way'!Y31+4*PI())/3)</f>
        <v>-0.48205355597224742</v>
      </c>
      <c r="AF31" s="11">
        <f>-'OddsRatio_working_3-way'!U31/(3*'OddsRatio_working_3-way'!X31^(1/3))*COS(('OddsRatio_working_3-way'!Y31)/3)</f>
        <v>0.52147465121440062</v>
      </c>
      <c r="AG31" s="11">
        <f>-'OddsRatio_working_3-way'!U31/(3*'OddsRatio_working_3-way'!X31^(1/3))*COS(('OddsRatio_working_3-way'!Y31+2*PI())/3)</f>
        <v>-0.31346659969877944</v>
      </c>
      <c r="AH31" s="11">
        <f>-'OddsRatio_working_3-way'!U31/(3*'OddsRatio_working_3-way'!X31^(1/3))*COS(('OddsRatio_working_3-way'!Y31+4*PI())/3)</f>
        <v>-0.20800805151562124</v>
      </c>
      <c r="AI31" s="11">
        <f>'OddsRatio_working_3-way'!U31/(3*'OddsRatio_working_3-way'!X31^(1/3))*SIN(('OddsRatio_working_3-way'!Y31)/3)</f>
        <v>-6.0886521181893499E-2</v>
      </c>
      <c r="AJ31" s="11">
        <f>'OddsRatio_working_3-way'!U31/(3*'OddsRatio_working_3-way'!X31^(1/3))*SIN(('OddsRatio_working_3-way'!Y31+2*PI())/3)</f>
        <v>-0.42116703479035372</v>
      </c>
      <c r="AK31" s="11">
        <f>'OddsRatio_working_3-way'!U31/(3*'OddsRatio_working_3-way'!X31^(1/3))*SIN(('OddsRatio_working_3-way'!Y31+4*PI())/3)</f>
        <v>0.48205355597224731</v>
      </c>
      <c r="AL31" s="11">
        <f>'OddsRatio_working_3-way'!Z31+'OddsRatio_working_3-way'!AF31</f>
        <v>1.0429493024288012</v>
      </c>
      <c r="AM31" s="11">
        <f>'OddsRatio_working_3-way'!AA31+'OddsRatio_working_3-way'!AG31</f>
        <v>-0.62693319939755898</v>
      </c>
      <c r="AN31" s="11">
        <f>'OddsRatio_working_3-way'!AB31+'OddsRatio_working_3-way'!AH31</f>
        <v>-0.41601610303124248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1.0429493024288012</v>
      </c>
      <c r="AS31" s="11">
        <f>IF(('OddsRatio_working_3-way'!X31=0),IF(Q31&gt;0,-Q31^(1/3),(-Q31)^(1/3)),'OddsRatio_working_3-way'!AM31-'OddsRatio_working_3-way'!R31/3)</f>
        <v>-0.62693319939755898</v>
      </c>
      <c r="AT31" s="11">
        <f>IF(('OddsRatio_working_3-way'!X31=0),IF(Q31&gt;0,-Q31^(1/3),(-Q31)^(1/3)),'OddsRatio_working_3-way'!AN31-'OddsRatio_working_3-way'!R31/3)</f>
        <v>-0.41601610303124248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1.1599999999999999</v>
      </c>
      <c r="B32" s="4">
        <f>IF('True_Odds_Calculator_3-way'!B33="","",'True_Odds_Calculator_3-way'!B33)</f>
        <v>8.6199999999999992</v>
      </c>
      <c r="C32" s="4">
        <f>IF('True_Odds_Calculator_3-way'!C33="","",'True_Odds_Calculator_3-way'!C33)</f>
        <v>18.489999999999998</v>
      </c>
      <c r="D32" s="9">
        <f t="shared" si="13"/>
        <v>0.8473189846803264</v>
      </c>
      <c r="E32" s="9">
        <f t="shared" si="14"/>
        <v>0.10436566473161961</v>
      </c>
      <c r="F32" s="9">
        <f t="shared" si="15"/>
        <v>4.8315350588053974E-2</v>
      </c>
      <c r="G32" s="9">
        <f t="shared" si="16"/>
        <v>1.1262067332386978</v>
      </c>
      <c r="H32" s="9">
        <f t="shared" si="17"/>
        <v>1.1801930773181915</v>
      </c>
      <c r="I32" s="9">
        <f t="shared" si="18"/>
        <v>9.5816953072788742</v>
      </c>
      <c r="J32" s="9">
        <f t="shared" si="19"/>
        <v>20.697355764344824</v>
      </c>
      <c r="K32" s="11">
        <f t="shared" si="20"/>
        <v>0.86206896551724144</v>
      </c>
      <c r="L32" s="11">
        <f t="shared" si="21"/>
        <v>0.11600928074245941</v>
      </c>
      <c r="M32" s="11">
        <f t="shared" si="22"/>
        <v>5.408328826392645E-2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-0.11533539232624812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0.13667940379524576</v>
      </c>
      <c r="Q32" s="11">
        <f>2*'OddsRatio_working_3-way'!K32*'OddsRatio_working_3-way'!L32*'OddsRatio_working_3-way'!M32</f>
        <v>1.0817523054629663E-2</v>
      </c>
      <c r="R32" s="11">
        <f t="shared" si="23"/>
        <v>0</v>
      </c>
      <c r="S32" s="11">
        <f t="shared" si="24"/>
        <v>-1.1850603794594294</v>
      </c>
      <c r="T32" s="11">
        <f t="shared" si="25"/>
        <v>-9.3791878073559931E-2</v>
      </c>
      <c r="U32" s="11">
        <f>'OddsRatio_working_3-way'!S32-'OddsRatio_working_3-way'!R32^2/3</f>
        <v>-1.1850603794594294</v>
      </c>
      <c r="V32" s="11">
        <f>'OddsRatio_working_3-way'!S32*'OddsRatio_working_3-way'!R32/3-2*'OddsRatio_working_3-way'!R32^3/27-'OddsRatio_working_3-way'!T32</f>
        <v>9.3791878073559931E-2</v>
      </c>
      <c r="W32" s="11">
        <f>'OddsRatio_working_3-way'!V32^2+4*'OddsRatio_working_3-way'!U32^3/27</f>
        <v>-0.2377602683481547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0.24827262471964173</v>
      </c>
      <c r="Y32" s="11">
        <f>IF('OddsRatio_working_3-way'!W32&gt;=0,IF('OddsRatio_working_3-way'!V32+SQRT('OddsRatio_working_3-way'!W32)&gt;0,0,PI()),ACOS('OddsRatio_working_3-way'!V32/(2*'OddsRatio_working_3-way'!X32)))</f>
        <v>1.3807657880108888</v>
      </c>
      <c r="Z32" s="11">
        <f>'OddsRatio_working_3-way'!X32^(1/3)*COS('OddsRatio_working_3-way'!Y32/3)</f>
        <v>0.5631033666193489</v>
      </c>
      <c r="AA32" s="11">
        <f>'OddsRatio_working_3-way'!X32^(1/3)*COS(('OddsRatio_working_3-way'!Y32+2*PI())/3)</f>
        <v>-0.52331818996707669</v>
      </c>
      <c r="AB32" s="11">
        <f>'OddsRatio_working_3-way'!X32^(1/3)*COS(('OddsRatio_working_3-way'!Y32+4*PI())/3)</f>
        <v>-3.9785176652272346E-2</v>
      </c>
      <c r="AC32" s="11">
        <f>'OddsRatio_working_3-way'!X32^(1/3)*SIN('OddsRatio_working_3-way'!Y32/3)</f>
        <v>0.27916791539937341</v>
      </c>
      <c r="AD32" s="11">
        <f>'OddsRatio_working_3-way'!X32^(1/3)*SIN(('OddsRatio_working_3-way'!Y32+2*PI())/3)</f>
        <v>0.34807786274921176</v>
      </c>
      <c r="AE32" s="11">
        <f>'OddsRatio_working_3-way'!X32^(1/3)*SIN(('OddsRatio_working_3-way'!Y32+4*PI())/3)</f>
        <v>-0.62724577814858506</v>
      </c>
      <c r="AF32" s="11">
        <f>-'OddsRatio_working_3-way'!U32/(3*'OddsRatio_working_3-way'!X32^(1/3))*COS(('OddsRatio_working_3-way'!Y32)/3)</f>
        <v>0.5631033666193489</v>
      </c>
      <c r="AG32" s="11">
        <f>-'OddsRatio_working_3-way'!U32/(3*'OddsRatio_working_3-way'!X32^(1/3))*COS(('OddsRatio_working_3-way'!Y32+2*PI())/3)</f>
        <v>-0.52331818996707669</v>
      </c>
      <c r="AH32" s="11">
        <f>-'OddsRatio_working_3-way'!U32/(3*'OddsRatio_working_3-way'!X32^(1/3))*COS(('OddsRatio_working_3-way'!Y32+4*PI())/3)</f>
        <v>-3.9785176652272346E-2</v>
      </c>
      <c r="AI32" s="11">
        <f>'OddsRatio_working_3-way'!U32/(3*'OddsRatio_working_3-way'!X32^(1/3))*SIN(('OddsRatio_working_3-way'!Y32)/3)</f>
        <v>-0.27916791539937341</v>
      </c>
      <c r="AJ32" s="11">
        <f>'OddsRatio_working_3-way'!U32/(3*'OddsRatio_working_3-way'!X32^(1/3))*SIN(('OddsRatio_working_3-way'!Y32+2*PI())/3)</f>
        <v>-0.34807786274921176</v>
      </c>
      <c r="AK32" s="11">
        <f>'OddsRatio_working_3-way'!U32/(3*'OddsRatio_working_3-way'!X32^(1/3))*SIN(('OddsRatio_working_3-way'!Y32+4*PI())/3)</f>
        <v>0.62724577814858506</v>
      </c>
      <c r="AL32" s="11">
        <f>'OddsRatio_working_3-way'!Z32+'OddsRatio_working_3-way'!AF32</f>
        <v>1.1262067332386978</v>
      </c>
      <c r="AM32" s="11">
        <f>'OddsRatio_working_3-way'!AA32+'OddsRatio_working_3-way'!AG32</f>
        <v>-1.0466363799341534</v>
      </c>
      <c r="AN32" s="11">
        <f>'OddsRatio_working_3-way'!AB32+'OddsRatio_working_3-way'!AH32</f>
        <v>-7.9570353304544691E-2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1.1262067332386978</v>
      </c>
      <c r="AS32" s="11">
        <f>IF(('OddsRatio_working_3-way'!X32=0),IF(Q32&gt;0,-Q32^(1/3),(-Q32)^(1/3)),'OddsRatio_working_3-way'!AM32-'OddsRatio_working_3-way'!R32/3)</f>
        <v>-1.0466363799341534</v>
      </c>
      <c r="AT32" s="11">
        <f>IF(('OddsRatio_working_3-way'!X32=0),IF(Q32&gt;0,-Q32^(1/3),(-Q32)^(1/3)),'OddsRatio_working_3-way'!AN32-'OddsRatio_working_3-way'!R32/3)</f>
        <v>-7.9570353304544691E-2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2.3199999999999998</v>
      </c>
      <c r="B33" s="4">
        <f>IF('True_Odds_Calculator_3-way'!B34="","",'True_Odds_Calculator_3-way'!B34)</f>
        <v>3.41</v>
      </c>
      <c r="C33" s="4">
        <f>IF('True_Odds_Calculator_3-way'!C34="","",'True_Odds_Calculator_3-way'!C34)</f>
        <v>3.3</v>
      </c>
      <c r="D33" s="9">
        <f t="shared" si="13"/>
        <v>0.42090469691494742</v>
      </c>
      <c r="E33" s="9">
        <f t="shared" si="14"/>
        <v>0.28474284932026633</v>
      </c>
      <c r="F33" s="9">
        <f t="shared" si="15"/>
        <v>0.29435245376478619</v>
      </c>
      <c r="G33" s="9">
        <f t="shared" si="16"/>
        <v>1.0422990433672255</v>
      </c>
      <c r="H33" s="9">
        <f t="shared" si="17"/>
        <v>2.3758347372447375</v>
      </c>
      <c r="I33" s="9">
        <f t="shared" si="18"/>
        <v>3.5119406945150136</v>
      </c>
      <c r="J33" s="9">
        <f t="shared" si="19"/>
        <v>3.3972877997446185</v>
      </c>
      <c r="K33" s="11">
        <f t="shared" si="20"/>
        <v>0.43103448275862072</v>
      </c>
      <c r="L33" s="11">
        <f t="shared" si="21"/>
        <v>0.29325513196480935</v>
      </c>
      <c r="M33" s="11">
        <f t="shared" si="22"/>
        <v>0.30303030303030304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-0.28026089594498937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0.23097288998795726</v>
      </c>
      <c r="Q33" s="11">
        <f>2*'OddsRatio_working_3-way'!K33*'OddsRatio_working_3-way'!L33*'OddsRatio_working_3-way'!M33</f>
        <v>7.6607923710765261E-2</v>
      </c>
      <c r="R33" s="11">
        <f t="shared" si="23"/>
        <v>0</v>
      </c>
      <c r="S33" s="11">
        <f t="shared" si="24"/>
        <v>-0.82413527298968403</v>
      </c>
      <c r="T33" s="11">
        <f t="shared" si="25"/>
        <v>-0.27334503250072439</v>
      </c>
      <c r="U33" s="11">
        <f>'OddsRatio_working_3-way'!S33-'OddsRatio_working_3-way'!R33^2/3</f>
        <v>-0.82413527298968403</v>
      </c>
      <c r="V33" s="11">
        <f>'OddsRatio_working_3-way'!S33*'OddsRatio_working_3-way'!R33/3-2*'OddsRatio_working_3-way'!R33^3/27-'OddsRatio_working_3-way'!T33</f>
        <v>0.27334503250072439</v>
      </c>
      <c r="W33" s="11">
        <f>'OddsRatio_working_3-way'!V33^2+4*'OddsRatio_working_3-way'!U33^3/27</f>
        <v>-8.208687366791978E-3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0.14398454271172137</v>
      </c>
      <c r="Y33" s="11">
        <f>IF('OddsRatio_working_3-way'!W33&gt;=0,IF('OddsRatio_working_3-way'!V33+SQRT('OddsRatio_working_3-way'!W33)&gt;0,0,PI()),ACOS('OddsRatio_working_3-way'!V33/(2*'OddsRatio_working_3-way'!X33)))</f>
        <v>0.32005985736823805</v>
      </c>
      <c r="Z33" s="11">
        <f>'OddsRatio_working_3-way'!X33^(1/3)*COS('OddsRatio_working_3-way'!Y33/3)</f>
        <v>0.52114952168361273</v>
      </c>
      <c r="AA33" s="11">
        <f>'OddsRatio_working_3-way'!X33^(1/3)*COS(('OddsRatio_working_3-way'!Y33+2*PI())/3)</f>
        <v>-0.30890901664581427</v>
      </c>
      <c r="AB33" s="11">
        <f>'OddsRatio_working_3-way'!X33^(1/3)*COS(('OddsRatio_working_3-way'!Y33+4*PI())/3)</f>
        <v>-0.2122405050377987</v>
      </c>
      <c r="AC33" s="11">
        <f>'OddsRatio_working_3-way'!X33^(1/3)*SIN('OddsRatio_working_3-way'!Y33/3)</f>
        <v>5.5811591199048445E-2</v>
      </c>
      <c r="AD33" s="11">
        <f>'OddsRatio_working_3-way'!X33^(1/3)*SIN(('OddsRatio_working_3-way'!Y33+2*PI())/3)</f>
        <v>0.42342292934859349</v>
      </c>
      <c r="AE33" s="11">
        <f>'OddsRatio_working_3-way'!X33^(1/3)*SIN(('OddsRatio_working_3-way'!Y33+4*PI())/3)</f>
        <v>-0.47923452054764182</v>
      </c>
      <c r="AF33" s="11">
        <f>-'OddsRatio_working_3-way'!U33/(3*'OddsRatio_working_3-way'!X33^(1/3))*COS(('OddsRatio_working_3-way'!Y33)/3)</f>
        <v>0.52114952168361273</v>
      </c>
      <c r="AG33" s="11">
        <f>-'OddsRatio_working_3-way'!U33/(3*'OddsRatio_working_3-way'!X33^(1/3))*COS(('OddsRatio_working_3-way'!Y33+2*PI())/3)</f>
        <v>-0.30890901664581427</v>
      </c>
      <c r="AH33" s="11">
        <f>-'OddsRatio_working_3-way'!U33/(3*'OddsRatio_working_3-way'!X33^(1/3))*COS(('OddsRatio_working_3-way'!Y33+4*PI())/3)</f>
        <v>-0.2122405050377987</v>
      </c>
      <c r="AI33" s="11">
        <f>'OddsRatio_working_3-way'!U33/(3*'OddsRatio_working_3-way'!X33^(1/3))*SIN(('OddsRatio_working_3-way'!Y33)/3)</f>
        <v>-5.5811591199048445E-2</v>
      </c>
      <c r="AJ33" s="11">
        <f>'OddsRatio_working_3-way'!U33/(3*'OddsRatio_working_3-way'!X33^(1/3))*SIN(('OddsRatio_working_3-way'!Y33+2*PI())/3)</f>
        <v>-0.42342292934859349</v>
      </c>
      <c r="AK33" s="11">
        <f>'OddsRatio_working_3-way'!U33/(3*'OddsRatio_working_3-way'!X33^(1/3))*SIN(('OddsRatio_working_3-way'!Y33+4*PI())/3)</f>
        <v>0.47923452054764182</v>
      </c>
      <c r="AL33" s="11">
        <f>'OddsRatio_working_3-way'!Z33+'OddsRatio_working_3-way'!AF33</f>
        <v>1.0422990433672255</v>
      </c>
      <c r="AM33" s="11">
        <f>'OddsRatio_working_3-way'!AA33+'OddsRatio_working_3-way'!AG33</f>
        <v>-0.61781803329162854</v>
      </c>
      <c r="AN33" s="11">
        <f>'OddsRatio_working_3-way'!AB33+'OddsRatio_working_3-way'!AH33</f>
        <v>-0.42448101007559741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1.0422990433672255</v>
      </c>
      <c r="AS33" s="11">
        <f>IF(('OddsRatio_working_3-way'!X33=0),IF(Q33&gt;0,-Q33^(1/3),(-Q33)^(1/3)),'OddsRatio_working_3-way'!AM33-'OddsRatio_working_3-way'!R33/3)</f>
        <v>-0.61781803329162854</v>
      </c>
      <c r="AT33" s="11">
        <f>IF(('OddsRatio_working_3-way'!X33=0),IF(Q33&gt;0,-Q33^(1/3),(-Q33)^(1/3)),'OddsRatio_working_3-way'!AN33-'OddsRatio_working_3-way'!R33/3)</f>
        <v>-0.42448101007559741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1.61</v>
      </c>
      <c r="B34" s="4">
        <f>IF('True_Odds_Calculator_3-way'!B35="","",'True_Odds_Calculator_3-way'!B35)</f>
        <v>4.22</v>
      </c>
      <c r="C34" s="4">
        <f>IF('True_Odds_Calculator_3-way'!C35="","",'True_Odds_Calculator_3-way'!C35)</f>
        <v>5.75</v>
      </c>
      <c r="D34" s="9">
        <f t="shared" si="13"/>
        <v>0.60748264093548887</v>
      </c>
      <c r="E34" s="9">
        <f t="shared" si="14"/>
        <v>0.22671834988235237</v>
      </c>
      <c r="F34" s="9">
        <f t="shared" si="15"/>
        <v>0.16579900918215873</v>
      </c>
      <c r="G34" s="9">
        <f t="shared" si="16"/>
        <v>1.0592419224403116</v>
      </c>
      <c r="H34" s="9">
        <f t="shared" si="17"/>
        <v>1.6461375726885901</v>
      </c>
      <c r="I34" s="9">
        <f t="shared" si="18"/>
        <v>4.4107589902578042</v>
      </c>
      <c r="J34" s="9">
        <f t="shared" si="19"/>
        <v>6.0313991315914803</v>
      </c>
      <c r="K34" s="11">
        <f t="shared" si="20"/>
        <v>0.6211180124223602</v>
      </c>
      <c r="L34" s="11">
        <f t="shared" si="21"/>
        <v>0.23696682464454977</v>
      </c>
      <c r="M34" s="11">
        <f t="shared" si="22"/>
        <v>0.17391304347826086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-0.23882134762002882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0.21962466707536993</v>
      </c>
      <c r="Q34" s="11">
        <f>2*'OddsRatio_working_3-way'!K34*'OddsRatio_working_3-way'!L34*'OddsRatio_working_3-way'!M34</f>
        <v>5.1194561089829817E-2</v>
      </c>
      <c r="R34" s="11">
        <f t="shared" si="23"/>
        <v>0</v>
      </c>
      <c r="S34" s="11">
        <f t="shared" si="24"/>
        <v>-0.91961907620083727</v>
      </c>
      <c r="T34" s="11">
        <f t="shared" si="25"/>
        <v>-0.21436342102583616</v>
      </c>
      <c r="U34" s="11">
        <f>'OddsRatio_working_3-way'!S34-'OddsRatio_working_3-way'!R34^2/3</f>
        <v>-0.91961907620083727</v>
      </c>
      <c r="V34" s="11">
        <f>'OddsRatio_working_3-way'!S34*'OddsRatio_working_3-way'!R34/3-2*'OddsRatio_working_3-way'!R34^3/27-'OddsRatio_working_3-way'!T34</f>
        <v>0.21436342102583616</v>
      </c>
      <c r="W34" s="11">
        <f>'OddsRatio_working_3-way'!V34^2+4*'OddsRatio_working_3-way'!U34^3/27</f>
        <v>-6.9266273165805178E-2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0.16971884798078932</v>
      </c>
      <c r="Y34" s="11">
        <f>IF('OddsRatio_working_3-way'!W34&gt;=0,IF('OddsRatio_working_3-way'!V34+SQRT('OddsRatio_working_3-way'!W34)&gt;0,0,PI()),ACOS('OddsRatio_working_3-way'!V34/(2*'OddsRatio_working_3-way'!X34)))</f>
        <v>0.8872777328781829</v>
      </c>
      <c r="Z34" s="11">
        <f>'OddsRatio_working_3-way'!X34^(1/3)*COS('OddsRatio_working_3-way'!Y34/3)</f>
        <v>0.52962096122015578</v>
      </c>
      <c r="AA34" s="11">
        <f>'OddsRatio_working_3-way'!X34^(1/3)*COS(('OddsRatio_working_3-way'!Y34+2*PI())/3)</f>
        <v>-0.40456382449632605</v>
      </c>
      <c r="AB34" s="11">
        <f>'OddsRatio_working_3-way'!X34^(1/3)*COS(('OddsRatio_working_3-way'!Y34+4*PI())/3)</f>
        <v>-0.12505713672382995</v>
      </c>
      <c r="AC34" s="11">
        <f>'OddsRatio_working_3-way'!X34^(1/3)*SIN('OddsRatio_working_3-way'!Y34/3)</f>
        <v>0.16137326142575145</v>
      </c>
      <c r="AD34" s="11">
        <f>'OddsRatio_working_3-way'!X34^(1/3)*SIN(('OddsRatio_working_3-way'!Y34+2*PI())/3)</f>
        <v>0.37797857608051233</v>
      </c>
      <c r="AE34" s="11">
        <f>'OddsRatio_working_3-way'!X34^(1/3)*SIN(('OddsRatio_working_3-way'!Y34+4*PI())/3)</f>
        <v>-0.5393518375062637</v>
      </c>
      <c r="AF34" s="11">
        <f>-'OddsRatio_working_3-way'!U34/(3*'OddsRatio_working_3-way'!X34^(1/3))*COS(('OddsRatio_working_3-way'!Y34)/3)</f>
        <v>0.52962096122015578</v>
      </c>
      <c r="AG34" s="11">
        <f>-'OddsRatio_working_3-way'!U34/(3*'OddsRatio_working_3-way'!X34^(1/3))*COS(('OddsRatio_working_3-way'!Y34+2*PI())/3)</f>
        <v>-0.40456382449632605</v>
      </c>
      <c r="AH34" s="11">
        <f>-'OddsRatio_working_3-way'!U34/(3*'OddsRatio_working_3-way'!X34^(1/3))*COS(('OddsRatio_working_3-way'!Y34+4*PI())/3)</f>
        <v>-0.12505713672382995</v>
      </c>
      <c r="AI34" s="11">
        <f>'OddsRatio_working_3-way'!U34/(3*'OddsRatio_working_3-way'!X34^(1/3))*SIN(('OddsRatio_working_3-way'!Y34)/3)</f>
        <v>-0.16137326142575145</v>
      </c>
      <c r="AJ34" s="11">
        <f>'OddsRatio_working_3-way'!U34/(3*'OddsRatio_working_3-way'!X34^(1/3))*SIN(('OddsRatio_working_3-way'!Y34+2*PI())/3)</f>
        <v>-0.37797857608051233</v>
      </c>
      <c r="AK34" s="11">
        <f>'OddsRatio_working_3-way'!U34/(3*'OddsRatio_working_3-way'!X34^(1/3))*SIN(('OddsRatio_working_3-way'!Y34+4*PI())/3)</f>
        <v>0.5393518375062637</v>
      </c>
      <c r="AL34" s="11">
        <f>'OddsRatio_working_3-way'!Z34+'OddsRatio_working_3-way'!AF34</f>
        <v>1.0592419224403116</v>
      </c>
      <c r="AM34" s="11">
        <f>'OddsRatio_working_3-way'!AA34+'OddsRatio_working_3-way'!AG34</f>
        <v>-0.8091276489926521</v>
      </c>
      <c r="AN34" s="11">
        <f>'OddsRatio_working_3-way'!AB34+'OddsRatio_working_3-way'!AH34</f>
        <v>-0.25011427344765991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1.0592419224403116</v>
      </c>
      <c r="AS34" s="11">
        <f>IF(('OddsRatio_working_3-way'!X34=0),IF(Q34&gt;0,-Q34^(1/3),(-Q34)^(1/3)),'OddsRatio_working_3-way'!AM34-'OddsRatio_working_3-way'!R34/3)</f>
        <v>-0.8091276489926521</v>
      </c>
      <c r="AT34" s="11">
        <f>IF(('OddsRatio_working_3-way'!X34=0),IF(Q34&gt;0,-Q34^(1/3),(-Q34)^(1/3)),'OddsRatio_working_3-way'!AN34-'OddsRatio_working_3-way'!R34/3)</f>
        <v>-0.25011427344765991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2.2200000000000002</v>
      </c>
      <c r="B35" s="4">
        <f>IF('True_Odds_Calculator_3-way'!B36="","",'True_Odds_Calculator_3-way'!B36)</f>
        <v>3.74</v>
      </c>
      <c r="C35" s="4">
        <f>IF('True_Odds_Calculator_3-way'!C36="","",'True_Odds_Calculator_3-way'!C36)</f>
        <v>3.23</v>
      </c>
      <c r="D35" s="9">
        <f t="shared" si="13"/>
        <v>0.44007571746300517</v>
      </c>
      <c r="E35" s="9">
        <f t="shared" si="14"/>
        <v>0.2592324307195249</v>
      </c>
      <c r="F35" s="9">
        <f t="shared" si="15"/>
        <v>0.30069185181746977</v>
      </c>
      <c r="G35" s="9">
        <f t="shared" si="16"/>
        <v>1.0428985552626822</v>
      </c>
      <c r="H35" s="9">
        <f t="shared" si="17"/>
        <v>2.2723362374204723</v>
      </c>
      <c r="I35" s="9">
        <f t="shared" si="18"/>
        <v>3.8575420414197499</v>
      </c>
      <c r="J35" s="9">
        <f t="shared" si="19"/>
        <v>3.3256637782357807</v>
      </c>
      <c r="K35" s="11">
        <f t="shared" si="20"/>
        <v>0.4504504504504504</v>
      </c>
      <c r="L35" s="11">
        <f t="shared" si="21"/>
        <v>0.26737967914438499</v>
      </c>
      <c r="M35" s="11">
        <f t="shared" si="22"/>
        <v>0.30959752321981426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-0.27796374709505267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0.23081474547509878</v>
      </c>
      <c r="Q35" s="11">
        <f>2*'OddsRatio_working_3-way'!K35*'OddsRatio_working_3-way'!L35*'OddsRatio_working_3-way'!M35</f>
        <v>7.457665443460379E-2</v>
      </c>
      <c r="R35" s="11">
        <f t="shared" si="23"/>
        <v>0</v>
      </c>
      <c r="S35" s="11">
        <f t="shared" si="24"/>
        <v>-0.83037715488908426</v>
      </c>
      <c r="T35" s="11">
        <f t="shared" si="25"/>
        <v>-0.26829633437450212</v>
      </c>
      <c r="U35" s="11">
        <f>'OddsRatio_working_3-way'!S35-'OddsRatio_working_3-way'!R35^2/3</f>
        <v>-0.83037715488908426</v>
      </c>
      <c r="V35" s="11">
        <f>'OddsRatio_working_3-way'!S35*'OddsRatio_working_3-way'!R35/3-2*'OddsRatio_working_3-way'!R35^3/27-'OddsRatio_working_3-way'!T35</f>
        <v>0.26829633437450212</v>
      </c>
      <c r="W35" s="11">
        <f>'OddsRatio_working_3-way'!V35^2+4*'OddsRatio_working_3-way'!U35^3/27</f>
        <v>-1.2841791073055261E-2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0.14562341339208637</v>
      </c>
      <c r="Y35" s="11">
        <f>IF('OddsRatio_working_3-way'!W35&gt;=0,IF('OddsRatio_working_3-way'!V35+SQRT('OddsRatio_working_3-way'!W35)&gt;0,0,PI()),ACOS('OddsRatio_working_3-way'!V35/(2*'OddsRatio_working_3-way'!X35)))</f>
        <v>0.39964503073760427</v>
      </c>
      <c r="Z35" s="11">
        <f>'OddsRatio_working_3-way'!X35^(1/3)*COS('OddsRatio_working_3-way'!Y35/3)</f>
        <v>0.52144927763134119</v>
      </c>
      <c r="AA35" s="11">
        <f>'OddsRatio_working_3-way'!X35^(1/3)*COS(('OddsRatio_working_3-way'!Y35+2*PI())/3)</f>
        <v>-0.32124138745260106</v>
      </c>
      <c r="AB35" s="11">
        <f>'OddsRatio_working_3-way'!X35^(1/3)*COS(('OddsRatio_working_3-way'!Y35+4*PI())/3)</f>
        <v>-0.20020789017874016</v>
      </c>
      <c r="AC35" s="11">
        <f>'OddsRatio_working_3-way'!X35^(1/3)*SIN('OddsRatio_working_3-way'!Y35/3)</f>
        <v>6.9878722232025681E-2</v>
      </c>
      <c r="AD35" s="11">
        <f>'OddsRatio_working_3-way'!X35^(1/3)*SIN(('OddsRatio_working_3-way'!Y35+2*PI())/3)</f>
        <v>0.41664896009777336</v>
      </c>
      <c r="AE35" s="11">
        <f>'OddsRatio_working_3-way'!X35^(1/3)*SIN(('OddsRatio_working_3-way'!Y35+4*PI())/3)</f>
        <v>-0.48652768232979876</v>
      </c>
      <c r="AF35" s="11">
        <f>-'OddsRatio_working_3-way'!U35/(3*'OddsRatio_working_3-way'!X35^(1/3))*COS(('OddsRatio_working_3-way'!Y35)/3)</f>
        <v>0.52144927763134108</v>
      </c>
      <c r="AG35" s="11">
        <f>-'OddsRatio_working_3-way'!U35/(3*'OddsRatio_working_3-way'!X35^(1/3))*COS(('OddsRatio_working_3-way'!Y35+2*PI())/3)</f>
        <v>-0.321241387452601</v>
      </c>
      <c r="AH35" s="11">
        <f>-'OddsRatio_working_3-way'!U35/(3*'OddsRatio_working_3-way'!X35^(1/3))*COS(('OddsRatio_working_3-way'!Y35+4*PI())/3)</f>
        <v>-0.20020789017874011</v>
      </c>
      <c r="AI35" s="11">
        <f>'OddsRatio_working_3-way'!U35/(3*'OddsRatio_working_3-way'!X35^(1/3))*SIN(('OddsRatio_working_3-way'!Y35)/3)</f>
        <v>-6.9878722232025667E-2</v>
      </c>
      <c r="AJ35" s="11">
        <f>'OddsRatio_working_3-way'!U35/(3*'OddsRatio_working_3-way'!X35^(1/3))*SIN(('OddsRatio_working_3-way'!Y35+2*PI())/3)</f>
        <v>-0.41664896009777325</v>
      </c>
      <c r="AK35" s="11">
        <f>'OddsRatio_working_3-way'!U35/(3*'OddsRatio_working_3-way'!X35^(1/3))*SIN(('OddsRatio_working_3-way'!Y35+4*PI())/3)</f>
        <v>0.48652768232979865</v>
      </c>
      <c r="AL35" s="11">
        <f>'OddsRatio_working_3-way'!Z35+'OddsRatio_working_3-way'!AF35</f>
        <v>1.0428985552626822</v>
      </c>
      <c r="AM35" s="11">
        <f>'OddsRatio_working_3-way'!AA35+'OddsRatio_working_3-way'!AG35</f>
        <v>-0.642482774905202</v>
      </c>
      <c r="AN35" s="11">
        <f>'OddsRatio_working_3-way'!AB35+'OddsRatio_working_3-way'!AH35</f>
        <v>-0.40041578035748027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1.0428985552626822</v>
      </c>
      <c r="AS35" s="11">
        <f>IF(('OddsRatio_working_3-way'!X35=0),IF(Q35&gt;0,-Q35^(1/3),(-Q35)^(1/3)),'OddsRatio_working_3-way'!AM35-'OddsRatio_working_3-way'!R35/3)</f>
        <v>-0.642482774905202</v>
      </c>
      <c r="AT35" s="11">
        <f>IF(('OddsRatio_working_3-way'!X35=0),IF(Q35&gt;0,-Q35^(1/3),(-Q35)^(1/3)),'OddsRatio_working_3-way'!AN35-'OddsRatio_working_3-way'!R35/3)</f>
        <v>-0.40041578035748027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4.9000000000000004</v>
      </c>
      <c r="B36" s="4">
        <f>IF('True_Odds_Calculator_3-way'!B37="","",'True_Odds_Calculator_3-way'!B37)</f>
        <v>3.81</v>
      </c>
      <c r="C36" s="4">
        <f>IF('True_Odds_Calculator_3-way'!C37="","",'True_Odds_Calculator_3-way'!C37)</f>
        <v>1.78</v>
      </c>
      <c r="D36" s="9">
        <f t="shared" si="13"/>
        <v>0.1964949284492164</v>
      </c>
      <c r="E36" s="9">
        <f t="shared" si="14"/>
        <v>0.25340103920575113</v>
      </c>
      <c r="F36" s="9">
        <f t="shared" si="15"/>
        <v>0.55010403234503213</v>
      </c>
      <c r="G36" s="9">
        <f t="shared" si="16"/>
        <v>1.0485102238988571</v>
      </c>
      <c r="H36" s="9">
        <f t="shared" si="17"/>
        <v>5.0891898732055436</v>
      </c>
      <c r="I36" s="9">
        <f t="shared" si="18"/>
        <v>3.9463137291557886</v>
      </c>
      <c r="J36" s="9">
        <f t="shared" si="19"/>
        <v>1.8178379746411084</v>
      </c>
      <c r="K36" s="11">
        <f t="shared" si="20"/>
        <v>0.2040816326530612</v>
      </c>
      <c r="L36" s="11">
        <f t="shared" si="21"/>
        <v>0.26246719160104987</v>
      </c>
      <c r="M36" s="11">
        <f t="shared" si="22"/>
        <v>0.5617977528089888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-0.25723169034047288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0.22539317416783577</v>
      </c>
      <c r="Q36" s="11">
        <f>2*'OddsRatio_working_3-way'!K36*'OddsRatio_working_3-way'!L36*'OddsRatio_working_3-way'!M36</f>
        <v>6.0185093235737182E-2</v>
      </c>
      <c r="R36" s="11">
        <f t="shared" si="23"/>
        <v>0</v>
      </c>
      <c r="S36" s="11">
        <f t="shared" si="24"/>
        <v>-0.8762263073787856</v>
      </c>
      <c r="T36" s="11">
        <f t="shared" si="25"/>
        <v>-0.23397231171663163</v>
      </c>
      <c r="U36" s="11">
        <f>'OddsRatio_working_3-way'!S36-'OddsRatio_working_3-way'!R36^2/3</f>
        <v>-0.8762263073787856</v>
      </c>
      <c r="V36" s="11">
        <f>'OddsRatio_working_3-way'!S36*'OddsRatio_working_3-way'!R36/3-2*'OddsRatio_working_3-way'!R36^3/27-'OddsRatio_working_3-way'!T36</f>
        <v>0.23397231171663163</v>
      </c>
      <c r="W36" s="11">
        <f>'OddsRatio_working_3-way'!V36^2+4*'OddsRatio_working_3-way'!U36^3/27</f>
        <v>-4.4922512780789778E-2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0.15784925992130469</v>
      </c>
      <c r="Y36" s="11">
        <f>IF('OddsRatio_working_3-way'!W36&gt;=0,IF('OddsRatio_working_3-way'!V36+SQRT('OddsRatio_working_3-way'!W36)&gt;0,0,PI()),ACOS('OddsRatio_working_3-way'!V36/(2*'OddsRatio_working_3-way'!X36)))</f>
        <v>0.73605066764128824</v>
      </c>
      <c r="Z36" s="11">
        <f>'OddsRatio_working_3-way'!X36^(1/3)*COS('OddsRatio_working_3-way'!Y36/3)</f>
        <v>0.52425511194942853</v>
      </c>
      <c r="AA36" s="11">
        <f>'OddsRatio_working_3-way'!X36^(1/3)*COS(('OddsRatio_working_3-way'!Y36+2*PI())/3)</f>
        <v>-0.37581137206506887</v>
      </c>
      <c r="AB36" s="11">
        <f>'OddsRatio_working_3-way'!X36^(1/3)*COS(('OddsRatio_working_3-way'!Y36+4*PI())/3)</f>
        <v>-0.14844373988435974</v>
      </c>
      <c r="AC36" s="11">
        <f>'OddsRatio_working_3-way'!X36^(1/3)*SIN('OddsRatio_working_3-way'!Y36/3)</f>
        <v>0.13127076364454018</v>
      </c>
      <c r="AD36" s="11">
        <f>'OddsRatio_working_3-way'!X36^(1/3)*SIN(('OddsRatio_working_3-way'!Y36+2*PI())/3)</f>
        <v>0.38838286318978976</v>
      </c>
      <c r="AE36" s="11">
        <f>'OddsRatio_working_3-way'!X36^(1/3)*SIN(('OddsRatio_working_3-way'!Y36+4*PI())/3)</f>
        <v>-0.51965362683433003</v>
      </c>
      <c r="AF36" s="11">
        <f>-'OddsRatio_working_3-way'!U36/(3*'OddsRatio_working_3-way'!X36^(1/3))*COS(('OddsRatio_working_3-way'!Y36)/3)</f>
        <v>0.52425511194942853</v>
      </c>
      <c r="AG36" s="11">
        <f>-'OddsRatio_working_3-way'!U36/(3*'OddsRatio_working_3-way'!X36^(1/3))*COS(('OddsRatio_working_3-way'!Y36+2*PI())/3)</f>
        <v>-0.37581137206506887</v>
      </c>
      <c r="AH36" s="11">
        <f>-'OddsRatio_working_3-way'!U36/(3*'OddsRatio_working_3-way'!X36^(1/3))*COS(('OddsRatio_working_3-way'!Y36+4*PI())/3)</f>
        <v>-0.14844373988435974</v>
      </c>
      <c r="AI36" s="11">
        <f>'OddsRatio_working_3-way'!U36/(3*'OddsRatio_working_3-way'!X36^(1/3))*SIN(('OddsRatio_working_3-way'!Y36)/3)</f>
        <v>-0.13127076364454018</v>
      </c>
      <c r="AJ36" s="11">
        <f>'OddsRatio_working_3-way'!U36/(3*'OddsRatio_working_3-way'!X36^(1/3))*SIN(('OddsRatio_working_3-way'!Y36+2*PI())/3)</f>
        <v>-0.38838286318978976</v>
      </c>
      <c r="AK36" s="11">
        <f>'OddsRatio_working_3-way'!U36/(3*'OddsRatio_working_3-way'!X36^(1/3))*SIN(('OddsRatio_working_3-way'!Y36+4*PI())/3)</f>
        <v>0.51965362683433003</v>
      </c>
      <c r="AL36" s="11">
        <f>'OddsRatio_working_3-way'!Z36+'OddsRatio_working_3-way'!AF36</f>
        <v>1.0485102238988571</v>
      </c>
      <c r="AM36" s="11">
        <f>'OddsRatio_working_3-way'!AA36+'OddsRatio_working_3-way'!AG36</f>
        <v>-0.75162274413013774</v>
      </c>
      <c r="AN36" s="11">
        <f>'OddsRatio_working_3-way'!AB36+'OddsRatio_working_3-way'!AH36</f>
        <v>-0.29688747976871949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1.0485102238988571</v>
      </c>
      <c r="AS36" s="11">
        <f>IF(('OddsRatio_working_3-way'!X36=0),IF(Q36&gt;0,-Q36^(1/3),(-Q36)^(1/3)),'OddsRatio_working_3-way'!AM36-'OddsRatio_working_3-way'!R36/3)</f>
        <v>-0.75162274413013774</v>
      </c>
      <c r="AT36" s="11">
        <f>IF(('OddsRatio_working_3-way'!X36=0),IF(Q36&gt;0,-Q36^(1/3),(-Q36)^(1/3)),'OddsRatio_working_3-way'!AN36-'OddsRatio_working_3-way'!R36/3)</f>
        <v>-0.29688747976871949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2.1800000000000002</v>
      </c>
      <c r="B37" s="4">
        <f>IF('True_Odds_Calculator_3-way'!B38="","",'True_Odds_Calculator_3-way'!B38)</f>
        <v>3.34</v>
      </c>
      <c r="C37" s="4">
        <f>IF('True_Odds_Calculator_3-way'!C38="","",'True_Odds_Calculator_3-way'!C38)</f>
        <v>3.71</v>
      </c>
      <c r="D37" s="9">
        <f t="shared" si="13"/>
        <v>0.44818211766458715</v>
      </c>
      <c r="E37" s="9">
        <f t="shared" si="14"/>
        <v>0.2905622538929224</v>
      </c>
      <c r="F37" s="9">
        <f t="shared" si="15"/>
        <v>0.26125562844249045</v>
      </c>
      <c r="G37" s="9">
        <f t="shared" si="16"/>
        <v>1.0434201962416996</v>
      </c>
      <c r="H37" s="9">
        <f t="shared" si="17"/>
        <v>2.2312358315652059</v>
      </c>
      <c r="I37" s="9">
        <f t="shared" si="18"/>
        <v>3.4416032592055767</v>
      </c>
      <c r="J37" s="9">
        <f t="shared" si="19"/>
        <v>3.8276687318150064</v>
      </c>
      <c r="K37" s="11">
        <f t="shared" si="20"/>
        <v>0.4587155963302752</v>
      </c>
      <c r="L37" s="11">
        <f t="shared" si="21"/>
        <v>0.29940119760479045</v>
      </c>
      <c r="M37" s="11">
        <f t="shared" si="22"/>
        <v>0.26954177897574122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-0.27700670767073876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0.23062754532479091</v>
      </c>
      <c r="Q37" s="11">
        <f>2*'OddsRatio_working_3-way'!K37*'OddsRatio_working_3-way'!L37*'OddsRatio_working_3-way'!M37</f>
        <v>7.4037735256754722E-2</v>
      </c>
      <c r="R37" s="11">
        <f t="shared" si="23"/>
        <v>0</v>
      </c>
      <c r="S37" s="11">
        <f t="shared" si="24"/>
        <v>-0.8325702552983808</v>
      </c>
      <c r="T37" s="11">
        <f t="shared" si="25"/>
        <v>-0.26727777056127799</v>
      </c>
      <c r="U37" s="11">
        <f>'OddsRatio_working_3-way'!S37-'OddsRatio_working_3-way'!R37^2/3</f>
        <v>-0.8325702552983808</v>
      </c>
      <c r="V37" s="11">
        <f>'OddsRatio_working_3-way'!S37*'OddsRatio_working_3-way'!R37/3-2*'OddsRatio_working_3-way'!R37^3/27-'OddsRatio_working_3-way'!T37</f>
        <v>0.26727777056127799</v>
      </c>
      <c r="W37" s="11">
        <f>'OddsRatio_working_3-way'!V37^2+4*'OddsRatio_working_3-way'!U37^3/27</f>
        <v>-1.4061173078376524E-2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0.14620070084868239</v>
      </c>
      <c r="Y37" s="11">
        <f>IF('OddsRatio_working_3-way'!W37&gt;=0,IF('OddsRatio_working_3-way'!V37+SQRT('OddsRatio_working_3-way'!W37)&gt;0,0,PI()),ACOS('OddsRatio_working_3-way'!V37/(2*'OddsRatio_working_3-way'!X37)))</f>
        <v>0.41756709179637386</v>
      </c>
      <c r="Z37" s="11">
        <f>'OddsRatio_working_3-way'!X37^(1/3)*COS('OddsRatio_working_3-way'!Y37/3)</f>
        <v>0.5217100981208499</v>
      </c>
      <c r="AA37" s="11">
        <f>'OddsRatio_working_3-way'!X37^(1/3)*COS(('OddsRatio_working_3-way'!Y37+2*PI())/3)</f>
        <v>-0.32415192073387433</v>
      </c>
      <c r="AB37" s="11">
        <f>'OddsRatio_working_3-way'!X37^(1/3)*COS(('OddsRatio_working_3-way'!Y37+4*PI())/3)</f>
        <v>-0.19755817738697587</v>
      </c>
      <c r="AC37" s="11">
        <f>'OddsRatio_working_3-way'!X37^(1/3)*SIN('OddsRatio_working_3-way'!Y37/3)</f>
        <v>7.3088931799054416E-2</v>
      </c>
      <c r="AD37" s="11">
        <f>'OddsRatio_working_3-way'!X37^(1/3)*SIN(('OddsRatio_working_3-way'!Y37+2*PI())/3)</f>
        <v>0.4152697324840009</v>
      </c>
      <c r="AE37" s="11">
        <f>'OddsRatio_working_3-way'!X37^(1/3)*SIN(('OddsRatio_working_3-way'!Y37+4*PI())/3)</f>
        <v>-0.48835866428305519</v>
      </c>
      <c r="AF37" s="11">
        <f>-'OddsRatio_working_3-way'!U37/(3*'OddsRatio_working_3-way'!X37^(1/3))*COS(('OddsRatio_working_3-way'!Y37)/3)</f>
        <v>0.52171009812084979</v>
      </c>
      <c r="AG37" s="11">
        <f>-'OddsRatio_working_3-way'!U37/(3*'OddsRatio_working_3-way'!X37^(1/3))*COS(('OddsRatio_working_3-way'!Y37+2*PI())/3)</f>
        <v>-0.32415192073387428</v>
      </c>
      <c r="AH37" s="11">
        <f>-'OddsRatio_working_3-way'!U37/(3*'OddsRatio_working_3-way'!X37^(1/3))*COS(('OddsRatio_working_3-way'!Y37+4*PI())/3)</f>
        <v>-0.19755817738697581</v>
      </c>
      <c r="AI37" s="11">
        <f>'OddsRatio_working_3-way'!U37/(3*'OddsRatio_working_3-way'!X37^(1/3))*SIN(('OddsRatio_working_3-way'!Y37)/3)</f>
        <v>-7.3088931799054402E-2</v>
      </c>
      <c r="AJ37" s="11">
        <f>'OddsRatio_working_3-way'!U37/(3*'OddsRatio_working_3-way'!X37^(1/3))*SIN(('OddsRatio_working_3-way'!Y37+2*PI())/3)</f>
        <v>-0.41526973248400079</v>
      </c>
      <c r="AK37" s="11">
        <f>'OddsRatio_working_3-way'!U37/(3*'OddsRatio_working_3-way'!X37^(1/3))*SIN(('OddsRatio_working_3-way'!Y37+4*PI())/3)</f>
        <v>0.48835866428305508</v>
      </c>
      <c r="AL37" s="11">
        <f>'OddsRatio_working_3-way'!Z37+'OddsRatio_working_3-way'!AF37</f>
        <v>1.0434201962416996</v>
      </c>
      <c r="AM37" s="11">
        <f>'OddsRatio_working_3-way'!AA37+'OddsRatio_working_3-way'!AG37</f>
        <v>-0.64830384146774866</v>
      </c>
      <c r="AN37" s="11">
        <f>'OddsRatio_working_3-way'!AB37+'OddsRatio_working_3-way'!AH37</f>
        <v>-0.39511635477395168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1.0434201962416996</v>
      </c>
      <c r="AS37" s="11">
        <f>IF(('OddsRatio_working_3-way'!X37=0),IF(Q37&gt;0,-Q37^(1/3),(-Q37)^(1/3)),'OddsRatio_working_3-way'!AM37-'OddsRatio_working_3-way'!R37/3)</f>
        <v>-0.64830384146774866</v>
      </c>
      <c r="AT37" s="11">
        <f>IF(('OddsRatio_working_3-way'!X37=0),IF(Q37&gt;0,-Q37^(1/3),(-Q37)^(1/3)),'OddsRatio_working_3-way'!AN37-'OddsRatio_working_3-way'!R37/3)</f>
        <v>-0.39511635477395168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2.15</v>
      </c>
      <c r="B38" s="4">
        <f>IF('True_Odds_Calculator_3-way'!B39="","",'True_Odds_Calculator_3-way'!B39)</f>
        <v>3.47</v>
      </c>
      <c r="C38" s="4">
        <f>IF('True_Odds_Calculator_3-way'!C39="","",'True_Odds_Calculator_3-way'!C39)</f>
        <v>3.63</v>
      </c>
      <c r="D38" s="9">
        <f t="shared" si="13"/>
        <v>0.45410414695118878</v>
      </c>
      <c r="E38" s="9">
        <f t="shared" si="14"/>
        <v>0.27917494241953944</v>
      </c>
      <c r="F38" s="9">
        <f t="shared" si="15"/>
        <v>0.26672091062927172</v>
      </c>
      <c r="G38" s="9">
        <f t="shared" si="16"/>
        <v>1.0453373952130529</v>
      </c>
      <c r="H38" s="9">
        <f t="shared" si="17"/>
        <v>2.2021380044950107</v>
      </c>
      <c r="I38" s="9">
        <f t="shared" si="18"/>
        <v>3.5819833661762406</v>
      </c>
      <c r="J38" s="9">
        <f t="shared" si="19"/>
        <v>3.749237349410329</v>
      </c>
      <c r="K38" s="11">
        <f t="shared" si="20"/>
        <v>0.46511627906976744</v>
      </c>
      <c r="L38" s="11">
        <f t="shared" si="21"/>
        <v>0.28818443804034583</v>
      </c>
      <c r="M38" s="11">
        <f t="shared" si="22"/>
        <v>0.27548209366391185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-0.27585190174219676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0.23078387311834986</v>
      </c>
      <c r="Q38" s="11">
        <f>2*'OddsRatio_working_3-way'!K38*'OddsRatio_working_3-way'!L38*'OddsRatio_working_3-way'!M38</f>
        <v>7.3850839397871959E-2</v>
      </c>
      <c r="R38" s="11">
        <f t="shared" si="23"/>
        <v>0</v>
      </c>
      <c r="S38" s="11">
        <f t="shared" si="24"/>
        <v>-0.83662237476265011</v>
      </c>
      <c r="T38" s="11">
        <f t="shared" si="25"/>
        <v>-0.26771915992404804</v>
      </c>
      <c r="U38" s="11">
        <f>'OddsRatio_working_3-way'!S38-'OddsRatio_working_3-way'!R38^2/3</f>
        <v>-0.83662237476265011</v>
      </c>
      <c r="V38" s="11">
        <f>'OddsRatio_working_3-way'!S38*'OddsRatio_working_3-way'!R38/3-2*'OddsRatio_working_3-way'!R38^3/27-'OddsRatio_working_3-way'!T38</f>
        <v>0.26771915992404804</v>
      </c>
      <c r="W38" s="11">
        <f>'OddsRatio_working_3-way'!V38^2+4*'OddsRatio_working_3-way'!U38^3/27</f>
        <v>-1.5079481544687037E-2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0.14726933670585082</v>
      </c>
      <c r="Y38" s="11">
        <f>IF('OddsRatio_working_3-way'!W38&gt;=0,IF('OddsRatio_working_3-way'!V38+SQRT('OddsRatio_working_3-way'!W38)&gt;0,0,PI()),ACOS('OddsRatio_working_3-way'!V38/(2*'OddsRatio_working_3-way'!X38)))</f>
        <v>0.43005217102894222</v>
      </c>
      <c r="Z38" s="11">
        <f>'OddsRatio_working_3-way'!X38^(1/3)*COS('OddsRatio_working_3-way'!Y38/3)</f>
        <v>0.52266869760652634</v>
      </c>
      <c r="AA38" s="11">
        <f>'OddsRatio_working_3-way'!X38^(1/3)*COS(('OddsRatio_working_3-way'!Y38+2*PI())/3)</f>
        <v>-0.3266693937438282</v>
      </c>
      <c r="AB38" s="11">
        <f>'OddsRatio_working_3-way'!X38^(1/3)*COS(('OddsRatio_working_3-way'!Y38+4*PI())/3)</f>
        <v>-0.19599930386269823</v>
      </c>
      <c r="AC38" s="11">
        <f>'OddsRatio_working_3-way'!X38^(1/3)*SIN('OddsRatio_working_3-way'!Y38/3)</f>
        <v>7.5442411567903073E-2</v>
      </c>
      <c r="AD38" s="11">
        <f>'OddsRatio_working_3-way'!X38^(1/3)*SIN(('OddsRatio_working_3-way'!Y38+2*PI())/3)</f>
        <v>0.41492316410622709</v>
      </c>
      <c r="AE38" s="11">
        <f>'OddsRatio_working_3-way'!X38^(1/3)*SIN(('OddsRatio_working_3-way'!Y38+4*PI())/3)</f>
        <v>-0.49036557567413008</v>
      </c>
      <c r="AF38" s="11">
        <f>-'OddsRatio_working_3-way'!U38/(3*'OddsRatio_working_3-way'!X38^(1/3))*COS(('OddsRatio_working_3-way'!Y38)/3)</f>
        <v>0.52266869760652646</v>
      </c>
      <c r="AG38" s="11">
        <f>-'OddsRatio_working_3-way'!U38/(3*'OddsRatio_working_3-way'!X38^(1/3))*COS(('OddsRatio_working_3-way'!Y38+2*PI())/3)</f>
        <v>-0.32666939374382831</v>
      </c>
      <c r="AH38" s="11">
        <f>-'OddsRatio_working_3-way'!U38/(3*'OddsRatio_working_3-way'!X38^(1/3))*COS(('OddsRatio_working_3-way'!Y38+4*PI())/3)</f>
        <v>-0.19599930386269826</v>
      </c>
      <c r="AI38" s="11">
        <f>'OddsRatio_working_3-way'!U38/(3*'OddsRatio_working_3-way'!X38^(1/3))*SIN(('OddsRatio_working_3-way'!Y38)/3)</f>
        <v>-7.54424115679031E-2</v>
      </c>
      <c r="AJ38" s="11">
        <f>'OddsRatio_working_3-way'!U38/(3*'OddsRatio_working_3-way'!X38^(1/3))*SIN(('OddsRatio_working_3-way'!Y38+2*PI())/3)</f>
        <v>-0.4149231641062272</v>
      </c>
      <c r="AK38" s="11">
        <f>'OddsRatio_working_3-way'!U38/(3*'OddsRatio_working_3-way'!X38^(1/3))*SIN(('OddsRatio_working_3-way'!Y38+4*PI())/3)</f>
        <v>0.49036557567413019</v>
      </c>
      <c r="AL38" s="11">
        <f>'OddsRatio_working_3-way'!Z38+'OddsRatio_working_3-way'!AF38</f>
        <v>1.0453373952130529</v>
      </c>
      <c r="AM38" s="11">
        <f>'OddsRatio_working_3-way'!AA38+'OddsRatio_working_3-way'!AG38</f>
        <v>-0.6533387874876565</v>
      </c>
      <c r="AN38" s="11">
        <f>'OddsRatio_working_3-way'!AB38+'OddsRatio_working_3-way'!AH38</f>
        <v>-0.39199860772539652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1.0453373952130529</v>
      </c>
      <c r="AS38" s="11">
        <f>IF(('OddsRatio_working_3-way'!X38=0),IF(Q38&gt;0,-Q38^(1/3),(-Q38)^(1/3)),'OddsRatio_working_3-way'!AM38-'OddsRatio_working_3-way'!R38/3)</f>
        <v>-0.6533387874876565</v>
      </c>
      <c r="AT38" s="11">
        <f>IF(('OddsRatio_working_3-way'!X38=0),IF(Q38&gt;0,-Q38^(1/3),(-Q38)^(1/3)),'OddsRatio_working_3-way'!AN38-'OddsRatio_working_3-way'!R38/3)</f>
        <v>-0.39199860772539652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2.1</v>
      </c>
      <c r="B39" s="4">
        <f>IF('True_Odds_Calculator_3-way'!B40="","",'True_Odds_Calculator_3-way'!B40)</f>
        <v>3.65</v>
      </c>
      <c r="C39" s="4">
        <f>IF('True_Odds_Calculator_3-way'!C40="","",'True_Odds_Calculator_3-way'!C40)</f>
        <v>3.59</v>
      </c>
      <c r="D39" s="9">
        <f t="shared" si="13"/>
        <v>0.46509946706157018</v>
      </c>
      <c r="E39" s="9">
        <f t="shared" si="14"/>
        <v>0.26520684294573549</v>
      </c>
      <c r="F39" s="9">
        <f t="shared" si="15"/>
        <v>0.26969368999269422</v>
      </c>
      <c r="G39" s="9">
        <f t="shared" si="16"/>
        <v>1.0455251966518289</v>
      </c>
      <c r="H39" s="9">
        <f t="shared" si="17"/>
        <v>2.1500777163170115</v>
      </c>
      <c r="I39" s="9">
        <f t="shared" si="18"/>
        <v>3.7706417711273463</v>
      </c>
      <c r="J39" s="9">
        <f t="shared" si="19"/>
        <v>3.7079102593282371</v>
      </c>
      <c r="K39" s="11">
        <f t="shared" si="20"/>
        <v>0.47619047619047616</v>
      </c>
      <c r="L39" s="11">
        <f t="shared" si="21"/>
        <v>0.27397260273972601</v>
      </c>
      <c r="M39" s="11">
        <f t="shared" si="22"/>
        <v>0.2785515320334262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-0.27436689942890569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0.23040009303221426</v>
      </c>
      <c r="Q39" s="11">
        <f>2*'OddsRatio_working_3-way'!K39*'OddsRatio_working_3-way'!L39*'OddsRatio_working_3-way'!M39</f>
        <v>7.2681417360319939E-2</v>
      </c>
      <c r="R39" s="11">
        <f t="shared" si="23"/>
        <v>0</v>
      </c>
      <c r="S39" s="11">
        <f t="shared" si="24"/>
        <v>-0.83975178314800991</v>
      </c>
      <c r="T39" s="11">
        <f t="shared" si="25"/>
        <v>-0.26490592528328383</v>
      </c>
      <c r="U39" s="11">
        <f>'OddsRatio_working_3-way'!S39-'OddsRatio_working_3-way'!R39^2/3</f>
        <v>-0.83975178314800991</v>
      </c>
      <c r="V39" s="11">
        <f>'OddsRatio_working_3-way'!S39*'OddsRatio_working_3-way'!R39/3-2*'OddsRatio_working_3-way'!R39^3/27-'OddsRatio_working_3-way'!T39</f>
        <v>0.26490592528328383</v>
      </c>
      <c r="W39" s="11">
        <f>'OddsRatio_working_3-way'!V39^2+4*'OddsRatio_working_3-way'!U39^3/27</f>
        <v>-1.7555032944423621E-2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0.14809640626515586</v>
      </c>
      <c r="Y39" s="11">
        <f>IF('OddsRatio_working_3-way'!W39&gt;=0,IF('OddsRatio_working_3-way'!V39+SQRT('OddsRatio_working_3-way'!W39)&gt;0,0,PI()),ACOS('OddsRatio_working_3-way'!V39/(2*'OddsRatio_working_3-way'!X39)))</f>
        <v>0.46377578097982197</v>
      </c>
      <c r="Z39" s="11">
        <f>'OddsRatio_working_3-way'!X39^(1/3)*COS('OddsRatio_working_3-way'!Y39/3)</f>
        <v>0.52276259832591443</v>
      </c>
      <c r="AA39" s="11">
        <f>'OddsRatio_working_3-way'!X39^(1/3)*COS(('OddsRatio_working_3-way'!Y39+2*PI())/3)</f>
        <v>-0.33193195564931788</v>
      </c>
      <c r="AB39" s="11">
        <f>'OddsRatio_working_3-way'!X39^(1/3)*COS(('OddsRatio_working_3-way'!Y39+4*PI())/3)</f>
        <v>-0.19083064267659663</v>
      </c>
      <c r="AC39" s="11">
        <f>'OddsRatio_working_3-way'!X39^(1/3)*SIN('OddsRatio_working_3-way'!Y39/3)</f>
        <v>8.1464881027810382E-2</v>
      </c>
      <c r="AD39" s="11">
        <f>'OddsRatio_working_3-way'!X39^(1/3)*SIN(('OddsRatio_working_3-way'!Y39+2*PI())/3)</f>
        <v>0.4119932497846972</v>
      </c>
      <c r="AE39" s="11">
        <f>'OddsRatio_working_3-way'!X39^(1/3)*SIN(('OddsRatio_working_3-way'!Y39+4*PI())/3)</f>
        <v>-0.4934581308125075</v>
      </c>
      <c r="AF39" s="11">
        <f>-'OddsRatio_working_3-way'!U39/(3*'OddsRatio_working_3-way'!X39^(1/3))*COS(('OddsRatio_working_3-way'!Y39)/3)</f>
        <v>0.52276259832591443</v>
      </c>
      <c r="AG39" s="11">
        <f>-'OddsRatio_working_3-way'!U39/(3*'OddsRatio_working_3-way'!X39^(1/3))*COS(('OddsRatio_working_3-way'!Y39+2*PI())/3)</f>
        <v>-0.33193195564931788</v>
      </c>
      <c r="AH39" s="11">
        <f>-'OddsRatio_working_3-way'!U39/(3*'OddsRatio_working_3-way'!X39^(1/3))*COS(('OddsRatio_working_3-way'!Y39+4*PI())/3)</f>
        <v>-0.19083064267659663</v>
      </c>
      <c r="AI39" s="11">
        <f>'OddsRatio_working_3-way'!U39/(3*'OddsRatio_working_3-way'!X39^(1/3))*SIN(('OddsRatio_working_3-way'!Y39)/3)</f>
        <v>-8.1464881027810382E-2</v>
      </c>
      <c r="AJ39" s="11">
        <f>'OddsRatio_working_3-way'!U39/(3*'OddsRatio_working_3-way'!X39^(1/3))*SIN(('OddsRatio_working_3-way'!Y39+2*PI())/3)</f>
        <v>-0.4119932497846972</v>
      </c>
      <c r="AK39" s="11">
        <f>'OddsRatio_working_3-way'!U39/(3*'OddsRatio_working_3-way'!X39^(1/3))*SIN(('OddsRatio_working_3-way'!Y39+4*PI())/3)</f>
        <v>0.4934581308125075</v>
      </c>
      <c r="AL39" s="11">
        <f>'OddsRatio_working_3-way'!Z39+'OddsRatio_working_3-way'!AF39</f>
        <v>1.0455251966518289</v>
      </c>
      <c r="AM39" s="11">
        <f>'OddsRatio_working_3-way'!AA39+'OddsRatio_working_3-way'!AG39</f>
        <v>-0.66386391129863576</v>
      </c>
      <c r="AN39" s="11">
        <f>'OddsRatio_working_3-way'!AB39+'OddsRatio_working_3-way'!AH39</f>
        <v>-0.38166128535319327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1.0455251966518289</v>
      </c>
      <c r="AS39" s="11">
        <f>IF(('OddsRatio_working_3-way'!X39=0),IF(Q39&gt;0,-Q39^(1/3),(-Q39)^(1/3)),'OddsRatio_working_3-way'!AM39-'OddsRatio_working_3-way'!R39/3)</f>
        <v>-0.66386391129863576</v>
      </c>
      <c r="AT39" s="11">
        <f>IF(('OddsRatio_working_3-way'!X39=0),IF(Q39&gt;0,-Q39^(1/3),(-Q39)^(1/3)),'OddsRatio_working_3-way'!AN39-'OddsRatio_working_3-way'!R39/3)</f>
        <v>-0.38166128535319327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2.29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3.24</v>
      </c>
      <c r="D40" s="9">
        <f t="shared" si="13"/>
        <v>0.42422270363977449</v>
      </c>
      <c r="E40" s="9">
        <f t="shared" si="14"/>
        <v>0.2778727051833082</v>
      </c>
      <c r="F40" s="9">
        <f t="shared" si="15"/>
        <v>0.29790459117691692</v>
      </c>
      <c r="G40" s="9">
        <f t="shared" si="16"/>
        <v>1.0521336684647049</v>
      </c>
      <c r="H40" s="9">
        <f t="shared" si="17"/>
        <v>2.3572524323194699</v>
      </c>
      <c r="I40" s="9">
        <f t="shared" si="18"/>
        <v>3.5987701611078204</v>
      </c>
      <c r="J40" s="9">
        <f t="shared" si="19"/>
        <v>3.3567794173609391</v>
      </c>
      <c r="K40" s="11">
        <f t="shared" si="20"/>
        <v>0.4366812227074236</v>
      </c>
      <c r="L40" s="11">
        <f t="shared" si="21"/>
        <v>0.28818443804034583</v>
      </c>
      <c r="M40" s="11">
        <f t="shared" si="22"/>
        <v>0.30864197530864196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-0.27722009917497115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0.23304580142353698</v>
      </c>
      <c r="Q40" s="11">
        <f>2*'OddsRatio_working_3-way'!K40*'OddsRatio_working_3-way'!L40*'OddsRatio_working_3-way'!M40</f>
        <v>7.768193380784566E-2</v>
      </c>
      <c r="R40" s="11">
        <f t="shared" si="23"/>
        <v>0</v>
      </c>
      <c r="S40" s="11">
        <f t="shared" si="24"/>
        <v>-0.84065261543841752</v>
      </c>
      <c r="T40" s="11">
        <f t="shared" si="25"/>
        <v>-0.28021753847947251</v>
      </c>
      <c r="U40" s="11">
        <f>'OddsRatio_working_3-way'!S40-'OddsRatio_working_3-way'!R40^2/3</f>
        <v>-0.84065261543841752</v>
      </c>
      <c r="V40" s="11">
        <f>'OddsRatio_working_3-way'!S40*'OddsRatio_working_3-way'!R40/3-2*'OddsRatio_working_3-way'!R40^3/27-'OddsRatio_working_3-way'!T40</f>
        <v>0.28021753847947251</v>
      </c>
      <c r="W40" s="11">
        <f>'OddsRatio_working_3-way'!V40^2+4*'OddsRatio_working_3-way'!U40^3/27</f>
        <v>-9.4909503764179504E-3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0.148334772767474</v>
      </c>
      <c r="Y40" s="11">
        <f>IF('OddsRatio_working_3-way'!W40&gt;=0,IF('OddsRatio_working_3-way'!V40+SQRT('OddsRatio_working_3-way'!W40)&gt;0,0,PI()),ACOS('OddsRatio_working_3-way'!V40/(2*'OddsRatio_working_3-way'!X40)))</f>
        <v>0.33459210432389153</v>
      </c>
      <c r="Z40" s="11">
        <f>'OddsRatio_working_3-way'!X40^(1/3)*COS('OddsRatio_working_3-way'!Y40/3)</f>
        <v>0.52606683423235234</v>
      </c>
      <c r="AA40" s="11">
        <f>'OddsRatio_working_3-way'!X40^(1/3)*COS(('OddsRatio_working_3-way'!Y40+2*PI())/3)</f>
        <v>-0.31405712043304101</v>
      </c>
      <c r="AB40" s="11">
        <f>'OddsRatio_working_3-way'!X40^(1/3)*COS(('OddsRatio_working_3-way'!Y40+4*PI())/3)</f>
        <v>-0.21200971379931097</v>
      </c>
      <c r="AC40" s="11">
        <f>'OddsRatio_working_3-way'!X40^(1/3)*SIN('OddsRatio_working_3-way'!Y40/3)</f>
        <v>5.8917097690087163E-2</v>
      </c>
      <c r="AD40" s="11">
        <f>'OddsRatio_working_3-way'!X40^(1/3)*SIN(('OddsRatio_working_3-way'!Y40+2*PI())/3)</f>
        <v>0.42612869368863071</v>
      </c>
      <c r="AE40" s="11">
        <f>'OddsRatio_working_3-way'!X40^(1/3)*SIN(('OddsRatio_working_3-way'!Y40+4*PI())/3)</f>
        <v>-0.48504579137871789</v>
      </c>
      <c r="AF40" s="11">
        <f>-'OddsRatio_working_3-way'!U40/(3*'OddsRatio_working_3-way'!X40^(1/3))*COS(('OddsRatio_working_3-way'!Y40)/3)</f>
        <v>0.52606683423235245</v>
      </c>
      <c r="AG40" s="11">
        <f>-'OddsRatio_working_3-way'!U40/(3*'OddsRatio_working_3-way'!X40^(1/3))*COS(('OddsRatio_working_3-way'!Y40+2*PI())/3)</f>
        <v>-0.31405712043304107</v>
      </c>
      <c r="AH40" s="11">
        <f>-'OddsRatio_working_3-way'!U40/(3*'OddsRatio_working_3-way'!X40^(1/3))*COS(('OddsRatio_working_3-way'!Y40+4*PI())/3)</f>
        <v>-0.21200971379931102</v>
      </c>
      <c r="AI40" s="11">
        <f>'OddsRatio_working_3-way'!U40/(3*'OddsRatio_working_3-way'!X40^(1/3))*SIN(('OddsRatio_working_3-way'!Y40)/3)</f>
        <v>-5.8917097690087177E-2</v>
      </c>
      <c r="AJ40" s="11">
        <f>'OddsRatio_working_3-way'!U40/(3*'OddsRatio_working_3-way'!X40^(1/3))*SIN(('OddsRatio_working_3-way'!Y40+2*PI())/3)</f>
        <v>-0.42612869368863082</v>
      </c>
      <c r="AK40" s="11">
        <f>'OddsRatio_working_3-way'!U40/(3*'OddsRatio_working_3-way'!X40^(1/3))*SIN(('OddsRatio_working_3-way'!Y40+4*PI())/3)</f>
        <v>0.48504579137871801</v>
      </c>
      <c r="AL40" s="11">
        <f>'OddsRatio_working_3-way'!Z40+'OddsRatio_working_3-way'!AF40</f>
        <v>1.0521336684647049</v>
      </c>
      <c r="AM40" s="11">
        <f>'OddsRatio_working_3-way'!AA40+'OddsRatio_working_3-way'!AG40</f>
        <v>-0.62811424086608203</v>
      </c>
      <c r="AN40" s="11">
        <f>'OddsRatio_working_3-way'!AB40+'OddsRatio_working_3-way'!AH40</f>
        <v>-0.42401942759862199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1.0521336684647049</v>
      </c>
      <c r="AS40" s="11">
        <f>IF(('OddsRatio_working_3-way'!X40=0),IF(Q40&gt;0,-Q40^(1/3),(-Q40)^(1/3)),'OddsRatio_working_3-way'!AM40-'OddsRatio_working_3-way'!R40/3)</f>
        <v>-0.62811424086608203</v>
      </c>
      <c r="AT40" s="11">
        <f>IF(('OddsRatio_working_3-way'!X40=0),IF(Q40&gt;0,-Q40^(1/3),(-Q40)^(1/3)),'OddsRatio_working_3-way'!AN40-'OddsRatio_working_3-way'!R40/3)</f>
        <v>-0.42401942759862199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1.81</v>
      </c>
      <c r="B41" s="4">
        <f>IF('True_Odds_Calculator_3-way'!B42="","",'True_Odds_Calculator_3-way'!B42)</f>
        <v>3.89</v>
      </c>
      <c r="C41" s="4">
        <f>IF('True_Odds_Calculator_3-way'!C42="","",'True_Odds_Calculator_3-way'!C42)</f>
        <v>4.41</v>
      </c>
      <c r="D41" s="9">
        <f t="shared" si="13"/>
        <v>0.53769261833214177</v>
      </c>
      <c r="E41" s="9">
        <f t="shared" si="14"/>
        <v>0.24584058460951788</v>
      </c>
      <c r="F41" s="9">
        <f t="shared" si="15"/>
        <v>0.21646679705834029</v>
      </c>
      <c r="G41" s="9">
        <f t="shared" si="16"/>
        <v>1.0614798017524099</v>
      </c>
      <c r="H41" s="9">
        <f t="shared" si="17"/>
        <v>1.8597986394194521</v>
      </c>
      <c r="I41" s="9">
        <f t="shared" si="18"/>
        <v>4.0676766270644658</v>
      </c>
      <c r="J41" s="9">
        <f t="shared" si="19"/>
        <v>4.6196461239757172</v>
      </c>
      <c r="K41" s="11">
        <f t="shared" si="20"/>
        <v>0.5524861878453039</v>
      </c>
      <c r="L41" s="11">
        <f t="shared" si="21"/>
        <v>0.25706940874035988</v>
      </c>
      <c r="M41" s="11">
        <f t="shared" si="22"/>
        <v>0.22675736961451246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-0.25708129265710178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0.22898278600167363</v>
      </c>
      <c r="Q41" s="11">
        <f>2*'OddsRatio_working_3-way'!K41*'OddsRatio_working_3-way'!L41*'OddsRatio_working_3-way'!M41</f>
        <v>6.441147285560439E-2</v>
      </c>
      <c r="R41" s="11">
        <f t="shared" si="23"/>
        <v>0</v>
      </c>
      <c r="S41" s="11">
        <f t="shared" si="24"/>
        <v>-0.89070186179238531</v>
      </c>
      <c r="T41" s="11">
        <f t="shared" si="25"/>
        <v>-0.25054904691768926</v>
      </c>
      <c r="U41" s="11">
        <f>'OddsRatio_working_3-way'!S41-'OddsRatio_working_3-way'!R41^2/3</f>
        <v>-0.89070186179238531</v>
      </c>
      <c r="V41" s="11">
        <f>'OddsRatio_working_3-way'!S41*'OddsRatio_working_3-way'!R41/3-2*'OddsRatio_working_3-way'!R41^3/27-'OddsRatio_working_3-way'!T41</f>
        <v>0.25054904691768926</v>
      </c>
      <c r="W41" s="11">
        <f>'OddsRatio_working_3-way'!V41^2+4*'OddsRatio_working_3-way'!U41^3/27</f>
        <v>-4.1912308391100397E-2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0.16177695548382567</v>
      </c>
      <c r="Y41" s="11">
        <f>IF('OddsRatio_working_3-way'!W41&gt;=0,IF('OddsRatio_working_3-way'!V41+SQRT('OddsRatio_working_3-way'!W41)&gt;0,0,PI()),ACOS('OddsRatio_working_3-way'!V41/(2*'OddsRatio_working_3-way'!X41)))</f>
        <v>0.68508433455274886</v>
      </c>
      <c r="Z41" s="11">
        <f>'OddsRatio_working_3-way'!X41^(1/3)*COS('OddsRatio_working_3-way'!Y41/3)</f>
        <v>0.53073990087620493</v>
      </c>
      <c r="AA41" s="11">
        <f>'OddsRatio_working_3-way'!X41^(1/3)*COS(('OddsRatio_working_3-way'!Y41+2*PI())/3)</f>
        <v>-0.3721961347822671</v>
      </c>
      <c r="AB41" s="11">
        <f>'OddsRatio_working_3-way'!X41^(1/3)*COS(('OddsRatio_working_3-way'!Y41+4*PI())/3)</f>
        <v>-0.15854376609393797</v>
      </c>
      <c r="AC41" s="11">
        <f>'OddsRatio_working_3-way'!X41^(1/3)*SIN('OddsRatio_working_3-way'!Y41/3)</f>
        <v>0.12335225257520799</v>
      </c>
      <c r="AD41" s="11">
        <f>'OddsRatio_working_3-way'!X41^(1/3)*SIN(('OddsRatio_working_3-way'!Y41+2*PI())/3)</f>
        <v>0.39795811067322429</v>
      </c>
      <c r="AE41" s="11">
        <f>'OddsRatio_working_3-way'!X41^(1/3)*SIN(('OddsRatio_working_3-way'!Y41+4*PI())/3)</f>
        <v>-0.52131036324843227</v>
      </c>
      <c r="AF41" s="11">
        <f>-'OddsRatio_working_3-way'!U41/(3*'OddsRatio_working_3-way'!X41^(1/3))*COS(('OddsRatio_working_3-way'!Y41)/3)</f>
        <v>0.53073990087620493</v>
      </c>
      <c r="AG41" s="11">
        <f>-'OddsRatio_working_3-way'!U41/(3*'OddsRatio_working_3-way'!X41^(1/3))*COS(('OddsRatio_working_3-way'!Y41+2*PI())/3)</f>
        <v>-0.3721961347822671</v>
      </c>
      <c r="AH41" s="11">
        <f>-'OddsRatio_working_3-way'!U41/(3*'OddsRatio_working_3-way'!X41^(1/3))*COS(('OddsRatio_working_3-way'!Y41+4*PI())/3)</f>
        <v>-0.15854376609393797</v>
      </c>
      <c r="AI41" s="11">
        <f>'OddsRatio_working_3-way'!U41/(3*'OddsRatio_working_3-way'!X41^(1/3))*SIN(('OddsRatio_working_3-way'!Y41)/3)</f>
        <v>-0.12335225257520799</v>
      </c>
      <c r="AJ41" s="11">
        <f>'OddsRatio_working_3-way'!U41/(3*'OddsRatio_working_3-way'!X41^(1/3))*SIN(('OddsRatio_working_3-way'!Y41+2*PI())/3)</f>
        <v>-0.39795811067322429</v>
      </c>
      <c r="AK41" s="11">
        <f>'OddsRatio_working_3-way'!U41/(3*'OddsRatio_working_3-way'!X41^(1/3))*SIN(('OddsRatio_working_3-way'!Y41+4*PI())/3)</f>
        <v>0.52131036324843227</v>
      </c>
      <c r="AL41" s="11">
        <f>'OddsRatio_working_3-way'!Z41+'OddsRatio_working_3-way'!AF41</f>
        <v>1.0614798017524099</v>
      </c>
      <c r="AM41" s="11">
        <f>'OddsRatio_working_3-way'!AA41+'OddsRatio_working_3-way'!AG41</f>
        <v>-0.74439226956453419</v>
      </c>
      <c r="AN41" s="11">
        <f>'OddsRatio_working_3-way'!AB41+'OddsRatio_working_3-way'!AH41</f>
        <v>-0.31708753218787594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1.0614798017524099</v>
      </c>
      <c r="AS41" s="11">
        <f>IF(('OddsRatio_working_3-way'!X41=0),IF(Q41&gt;0,-Q41^(1/3),(-Q41)^(1/3)),'OddsRatio_working_3-way'!AM41-'OddsRatio_working_3-way'!R41/3)</f>
        <v>-0.74439226956453419</v>
      </c>
      <c r="AT41" s="11">
        <f>IF(('OddsRatio_working_3-way'!X41=0),IF(Q41&gt;0,-Q41^(1/3),(-Q41)^(1/3)),'OddsRatio_working_3-way'!AN41-'OddsRatio_working_3-way'!R41/3)</f>
        <v>-0.31708753218787594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4.1500000000000004</v>
      </c>
      <c r="C42" s="4">
        <f>IF('True_Odds_Calculator_3-way'!C43="","",'True_Odds_Calculator_3-way'!C43)</f>
        <v>5.94</v>
      </c>
      <c r="D42" s="9">
        <f t="shared" si="13"/>
        <v>0.61261635133362891</v>
      </c>
      <c r="E42" s="9">
        <f t="shared" si="14"/>
        <v>0.2285156212489865</v>
      </c>
      <c r="F42" s="9">
        <f t="shared" si="15"/>
        <v>0.15886802741738482</v>
      </c>
      <c r="G42" s="9">
        <f t="shared" si="16"/>
        <v>1.0717677612381555</v>
      </c>
      <c r="H42" s="9">
        <f t="shared" si="17"/>
        <v>1.6323429791305117</v>
      </c>
      <c r="I42" s="9">
        <f t="shared" si="18"/>
        <v>4.3760684479001899</v>
      </c>
      <c r="J42" s="9">
        <f t="shared" si="19"/>
        <v>6.2945327405164893</v>
      </c>
      <c r="K42" s="11">
        <f t="shared" si="20"/>
        <v>0.62893081761006286</v>
      </c>
      <c r="L42" s="11">
        <f t="shared" si="21"/>
        <v>0.24096385542168672</v>
      </c>
      <c r="M42" s="11">
        <f t="shared" si="22"/>
        <v>0.16835016835016833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-0.23423826810960258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0.22145630996127313</v>
      </c>
      <c r="Q42" s="11">
        <f>2*'OddsRatio_working_3-way'!K42*'OddsRatio_working_3-way'!L42*'OddsRatio_working_3-way'!M42</f>
        <v>5.1026799530247274E-2</v>
      </c>
      <c r="R42" s="11">
        <f t="shared" si="23"/>
        <v>0</v>
      </c>
      <c r="S42" s="11">
        <f t="shared" si="24"/>
        <v>-0.94543181073065041</v>
      </c>
      <c r="T42" s="11">
        <f t="shared" si="25"/>
        <v>-0.2178414310439287</v>
      </c>
      <c r="U42" s="11">
        <f>'OddsRatio_working_3-way'!S42-'OddsRatio_working_3-way'!R42^2/3</f>
        <v>-0.94543181073065041</v>
      </c>
      <c r="V42" s="11">
        <f>'OddsRatio_working_3-way'!S42*'OddsRatio_working_3-way'!R42/3-2*'OddsRatio_working_3-way'!R42^3/27-'OddsRatio_working_3-way'!T42</f>
        <v>0.2178414310439287</v>
      </c>
      <c r="W42" s="11">
        <f>'OddsRatio_working_3-way'!V42^2+4*'OddsRatio_working_3-way'!U42^3/27</f>
        <v>-7.7740074925069652E-2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0.17691450195245187</v>
      </c>
      <c r="Y42" s="11">
        <f>IF('OddsRatio_working_3-way'!W42&gt;=0,IF('OddsRatio_working_3-way'!V42+SQRT('OddsRatio_working_3-way'!W42)&gt;0,0,PI()),ACOS('OddsRatio_working_3-way'!V42/(2*'OddsRatio_working_3-way'!X42)))</f>
        <v>0.90756208512705538</v>
      </c>
      <c r="Z42" s="11">
        <f>'OddsRatio_working_3-way'!X42^(1/3)*COS('OddsRatio_working_3-way'!Y42/3)</f>
        <v>0.53588388061907777</v>
      </c>
      <c r="AA42" s="11">
        <f>'OddsRatio_working_3-way'!X42^(1/3)*COS(('OddsRatio_working_3-way'!Y42+2*PI())/3)</f>
        <v>-0.41278427718705918</v>
      </c>
      <c r="AB42" s="11">
        <f>'OddsRatio_working_3-way'!X42^(1/3)*COS(('OddsRatio_working_3-way'!Y42+4*PI())/3)</f>
        <v>-0.12309960343201873</v>
      </c>
      <c r="AC42" s="11">
        <f>'OddsRatio_working_3-way'!X42^(1/3)*SIN('OddsRatio_working_3-way'!Y42/3)</f>
        <v>0.16724952437258159</v>
      </c>
      <c r="AD42" s="11">
        <f>'OddsRatio_working_3-way'!X42^(1/3)*SIN(('OddsRatio_working_3-way'!Y42+2*PI())/3)</f>
        <v>0.38046429190841796</v>
      </c>
      <c r="AE42" s="11">
        <f>'OddsRatio_working_3-way'!X42^(1/3)*SIN(('OddsRatio_working_3-way'!Y42+4*PI())/3)</f>
        <v>-0.54771381628099947</v>
      </c>
      <c r="AF42" s="11">
        <f>-'OddsRatio_working_3-way'!U42/(3*'OddsRatio_working_3-way'!X42^(1/3))*COS(('OddsRatio_working_3-way'!Y42)/3)</f>
        <v>0.53588388061907788</v>
      </c>
      <c r="AG42" s="11">
        <f>-'OddsRatio_working_3-way'!U42/(3*'OddsRatio_working_3-way'!X42^(1/3))*COS(('OddsRatio_working_3-way'!Y42+2*PI())/3)</f>
        <v>-0.41278427718705929</v>
      </c>
      <c r="AH42" s="11">
        <f>-'OddsRatio_working_3-way'!U42/(3*'OddsRatio_working_3-way'!X42^(1/3))*COS(('OddsRatio_working_3-way'!Y42+4*PI())/3)</f>
        <v>-0.12309960343201876</v>
      </c>
      <c r="AI42" s="11">
        <f>'OddsRatio_working_3-way'!U42/(3*'OddsRatio_working_3-way'!X42^(1/3))*SIN(('OddsRatio_working_3-way'!Y42)/3)</f>
        <v>-0.16724952437258164</v>
      </c>
      <c r="AJ42" s="11">
        <f>'OddsRatio_working_3-way'!U42/(3*'OddsRatio_working_3-way'!X42^(1/3))*SIN(('OddsRatio_working_3-way'!Y42+2*PI())/3)</f>
        <v>-0.38046429190841802</v>
      </c>
      <c r="AK42" s="11">
        <f>'OddsRatio_working_3-way'!U42/(3*'OddsRatio_working_3-way'!X42^(1/3))*SIN(('OddsRatio_working_3-way'!Y42+4*PI())/3)</f>
        <v>0.54771381628099958</v>
      </c>
      <c r="AL42" s="11">
        <f>'OddsRatio_working_3-way'!Z42+'OddsRatio_working_3-way'!AF42</f>
        <v>1.0717677612381555</v>
      </c>
      <c r="AM42" s="11">
        <f>'OddsRatio_working_3-way'!AA42+'OddsRatio_working_3-way'!AG42</f>
        <v>-0.82556855437411847</v>
      </c>
      <c r="AN42" s="11">
        <f>'OddsRatio_working_3-way'!AB42+'OddsRatio_working_3-way'!AH42</f>
        <v>-0.24619920686403748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1.0717677612381555</v>
      </c>
      <c r="AS42" s="11">
        <f>IF(('OddsRatio_working_3-way'!X42=0),IF(Q42&gt;0,-Q42^(1/3),(-Q42)^(1/3)),'OddsRatio_working_3-way'!AM42-'OddsRatio_working_3-way'!R42/3)</f>
        <v>-0.82556855437411847</v>
      </c>
      <c r="AT42" s="11">
        <f>IF(('OddsRatio_working_3-way'!X42=0),IF(Q42&gt;0,-Q42^(1/3),(-Q42)^(1/3)),'OddsRatio_working_3-way'!AN42-'OddsRatio_working_3-way'!R42/3)</f>
        <v>-0.24619920686403748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2.19</v>
      </c>
      <c r="B43" s="4">
        <f>IF('True_Odds_Calculator_3-way'!B44="","",'True_Odds_Calculator_3-way'!B44)</f>
        <v>3.41</v>
      </c>
      <c r="C43" s="4">
        <f>IF('True_Odds_Calculator_3-way'!C44="","",'True_Odds_Calculator_3-way'!C44)</f>
        <v>3.51</v>
      </c>
      <c r="D43" s="9">
        <f t="shared" si="13"/>
        <v>0.44345725059992425</v>
      </c>
      <c r="E43" s="9">
        <f t="shared" si="14"/>
        <v>0.28235375442659943</v>
      </c>
      <c r="F43" s="9">
        <f t="shared" si="15"/>
        <v>0.27418899497347671</v>
      </c>
      <c r="G43" s="9">
        <f t="shared" si="16"/>
        <v>1.0546292389095944</v>
      </c>
      <c r="H43" s="9">
        <f t="shared" si="17"/>
        <v>2.2550087943024173</v>
      </c>
      <c r="I43" s="9">
        <f t="shared" si="18"/>
        <v>3.5416564657721228</v>
      </c>
      <c r="J43" s="9">
        <f t="shared" si="19"/>
        <v>3.6471193896630814</v>
      </c>
      <c r="K43" s="11">
        <f t="shared" si="20"/>
        <v>0.45662100456621008</v>
      </c>
      <c r="L43" s="11">
        <f t="shared" si="21"/>
        <v>0.29325513196480935</v>
      </c>
      <c r="M43" s="11">
        <f t="shared" si="22"/>
        <v>0.28490028490028491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-0.27461996986227377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0.23309641810157344</v>
      </c>
      <c r="Q43" s="11">
        <f>2*'OddsRatio_working_3-way'!K43*'OddsRatio_working_3-way'!L43*'OddsRatio_working_3-way'!M43</f>
        <v>7.6299973192004406E-2</v>
      </c>
      <c r="R43" s="11">
        <f t="shared" si="23"/>
        <v>0</v>
      </c>
      <c r="S43" s="11">
        <f t="shared" si="24"/>
        <v>-0.84879631375123576</v>
      </c>
      <c r="T43" s="11">
        <f t="shared" si="25"/>
        <v>-0.27783840057323594</v>
      </c>
      <c r="U43" s="11">
        <f>'OddsRatio_working_3-way'!S43-'OddsRatio_working_3-way'!R43^2/3</f>
        <v>-0.84879631375123576</v>
      </c>
      <c r="V43" s="11">
        <f>'OddsRatio_working_3-way'!S43*'OddsRatio_working_3-way'!R43/3-2*'OddsRatio_working_3-way'!R43^3/27-'OddsRatio_working_3-way'!T43</f>
        <v>0.27783840057323594</v>
      </c>
      <c r="W43" s="11">
        <f>'OddsRatio_working_3-way'!V43^2+4*'OddsRatio_working_3-way'!U43^3/27</f>
        <v>-1.340133470858354E-2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0.15049544141075957</v>
      </c>
      <c r="Y43" s="11">
        <f>IF('OddsRatio_working_3-way'!W43&gt;=0,IF('OddsRatio_working_3-way'!V43+SQRT('OddsRatio_working_3-way'!W43)&gt;0,0,PI()),ACOS('OddsRatio_working_3-way'!V43/(2*'OddsRatio_working_3-way'!X43)))</f>
        <v>0.39478539616892405</v>
      </c>
      <c r="Z43" s="11">
        <f>'OddsRatio_working_3-way'!X43^(1/3)*COS('OddsRatio_working_3-way'!Y43/3)</f>
        <v>0.52731461945479718</v>
      </c>
      <c r="AA43" s="11">
        <f>'OddsRatio_working_3-way'!X43^(1/3)*COS(('OddsRatio_working_3-way'!Y43+2*PI())/3)</f>
        <v>-0.32410189194731903</v>
      </c>
      <c r="AB43" s="11">
        <f>'OddsRatio_working_3-way'!X43^(1/3)*COS(('OddsRatio_working_3-way'!Y43+4*PI())/3)</f>
        <v>-0.20321272750747829</v>
      </c>
      <c r="AC43" s="11">
        <f>'OddsRatio_working_3-way'!X43^(1/3)*SIN('OddsRatio_working_3-way'!Y43/3)</f>
        <v>6.9795391631451181E-2</v>
      </c>
      <c r="AD43" s="11">
        <f>'OddsRatio_working_3-way'!X43^(1/3)*SIN(('OddsRatio_working_3-way'!Y43+2*PI())/3)</f>
        <v>0.4217701604190528</v>
      </c>
      <c r="AE43" s="11">
        <f>'OddsRatio_working_3-way'!X43^(1/3)*SIN(('OddsRatio_working_3-way'!Y43+4*PI())/3)</f>
        <v>-0.49156555205050384</v>
      </c>
      <c r="AF43" s="11">
        <f>-'OddsRatio_working_3-way'!U43/(3*'OddsRatio_working_3-way'!X43^(1/3))*COS(('OddsRatio_working_3-way'!Y43)/3)</f>
        <v>0.52731461945479718</v>
      </c>
      <c r="AG43" s="11">
        <f>-'OddsRatio_working_3-way'!U43/(3*'OddsRatio_working_3-way'!X43^(1/3))*COS(('OddsRatio_working_3-way'!Y43+2*PI())/3)</f>
        <v>-0.32410189194731903</v>
      </c>
      <c r="AH43" s="11">
        <f>-'OddsRatio_working_3-way'!U43/(3*'OddsRatio_working_3-way'!X43^(1/3))*COS(('OddsRatio_working_3-way'!Y43+4*PI())/3)</f>
        <v>-0.20321272750747829</v>
      </c>
      <c r="AI43" s="11">
        <f>'OddsRatio_working_3-way'!U43/(3*'OddsRatio_working_3-way'!X43^(1/3))*SIN(('OddsRatio_working_3-way'!Y43)/3)</f>
        <v>-6.9795391631451181E-2</v>
      </c>
      <c r="AJ43" s="11">
        <f>'OddsRatio_working_3-way'!U43/(3*'OddsRatio_working_3-way'!X43^(1/3))*SIN(('OddsRatio_working_3-way'!Y43+2*PI())/3)</f>
        <v>-0.4217701604190528</v>
      </c>
      <c r="AK43" s="11">
        <f>'OddsRatio_working_3-way'!U43/(3*'OddsRatio_working_3-way'!X43^(1/3))*SIN(('OddsRatio_working_3-way'!Y43+4*PI())/3)</f>
        <v>0.49156555205050384</v>
      </c>
      <c r="AL43" s="11">
        <f>'OddsRatio_working_3-way'!Z43+'OddsRatio_working_3-way'!AF43</f>
        <v>1.0546292389095944</v>
      </c>
      <c r="AM43" s="11">
        <f>'OddsRatio_working_3-way'!AA43+'OddsRatio_working_3-way'!AG43</f>
        <v>-0.64820378389463806</v>
      </c>
      <c r="AN43" s="11">
        <f>'OddsRatio_working_3-way'!AB43+'OddsRatio_working_3-way'!AH43</f>
        <v>-0.40642545501495658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1.0546292389095944</v>
      </c>
      <c r="AS43" s="11">
        <f>IF(('OddsRatio_working_3-way'!X43=0),IF(Q43&gt;0,-Q43^(1/3),(-Q43)^(1/3)),'OddsRatio_working_3-way'!AM43-'OddsRatio_working_3-way'!R43/3)</f>
        <v>-0.64820378389463806</v>
      </c>
      <c r="AT43" s="11">
        <f>IF(('OddsRatio_working_3-way'!X43=0),IF(Q43&gt;0,-Q43^(1/3),(-Q43)^(1/3)),'OddsRatio_working_3-way'!AN43-'OddsRatio_working_3-way'!R43/3)</f>
        <v>-0.40642545501495658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1.56</v>
      </c>
      <c r="B44" s="4">
        <f>IF('True_Odds_Calculator_3-way'!B45="","",'True_Odds_Calculator_3-way'!B45)</f>
        <v>4.47</v>
      </c>
      <c r="C44" s="4">
        <f>IF('True_Odds_Calculator_3-way'!C45="","",'True_Odds_Calculator_3-way'!C45)</f>
        <v>5.82</v>
      </c>
      <c r="D44" s="9">
        <f t="shared" si="13"/>
        <v>0.62535517832786813</v>
      </c>
      <c r="E44" s="9">
        <f t="shared" si="14"/>
        <v>0.21221392132025166</v>
      </c>
      <c r="F44" s="9">
        <f t="shared" si="15"/>
        <v>0.16243090035188026</v>
      </c>
      <c r="G44" s="9">
        <f t="shared" si="16"/>
        <v>1.0698058212577102</v>
      </c>
      <c r="H44" s="9">
        <f t="shared" si="17"/>
        <v>1.5990912599043179</v>
      </c>
      <c r="I44" s="9">
        <f t="shared" si="18"/>
        <v>4.7122261997642543</v>
      </c>
      <c r="J44" s="9">
        <f t="shared" si="19"/>
        <v>6.1564640584621637</v>
      </c>
      <c r="K44" s="11">
        <f t="shared" si="20"/>
        <v>0.64102564102564097</v>
      </c>
      <c r="L44" s="11">
        <f t="shared" si="21"/>
        <v>0.2237136465324385</v>
      </c>
      <c r="M44" s="11">
        <f t="shared" si="22"/>
        <v>0.1718213058419244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-0.23078598613089729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0.21806610404133406</v>
      </c>
      <c r="Q44" s="11">
        <f>2*'OddsRatio_working_3-way'!K44*'OddsRatio_working_3-way'!L44*'OddsRatio_working_3-way'!M44</f>
        <v>4.928047548956703E-2</v>
      </c>
      <c r="R44" s="11">
        <f t="shared" si="23"/>
        <v>0</v>
      </c>
      <c r="S44" s="11">
        <f t="shared" si="24"/>
        <v>-0.94488451269156015</v>
      </c>
      <c r="T44" s="11">
        <f t="shared" si="25"/>
        <v>-0.21353322320713231</v>
      </c>
      <c r="U44" s="11">
        <f>'OddsRatio_working_3-way'!S44-'OddsRatio_working_3-way'!R44^2/3</f>
        <v>-0.94488451269156015</v>
      </c>
      <c r="V44" s="11">
        <f>'OddsRatio_working_3-way'!S44*'OddsRatio_working_3-way'!R44/3-2*'OddsRatio_working_3-way'!R44^3/27-'OddsRatio_working_3-way'!T44</f>
        <v>0.21353322320713231</v>
      </c>
      <c r="W44" s="11">
        <f>'OddsRatio_working_3-way'!V44^2+4*'OddsRatio_working_3-way'!U44^3/27</f>
        <v>-7.9381231275498787E-2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0.17676090396968852</v>
      </c>
      <c r="Y44" s="11">
        <f>IF('OddsRatio_working_3-way'!W44&gt;=0,IF('OddsRatio_working_3-way'!V44+SQRT('OddsRatio_working_3-way'!W44)&gt;0,0,PI()),ACOS('OddsRatio_working_3-way'!V44/(2*'OddsRatio_working_3-way'!X44)))</f>
        <v>0.92226430935829351</v>
      </c>
      <c r="Z44" s="11">
        <f>'OddsRatio_working_3-way'!X44^(1/3)*COS('OddsRatio_working_3-way'!Y44/3)</f>
        <v>0.53490291062885509</v>
      </c>
      <c r="AA44" s="11">
        <f>'OddsRatio_working_3-way'!X44^(1/3)*COS(('OddsRatio_working_3-way'!Y44+2*PI())/3)</f>
        <v>-0.414523836553987</v>
      </c>
      <c r="AB44" s="11">
        <f>'OddsRatio_working_3-way'!X44^(1/3)*COS(('OddsRatio_working_3-way'!Y44+4*PI())/3)</f>
        <v>-0.12037907407486789</v>
      </c>
      <c r="AC44" s="11">
        <f>'OddsRatio_working_3-way'!X44^(1/3)*SIN('OddsRatio_working_3-way'!Y44/3)</f>
        <v>0.1698245577980379</v>
      </c>
      <c r="AD44" s="11">
        <f>'OddsRatio_working_3-way'!X44^(1/3)*SIN(('OddsRatio_working_3-way'!Y44+2*PI())/3)</f>
        <v>0.37832723026380677</v>
      </c>
      <c r="AE44" s="11">
        <f>'OddsRatio_working_3-way'!X44^(1/3)*SIN(('OddsRatio_working_3-way'!Y44+4*PI())/3)</f>
        <v>-0.54815178806184472</v>
      </c>
      <c r="AF44" s="11">
        <f>-'OddsRatio_working_3-way'!U44/(3*'OddsRatio_working_3-way'!X44^(1/3))*COS(('OddsRatio_working_3-way'!Y44)/3)</f>
        <v>0.53490291062885509</v>
      </c>
      <c r="AG44" s="11">
        <f>-'OddsRatio_working_3-way'!U44/(3*'OddsRatio_working_3-way'!X44^(1/3))*COS(('OddsRatio_working_3-way'!Y44+2*PI())/3)</f>
        <v>-0.414523836553987</v>
      </c>
      <c r="AH44" s="11">
        <f>-'OddsRatio_working_3-way'!U44/(3*'OddsRatio_working_3-way'!X44^(1/3))*COS(('OddsRatio_working_3-way'!Y44+4*PI())/3)</f>
        <v>-0.12037907407486789</v>
      </c>
      <c r="AI44" s="11">
        <f>'OddsRatio_working_3-way'!U44/(3*'OddsRatio_working_3-way'!X44^(1/3))*SIN(('OddsRatio_working_3-way'!Y44)/3)</f>
        <v>-0.1698245577980379</v>
      </c>
      <c r="AJ44" s="11">
        <f>'OddsRatio_working_3-way'!U44/(3*'OddsRatio_working_3-way'!X44^(1/3))*SIN(('OddsRatio_working_3-way'!Y44+2*PI())/3)</f>
        <v>-0.37832723026380677</v>
      </c>
      <c r="AK44" s="11">
        <f>'OddsRatio_working_3-way'!U44/(3*'OddsRatio_working_3-way'!X44^(1/3))*SIN(('OddsRatio_working_3-way'!Y44+4*PI())/3)</f>
        <v>0.54815178806184472</v>
      </c>
      <c r="AL44" s="11">
        <f>'OddsRatio_working_3-way'!Z44+'OddsRatio_working_3-way'!AF44</f>
        <v>1.0698058212577102</v>
      </c>
      <c r="AM44" s="11">
        <f>'OddsRatio_working_3-way'!AA44+'OddsRatio_working_3-way'!AG44</f>
        <v>-0.829047673107974</v>
      </c>
      <c r="AN44" s="11">
        <f>'OddsRatio_working_3-way'!AB44+'OddsRatio_working_3-way'!AH44</f>
        <v>-0.24075814814973578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1.0698058212577102</v>
      </c>
      <c r="AS44" s="11">
        <f>IF(('OddsRatio_working_3-way'!X44=0),IF(Q44&gt;0,-Q44^(1/3),(-Q44)^(1/3)),'OddsRatio_working_3-way'!AM44-'OddsRatio_working_3-way'!R44/3)</f>
        <v>-0.829047673107974</v>
      </c>
      <c r="AT44" s="11">
        <f>IF(('OddsRatio_working_3-way'!X44=0),IF(Q44&gt;0,-Q44^(1/3),(-Q44)^(1/3)),'OddsRatio_working_3-way'!AN44-'OddsRatio_working_3-way'!R44/3)</f>
        <v>-0.24075814814973578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3.29</v>
      </c>
      <c r="B45" s="4">
        <f>IF('True_Odds_Calculator_3-way'!B46="","",'True_Odds_Calculator_3-way'!B46)</f>
        <v>3.42</v>
      </c>
      <c r="C45" s="4">
        <f>IF('True_Odds_Calculator_3-way'!C46="","",'True_Odds_Calculator_3-way'!C46)</f>
        <v>2.29</v>
      </c>
      <c r="D45" s="9">
        <f t="shared" si="13"/>
        <v>0.2934583151740156</v>
      </c>
      <c r="E45" s="9">
        <f t="shared" si="14"/>
        <v>0.28214179042482151</v>
      </c>
      <c r="F45" s="9">
        <f t="shared" si="15"/>
        <v>0.42439989440116299</v>
      </c>
      <c r="G45" s="9">
        <f t="shared" si="16"/>
        <v>1.0513707428621304</v>
      </c>
      <c r="H45" s="9">
        <f t="shared" si="17"/>
        <v>3.4076390011542785</v>
      </c>
      <c r="I45" s="9">
        <f t="shared" si="18"/>
        <v>3.5443171977263552</v>
      </c>
      <c r="J45" s="9">
        <f t="shared" si="19"/>
        <v>2.3562682582921481</v>
      </c>
      <c r="K45" s="11">
        <f t="shared" si="20"/>
        <v>0.303951367781155</v>
      </c>
      <c r="L45" s="11">
        <f t="shared" si="21"/>
        <v>0.29239766081871343</v>
      </c>
      <c r="M45" s="11">
        <f t="shared" si="22"/>
        <v>0.4366812227074236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-0.27744894150269295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0.23285939460748867</v>
      </c>
      <c r="Q45" s="11">
        <f>2*'OddsRatio_working_3-way'!K45*'OddsRatio_working_3-way'!L45*'OddsRatio_working_3-way'!M45</f>
        <v>7.7619798202496232E-2</v>
      </c>
      <c r="R45" s="11">
        <f t="shared" si="23"/>
        <v>0</v>
      </c>
      <c r="S45" s="11">
        <f t="shared" si="24"/>
        <v>-0.83928737787319518</v>
      </c>
      <c r="T45" s="11">
        <f t="shared" si="25"/>
        <v>-0.27976245929106508</v>
      </c>
      <c r="U45" s="11">
        <f>'OddsRatio_working_3-way'!S45-'OddsRatio_working_3-way'!R45^2/3</f>
        <v>-0.83928737787319518</v>
      </c>
      <c r="V45" s="11">
        <f>'OddsRatio_working_3-way'!S45*'OddsRatio_working_3-way'!R45/3-2*'OddsRatio_working_3-way'!R45^3/27-'OddsRatio_working_3-way'!T45</f>
        <v>0.27976245929106508</v>
      </c>
      <c r="W45" s="11">
        <f>'OddsRatio_working_3-way'!V45^2+4*'OddsRatio_working_3-way'!U45^3/27</f>
        <v>-9.3176776088126773E-3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0.14797357132052122</v>
      </c>
      <c r="Y45" s="11">
        <f>IF('OddsRatio_working_3-way'!W45&gt;=0,IF('OddsRatio_working_3-way'!V45+SQRT('OddsRatio_working_3-way'!W45)&gt;0,0,PI()),ACOS('OddsRatio_working_3-way'!V45/(2*'OddsRatio_working_3-way'!X45)))</f>
        <v>0.33224571590211904</v>
      </c>
      <c r="Z45" s="11">
        <f>'OddsRatio_working_3-way'!X45^(1/3)*COS('OddsRatio_working_3-way'!Y45/3)</f>
        <v>0.5256853714310652</v>
      </c>
      <c r="AA45" s="11">
        <f>'OddsRatio_working_3-way'!X45^(1/3)*COS(('OddsRatio_working_3-way'!Y45+2*PI())/3)</f>
        <v>-0.31346888610462004</v>
      </c>
      <c r="AB45" s="11">
        <f>'OddsRatio_working_3-way'!X45^(1/3)*COS(('OddsRatio_working_3-way'!Y45+4*PI())/3)</f>
        <v>-0.2122164853264453</v>
      </c>
      <c r="AC45" s="11">
        <f>'OddsRatio_working_3-way'!X45^(1/3)*SIN('OddsRatio_working_3-way'!Y45/3)</f>
        <v>5.8458100845375192E-2</v>
      </c>
      <c r="AD45" s="11">
        <f>'OddsRatio_working_3-way'!X45^(1/3)*SIN(('OddsRatio_working_3-way'!Y45+2*PI())/3)</f>
        <v>0.42602783563447327</v>
      </c>
      <c r="AE45" s="11">
        <f>'OddsRatio_working_3-way'!X45^(1/3)*SIN(('OddsRatio_working_3-way'!Y45+4*PI())/3)</f>
        <v>-0.48448593647984839</v>
      </c>
      <c r="AF45" s="11">
        <f>-'OddsRatio_working_3-way'!U45/(3*'OddsRatio_working_3-way'!X45^(1/3))*COS(('OddsRatio_working_3-way'!Y45)/3)</f>
        <v>0.5256853714310652</v>
      </c>
      <c r="AG45" s="11">
        <f>-'OddsRatio_working_3-way'!U45/(3*'OddsRatio_working_3-way'!X45^(1/3))*COS(('OddsRatio_working_3-way'!Y45+2*PI())/3)</f>
        <v>-0.31346888610462004</v>
      </c>
      <c r="AH45" s="11">
        <f>-'OddsRatio_working_3-way'!U45/(3*'OddsRatio_working_3-way'!X45^(1/3))*COS(('OddsRatio_working_3-way'!Y45+4*PI())/3)</f>
        <v>-0.2122164853264453</v>
      </c>
      <c r="AI45" s="11">
        <f>'OddsRatio_working_3-way'!U45/(3*'OddsRatio_working_3-way'!X45^(1/3))*SIN(('OddsRatio_working_3-way'!Y45)/3)</f>
        <v>-5.8458100845375192E-2</v>
      </c>
      <c r="AJ45" s="11">
        <f>'OddsRatio_working_3-way'!U45/(3*'OddsRatio_working_3-way'!X45^(1/3))*SIN(('OddsRatio_working_3-way'!Y45+2*PI())/3)</f>
        <v>-0.42602783563447327</v>
      </c>
      <c r="AK45" s="11">
        <f>'OddsRatio_working_3-way'!U45/(3*'OddsRatio_working_3-way'!X45^(1/3))*SIN(('OddsRatio_working_3-way'!Y45+4*PI())/3)</f>
        <v>0.48448593647984839</v>
      </c>
      <c r="AL45" s="11">
        <f>'OddsRatio_working_3-way'!Z45+'OddsRatio_working_3-way'!AF45</f>
        <v>1.0513707428621304</v>
      </c>
      <c r="AM45" s="11">
        <f>'OddsRatio_working_3-way'!AA45+'OddsRatio_working_3-way'!AG45</f>
        <v>-0.62693777220924007</v>
      </c>
      <c r="AN45" s="11">
        <f>'OddsRatio_working_3-way'!AB45+'OddsRatio_working_3-way'!AH45</f>
        <v>-0.4244329706528906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1.0513707428621304</v>
      </c>
      <c r="AS45" s="11">
        <f>IF(('OddsRatio_working_3-way'!X45=0),IF(Q45&gt;0,-Q45^(1/3),(-Q45)^(1/3)),'OddsRatio_working_3-way'!AM45-'OddsRatio_working_3-way'!R45/3)</f>
        <v>-0.62693777220924007</v>
      </c>
      <c r="AT45" s="11">
        <f>IF(('OddsRatio_working_3-way'!X45=0),IF(Q45&gt;0,-Q45^(1/3),(-Q45)^(1/3)),'OddsRatio_working_3-way'!AN45-'OddsRatio_working_3-way'!R45/3)</f>
        <v>-0.4244329706528906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1.38</v>
      </c>
      <c r="B46" s="4">
        <f>IF('True_Odds_Calculator_3-way'!B47="","",'True_Odds_Calculator_3-way'!B47)</f>
        <v>5.19</v>
      </c>
      <c r="C46" s="4">
        <f>IF('True_Odds_Calculator_3-way'!C47="","",'True_Odds_Calculator_3-way'!C47)</f>
        <v>8.14</v>
      </c>
      <c r="D46" s="9">
        <f t="shared" si="13"/>
        <v>0.70683974883238243</v>
      </c>
      <c r="E46" s="9">
        <f t="shared" si="14"/>
        <v>0.17943204445193203</v>
      </c>
      <c r="F46" s="9">
        <f t="shared" si="15"/>
        <v>0.11372820671568558</v>
      </c>
      <c r="G46" s="9">
        <f t="shared" si="16"/>
        <v>1.0914416548479733</v>
      </c>
      <c r="H46" s="9">
        <f t="shared" si="17"/>
        <v>1.4147478288422297</v>
      </c>
      <c r="I46" s="9">
        <f t="shared" si="18"/>
        <v>5.5731405338130084</v>
      </c>
      <c r="J46" s="9">
        <f t="shared" si="19"/>
        <v>8.7928934156145306</v>
      </c>
      <c r="K46" s="11">
        <f t="shared" si="20"/>
        <v>0.7246376811594204</v>
      </c>
      <c r="L46" s="11">
        <f t="shared" si="21"/>
        <v>0.19267822736030826</v>
      </c>
      <c r="M46" s="11">
        <f t="shared" si="22"/>
        <v>0.12285012285012284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-0.19499567652369865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0.20085657180404606</v>
      </c>
      <c r="Q46" s="11">
        <f>2*'OddsRatio_working_3-way'!K46*'OddsRatio_working_3-way'!L46*'OddsRatio_working_3-way'!M46</f>
        <v>3.4305136089504015E-2</v>
      </c>
      <c r="R46" s="11">
        <f t="shared" si="23"/>
        <v>0</v>
      </c>
      <c r="S46" s="11">
        <f t="shared" si="24"/>
        <v>-1.0300565396363295</v>
      </c>
      <c r="T46" s="11">
        <f t="shared" si="25"/>
        <v>-0.17592767542892043</v>
      </c>
      <c r="U46" s="11">
        <f>'OddsRatio_working_3-way'!S46-'OddsRatio_working_3-way'!R46^2/3</f>
        <v>-1.0300565396363295</v>
      </c>
      <c r="V46" s="11">
        <f>'OddsRatio_working_3-way'!S46*'OddsRatio_working_3-way'!R46/3-2*'OddsRatio_working_3-way'!R46^3/27-'OddsRatio_working_3-way'!T46</f>
        <v>0.17592767542892043</v>
      </c>
      <c r="W46" s="11">
        <f>'OddsRatio_working_3-way'!V46^2+4*'OddsRatio_working_3-way'!U46^3/27</f>
        <v>-0.13096159502982441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0.20119153934226955</v>
      </c>
      <c r="Y46" s="11">
        <f>IF('OddsRatio_working_3-way'!W46&gt;=0,IF('OddsRatio_working_3-way'!V46+SQRT('OddsRatio_working_3-way'!W46)&gt;0,0,PI()),ACOS('OddsRatio_working_3-way'!V46/(2*'OddsRatio_working_3-way'!X46)))</f>
        <v>1.1182973191295322</v>
      </c>
      <c r="Z46" s="11">
        <f>'OddsRatio_working_3-way'!X46^(1/3)*COS('OddsRatio_working_3-way'!Y46/3)</f>
        <v>0.54572082742398675</v>
      </c>
      <c r="AA46" s="11">
        <f>'OddsRatio_working_3-way'!X46^(1/3)*COS(('OddsRatio_working_3-way'!Y46+2*PI())/3)</f>
        <v>-0.45767307235809873</v>
      </c>
      <c r="AB46" s="11">
        <f>'OddsRatio_working_3-way'!X46^(1/3)*COS(('OddsRatio_working_3-way'!Y46+4*PI())/3)</f>
        <v>-8.8047755065888259E-2</v>
      </c>
      <c r="AC46" s="11">
        <f>'OddsRatio_working_3-way'!X46^(1/3)*SIN('OddsRatio_working_3-way'!Y46/3)</f>
        <v>0.21340327643795881</v>
      </c>
      <c r="AD46" s="11">
        <f>'OddsRatio_working_3-way'!X46^(1/3)*SIN(('OddsRatio_working_3-way'!Y46+2*PI())/3)</f>
        <v>0.36590646170445684</v>
      </c>
      <c r="AE46" s="11">
        <f>'OddsRatio_working_3-way'!X46^(1/3)*SIN(('OddsRatio_working_3-way'!Y46+4*PI())/3)</f>
        <v>-0.57930973814241538</v>
      </c>
      <c r="AF46" s="11">
        <f>-'OddsRatio_working_3-way'!U46/(3*'OddsRatio_working_3-way'!X46^(1/3))*COS(('OddsRatio_working_3-way'!Y46)/3)</f>
        <v>0.54572082742398664</v>
      </c>
      <c r="AG46" s="11">
        <f>-'OddsRatio_working_3-way'!U46/(3*'OddsRatio_working_3-way'!X46^(1/3))*COS(('OddsRatio_working_3-way'!Y46+2*PI())/3)</f>
        <v>-0.45767307235809862</v>
      </c>
      <c r="AH46" s="11">
        <f>-'OddsRatio_working_3-way'!U46/(3*'OddsRatio_working_3-way'!X46^(1/3))*COS(('OddsRatio_working_3-way'!Y46+4*PI())/3)</f>
        <v>-8.8047755065888245E-2</v>
      </c>
      <c r="AI46" s="11">
        <f>'OddsRatio_working_3-way'!U46/(3*'OddsRatio_working_3-way'!X46^(1/3))*SIN(('OddsRatio_working_3-way'!Y46)/3)</f>
        <v>-0.21340327643795878</v>
      </c>
      <c r="AJ46" s="11">
        <f>'OddsRatio_working_3-way'!U46/(3*'OddsRatio_working_3-way'!X46^(1/3))*SIN(('OddsRatio_working_3-way'!Y46+2*PI())/3)</f>
        <v>-0.36590646170445679</v>
      </c>
      <c r="AK46" s="11">
        <f>'OddsRatio_working_3-way'!U46/(3*'OddsRatio_working_3-way'!X46^(1/3))*SIN(('OddsRatio_working_3-way'!Y46+4*PI())/3)</f>
        <v>0.57930973814241526</v>
      </c>
      <c r="AL46" s="11">
        <f>'OddsRatio_working_3-way'!Z46+'OddsRatio_working_3-way'!AF46</f>
        <v>1.0914416548479733</v>
      </c>
      <c r="AM46" s="11">
        <f>'OddsRatio_working_3-way'!AA46+'OddsRatio_working_3-way'!AG46</f>
        <v>-0.91534614471619735</v>
      </c>
      <c r="AN46" s="11">
        <f>'OddsRatio_working_3-way'!AB46+'OddsRatio_working_3-way'!AH46</f>
        <v>-0.17609551013177649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1.0914416548479733</v>
      </c>
      <c r="AS46" s="11">
        <f>IF(('OddsRatio_working_3-way'!X46=0),IF(Q46&gt;0,-Q46^(1/3),(-Q46)^(1/3)),'OddsRatio_working_3-way'!AM46-'OddsRatio_working_3-way'!R46/3)</f>
        <v>-0.91534614471619735</v>
      </c>
      <c r="AT46" s="11">
        <f>IF(('OddsRatio_working_3-way'!X46=0),IF(Q46&gt;0,-Q46^(1/3),(-Q46)^(1/3)),'OddsRatio_working_3-way'!AN46-'OddsRatio_working_3-way'!R46/3)</f>
        <v>-0.17609551013177649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2.14</v>
      </c>
      <c r="B47" s="4">
        <f>IF('True_Odds_Calculator_3-way'!B48="","",'True_Odds_Calculator_3-way'!B48)</f>
        <v>3.6</v>
      </c>
      <c r="C47" s="4">
        <f>IF('True_Odds_Calculator_3-way'!C48="","",'True_Odds_Calculator_3-way'!C48)</f>
        <v>3.47</v>
      </c>
      <c r="D47" s="9">
        <f t="shared" si="13"/>
        <v>0.45457281695858126</v>
      </c>
      <c r="E47" s="9">
        <f t="shared" si="14"/>
        <v>0.26762726436059237</v>
      </c>
      <c r="F47" s="9">
        <f t="shared" si="15"/>
        <v>0.27779991868082649</v>
      </c>
      <c r="G47" s="9">
        <f t="shared" si="16"/>
        <v>1.0525154156948788</v>
      </c>
      <c r="H47" s="9">
        <f t="shared" si="17"/>
        <v>2.199867573892162</v>
      </c>
      <c r="I47" s="9">
        <f t="shared" si="18"/>
        <v>3.7365400808066855</v>
      </c>
      <c r="J47" s="9">
        <f t="shared" si="19"/>
        <v>3.599713076766351</v>
      </c>
      <c r="K47" s="11">
        <f t="shared" si="20"/>
        <v>0.46728971962616822</v>
      </c>
      <c r="L47" s="11">
        <f t="shared" si="21"/>
        <v>0.27777777777777779</v>
      </c>
      <c r="M47" s="11">
        <f t="shared" si="22"/>
        <v>0.28818443804034583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-0.2738605043676553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0.23229820356055919</v>
      </c>
      <c r="Q47" s="11">
        <f>2*'OddsRatio_working_3-way'!K47*'OddsRatio_working_3-way'!L47*'OddsRatio_working_3-way'!M47</f>
        <v>7.4814236251387806E-2</v>
      </c>
      <c r="R47" s="11">
        <f t="shared" si="23"/>
        <v>0</v>
      </c>
      <c r="S47" s="11">
        <f t="shared" si="24"/>
        <v>-0.84823550623678434</v>
      </c>
      <c r="T47" s="11">
        <f t="shared" si="25"/>
        <v>-0.27318373791844902</v>
      </c>
      <c r="U47" s="11">
        <f>'OddsRatio_working_3-way'!S47-'OddsRatio_working_3-way'!R47^2/3</f>
        <v>-0.84823550623678434</v>
      </c>
      <c r="V47" s="11">
        <f>'OddsRatio_working_3-way'!S47*'OddsRatio_working_3-way'!R47/3-2*'OddsRatio_working_3-way'!R47^3/27-'OddsRatio_working_3-way'!T47</f>
        <v>0.27318373791844902</v>
      </c>
      <c r="W47" s="11">
        <f>'OddsRatio_working_3-way'!V47^2+4*'OddsRatio_working_3-way'!U47^3/27</f>
        <v>-1.5786703639437627E-2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0.15034631547076027</v>
      </c>
      <c r="Y47" s="11">
        <f>IF('OddsRatio_working_3-way'!W47&gt;=0,IF('OddsRatio_working_3-way'!V47+SQRT('OddsRatio_working_3-way'!W47)&gt;0,0,PI()),ACOS('OddsRatio_working_3-way'!V47/(2*'OddsRatio_working_3-way'!X47)))</f>
        <v>0.43108021836842259</v>
      </c>
      <c r="Z47" s="11">
        <f>'OddsRatio_working_3-way'!X47^(1/3)*COS('OddsRatio_working_3-way'!Y47/3)</f>
        <v>0.52625770784743953</v>
      </c>
      <c r="AA47" s="11">
        <f>'OddsRatio_working_3-way'!X47^(1/3)*COS(('OddsRatio_working_3-way'!Y47+2*PI())/3)</f>
        <v>-0.32907197530544829</v>
      </c>
      <c r="AB47" s="11">
        <f>'OddsRatio_working_3-way'!X47^(1/3)*COS(('OddsRatio_working_3-way'!Y47+4*PI())/3)</f>
        <v>-0.19718573254199162</v>
      </c>
      <c r="AC47" s="11">
        <f>'OddsRatio_working_3-way'!X47^(1/3)*SIN('OddsRatio_working_3-way'!Y47/3)</f>
        <v>7.6144557761890247E-2</v>
      </c>
      <c r="AD47" s="11">
        <f>'OddsRatio_working_3-way'!X47^(1/3)*SIN(('OddsRatio_working_3-way'!Y47+2*PI())/3)</f>
        <v>0.41768026505230688</v>
      </c>
      <c r="AE47" s="11">
        <f>'OddsRatio_working_3-way'!X47^(1/3)*SIN(('OddsRatio_working_3-way'!Y47+4*PI())/3)</f>
        <v>-0.49382482281419693</v>
      </c>
      <c r="AF47" s="11">
        <f>-'OddsRatio_working_3-way'!U47/(3*'OddsRatio_working_3-way'!X47^(1/3))*COS(('OddsRatio_working_3-way'!Y47)/3)</f>
        <v>0.5262577078474393</v>
      </c>
      <c r="AG47" s="11">
        <f>-'OddsRatio_working_3-way'!U47/(3*'OddsRatio_working_3-way'!X47^(1/3))*COS(('OddsRatio_working_3-way'!Y47+2*PI())/3)</f>
        <v>-0.32907197530544813</v>
      </c>
      <c r="AH47" s="11">
        <f>-'OddsRatio_working_3-way'!U47/(3*'OddsRatio_working_3-way'!X47^(1/3))*COS(('OddsRatio_working_3-way'!Y47+4*PI())/3)</f>
        <v>-0.19718573254199154</v>
      </c>
      <c r="AI47" s="11">
        <f>'OddsRatio_working_3-way'!U47/(3*'OddsRatio_working_3-way'!X47^(1/3))*SIN(('OddsRatio_working_3-way'!Y47)/3)</f>
        <v>-7.6144557761890219E-2</v>
      </c>
      <c r="AJ47" s="11">
        <f>'OddsRatio_working_3-way'!U47/(3*'OddsRatio_working_3-way'!X47^(1/3))*SIN(('OddsRatio_working_3-way'!Y47+2*PI())/3)</f>
        <v>-0.41768026505230671</v>
      </c>
      <c r="AK47" s="11">
        <f>'OddsRatio_working_3-way'!U47/(3*'OddsRatio_working_3-way'!X47^(1/3))*SIN(('OddsRatio_working_3-way'!Y47+4*PI())/3)</f>
        <v>0.49382482281419676</v>
      </c>
      <c r="AL47" s="11">
        <f>'OddsRatio_working_3-way'!Z47+'OddsRatio_working_3-way'!AF47</f>
        <v>1.0525154156948788</v>
      </c>
      <c r="AM47" s="11">
        <f>'OddsRatio_working_3-way'!AA47+'OddsRatio_working_3-way'!AG47</f>
        <v>-0.65814395061089637</v>
      </c>
      <c r="AN47" s="11">
        <f>'OddsRatio_working_3-way'!AB47+'OddsRatio_working_3-way'!AH47</f>
        <v>-0.39437146508398313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1.0525154156948788</v>
      </c>
      <c r="AS47" s="11">
        <f>IF(('OddsRatio_working_3-way'!X47=0),IF(Q47&gt;0,-Q47^(1/3),(-Q47)^(1/3)),'OddsRatio_working_3-way'!AM47-'OddsRatio_working_3-way'!R47/3)</f>
        <v>-0.65814395061089637</v>
      </c>
      <c r="AT47" s="11">
        <f>IF(('OddsRatio_working_3-way'!X47=0),IF(Q47&gt;0,-Q47^(1/3),(-Q47)^(1/3)),'OddsRatio_working_3-way'!AN47-'OddsRatio_working_3-way'!R47/3)</f>
        <v>-0.39437146508398313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5.58</v>
      </c>
      <c r="B48" s="4">
        <f>IF('True_Odds_Calculator_3-way'!B49="","",'True_Odds_Calculator_3-way'!B49)</f>
        <v>4.29</v>
      </c>
      <c r="C48" s="4">
        <f>IF('True_Odds_Calculator_3-way'!C49="","",'True_Odds_Calculator_3-way'!C49)</f>
        <v>1.6</v>
      </c>
      <c r="D48" s="9">
        <f t="shared" si="13"/>
        <v>0.16954786204213304</v>
      </c>
      <c r="E48" s="9">
        <f t="shared" si="14"/>
        <v>0.22131430527011936</v>
      </c>
      <c r="F48" s="9">
        <f t="shared" si="15"/>
        <v>0.60913783268774746</v>
      </c>
      <c r="G48" s="9">
        <f t="shared" si="16"/>
        <v>1.0694409550069048</v>
      </c>
      <c r="H48" s="9">
        <f t="shared" si="17"/>
        <v>5.8980395739316229</v>
      </c>
      <c r="I48" s="9">
        <f t="shared" si="18"/>
        <v>4.5184607419727172</v>
      </c>
      <c r="J48" s="9">
        <f t="shared" si="19"/>
        <v>1.641664573004143</v>
      </c>
      <c r="K48" s="11">
        <f t="shared" si="20"/>
        <v>0.17921146953405018</v>
      </c>
      <c r="L48" s="11">
        <f t="shared" si="21"/>
        <v>0.23310023310023309</v>
      </c>
      <c r="M48" s="11">
        <f t="shared" si="22"/>
        <v>0.625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-0.23604844975812711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0.22114235823913247</v>
      </c>
      <c r="Q48" s="11">
        <f>2*'OddsRatio_working_3-way'!K48*'OddsRatio_working_3-way'!L48*'OddsRatio_working_3-way'!M48</f>
        <v>5.221779415327802E-2</v>
      </c>
      <c r="R48" s="11">
        <f t="shared" si="23"/>
        <v>0</v>
      </c>
      <c r="S48" s="11">
        <f t="shared" si="24"/>
        <v>-0.93685155935457942</v>
      </c>
      <c r="T48" s="11">
        <f t="shared" si="25"/>
        <v>-0.22121642487711432</v>
      </c>
      <c r="U48" s="11">
        <f>'OddsRatio_working_3-way'!S48-'OddsRatio_working_3-way'!R48^2/3</f>
        <v>-0.93685155935457942</v>
      </c>
      <c r="V48" s="11">
        <f>'OddsRatio_working_3-way'!S48*'OddsRatio_working_3-way'!R48/3-2*'OddsRatio_working_3-way'!R48^3/27-'OddsRatio_working_3-way'!T48</f>
        <v>0.22121642487711432</v>
      </c>
      <c r="W48" s="11">
        <f>'OddsRatio_working_3-way'!V48^2+4*'OddsRatio_working_3-way'!U48^3/27</f>
        <v>-7.2880483895106957E-2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0.17451159741584435</v>
      </c>
      <c r="Y48" s="11">
        <f>IF('OddsRatio_working_3-way'!W48&gt;=0,IF('OddsRatio_working_3-way'!V48+SQRT('OddsRatio_working_3-way'!W48)&gt;0,0,PI()),ACOS('OddsRatio_working_3-way'!V48/(2*'OddsRatio_working_3-way'!X48)))</f>
        <v>0.88431972877901588</v>
      </c>
      <c r="Z48" s="11">
        <f>'OddsRatio_working_3-way'!X48^(1/3)*COS('OddsRatio_working_3-way'!Y48/3)</f>
        <v>0.53472047750345231</v>
      </c>
      <c r="AA48" s="11">
        <f>'OddsRatio_working_3-way'!X48^(1/3)*COS(('OddsRatio_working_3-way'!Y48+2*PI())/3)</f>
        <v>-0.40796037403795099</v>
      </c>
      <c r="AB48" s="11">
        <f>'OddsRatio_working_3-way'!X48^(1/3)*COS(('OddsRatio_working_3-way'!Y48+4*PI())/3)</f>
        <v>-0.12676010346550148</v>
      </c>
      <c r="AC48" s="11">
        <f>'OddsRatio_working_3-way'!X48^(1/3)*SIN('OddsRatio_working_3-way'!Y48/3)</f>
        <v>0.16235105191119942</v>
      </c>
      <c r="AD48" s="11">
        <f>'OddsRatio_working_3-way'!X48^(1/3)*SIN(('OddsRatio_working_3-way'!Y48+2*PI())/3)</f>
        <v>0.38190599148613547</v>
      </c>
      <c r="AE48" s="11">
        <f>'OddsRatio_working_3-way'!X48^(1/3)*SIN(('OddsRatio_working_3-way'!Y48+4*PI())/3)</f>
        <v>-0.54425704339733483</v>
      </c>
      <c r="AF48" s="11">
        <f>-'OddsRatio_working_3-way'!U48/(3*'OddsRatio_working_3-way'!X48^(1/3))*COS(('OddsRatio_working_3-way'!Y48)/3)</f>
        <v>0.53472047750345242</v>
      </c>
      <c r="AG48" s="11">
        <f>-'OddsRatio_working_3-way'!U48/(3*'OddsRatio_working_3-way'!X48^(1/3))*COS(('OddsRatio_working_3-way'!Y48+2*PI())/3)</f>
        <v>-0.4079603740379511</v>
      </c>
      <c r="AH48" s="11">
        <f>-'OddsRatio_working_3-way'!U48/(3*'OddsRatio_working_3-way'!X48^(1/3))*COS(('OddsRatio_working_3-way'!Y48+4*PI())/3)</f>
        <v>-0.12676010346550151</v>
      </c>
      <c r="AI48" s="11">
        <f>'OddsRatio_working_3-way'!U48/(3*'OddsRatio_working_3-way'!X48^(1/3))*SIN(('OddsRatio_working_3-way'!Y48)/3)</f>
        <v>-0.16235105191119945</v>
      </c>
      <c r="AJ48" s="11">
        <f>'OddsRatio_working_3-way'!U48/(3*'OddsRatio_working_3-way'!X48^(1/3))*SIN(('OddsRatio_working_3-way'!Y48+2*PI())/3)</f>
        <v>-0.38190599148613558</v>
      </c>
      <c r="AK48" s="11">
        <f>'OddsRatio_working_3-way'!U48/(3*'OddsRatio_working_3-way'!X48^(1/3))*SIN(('OddsRatio_working_3-way'!Y48+4*PI())/3)</f>
        <v>0.54425704339733494</v>
      </c>
      <c r="AL48" s="11">
        <f>'OddsRatio_working_3-way'!Z48+'OddsRatio_working_3-way'!AF48</f>
        <v>1.0694409550069048</v>
      </c>
      <c r="AM48" s="11">
        <f>'OddsRatio_working_3-way'!AA48+'OddsRatio_working_3-way'!AG48</f>
        <v>-0.81592074807590209</v>
      </c>
      <c r="AN48" s="11">
        <f>'OddsRatio_working_3-way'!AB48+'OddsRatio_working_3-way'!AH48</f>
        <v>-0.25352020693100297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1.0694409550069048</v>
      </c>
      <c r="AS48" s="11">
        <f>IF(('OddsRatio_working_3-way'!X48=0),IF(Q48&gt;0,-Q48^(1/3),(-Q48)^(1/3)),'OddsRatio_working_3-way'!AM48-'OddsRatio_working_3-way'!R48/3)</f>
        <v>-0.81592074807590209</v>
      </c>
      <c r="AT48" s="11">
        <f>IF(('OddsRatio_working_3-way'!X48=0),IF(Q48&gt;0,-Q48^(1/3),(-Q48)^(1/3)),'OddsRatio_working_3-way'!AN48-'OddsRatio_working_3-way'!R48/3)</f>
        <v>-0.25352020693100297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2.3199999999999998</v>
      </c>
      <c r="B49" s="4">
        <f>IF('True_Odds_Calculator_3-way'!B50="","",'True_Odds_Calculator_3-way'!B50)</f>
        <v>3.49</v>
      </c>
      <c r="C49" s="4">
        <f>IF('True_Odds_Calculator_3-way'!C50="","",'True_Odds_Calculator_3-way'!C50)</f>
        <v>3.16</v>
      </c>
      <c r="D49" s="9">
        <f t="shared" si="13"/>
        <v>0.41845347493210616</v>
      </c>
      <c r="E49" s="9">
        <f t="shared" si="14"/>
        <v>0.27612276638534161</v>
      </c>
      <c r="F49" s="9">
        <f t="shared" si="15"/>
        <v>0.30542375868255223</v>
      </c>
      <c r="G49" s="9">
        <f t="shared" si="16"/>
        <v>1.0528423724174845</v>
      </c>
      <c r="H49" s="9">
        <f t="shared" si="17"/>
        <v>2.3897519315910793</v>
      </c>
      <c r="I49" s="9">
        <f t="shared" si="18"/>
        <v>3.621577507319536</v>
      </c>
      <c r="J49" s="9">
        <f t="shared" si="19"/>
        <v>3.2741395244217668</v>
      </c>
      <c r="K49" s="11">
        <f t="shared" si="20"/>
        <v>0.43103448275862072</v>
      </c>
      <c r="L49" s="11">
        <f t="shared" si="21"/>
        <v>0.28653295128939826</v>
      </c>
      <c r="M49" s="11">
        <f t="shared" si="22"/>
        <v>0.31645569620253161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-0.27747670903585597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0.23333174912670607</v>
      </c>
      <c r="Q49" s="11">
        <f>2*'OddsRatio_working_3-way'!K49*'OddsRatio_working_3-way'!L49*'OddsRatio_working_3-way'!M49</f>
        <v>7.8168090159700526E-2</v>
      </c>
      <c r="R49" s="11">
        <f t="shared" si="23"/>
        <v>0</v>
      </c>
      <c r="S49" s="11">
        <f t="shared" si="24"/>
        <v>-0.84090571038362205</v>
      </c>
      <c r="T49" s="11">
        <f t="shared" si="25"/>
        <v>-0.28171045573990688</v>
      </c>
      <c r="U49" s="11">
        <f>'OddsRatio_working_3-way'!S49-'OddsRatio_working_3-way'!R49^2/3</f>
        <v>-0.84090571038362205</v>
      </c>
      <c r="V49" s="11">
        <f>'OddsRatio_working_3-way'!S49*'OddsRatio_working_3-way'!R49/3-2*'OddsRatio_working_3-way'!R49^3/27-'OddsRatio_working_3-way'!T49</f>
        <v>0.28171045573990688</v>
      </c>
      <c r="W49" s="11">
        <f>'OddsRatio_working_3-way'!V49^2+4*'OddsRatio_working_3-way'!U49^3/27</f>
        <v>-8.731556262738277E-3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0.14840176644494862</v>
      </c>
      <c r="Y49" s="11">
        <f>IF('OddsRatio_working_3-way'!W49&gt;=0,IF('OddsRatio_working_3-way'!V49+SQRT('OddsRatio_working_3-way'!W49)&gt;0,0,PI()),ACOS('OddsRatio_working_3-way'!V49/(2*'OddsRatio_working_3-way'!X49)))</f>
        <v>0.32027803941409583</v>
      </c>
      <c r="Z49" s="11">
        <f>'OddsRatio_working_3-way'!X49^(1/3)*COS('OddsRatio_working_3-way'!Y49/3)</f>
        <v>0.52642118620874212</v>
      </c>
      <c r="AA49" s="11">
        <f>'OddsRatio_working_3-way'!X49^(1/3)*COS(('OddsRatio_working_3-way'!Y49+2*PI())/3)</f>
        <v>-0.31206730839348046</v>
      </c>
      <c r="AB49" s="11">
        <f>'OddsRatio_working_3-way'!X49^(1/3)*COS(('OddsRatio_working_3-way'!Y49+4*PI())/3)</f>
        <v>-0.21435387781526186</v>
      </c>
      <c r="AC49" s="11">
        <f>'OddsRatio_working_3-way'!X49^(1/3)*SIN('OddsRatio_working_3-way'!Y49/3)</f>
        <v>5.6414875447776278E-2</v>
      </c>
      <c r="AD49" s="11">
        <f>'OddsRatio_working_3-way'!X49^(1/3)*SIN(('OddsRatio_working_3-way'!Y49+2*PI())/3)</f>
        <v>0.42768668262322096</v>
      </c>
      <c r="AE49" s="11">
        <f>'OddsRatio_working_3-way'!X49^(1/3)*SIN(('OddsRatio_working_3-way'!Y49+4*PI())/3)</f>
        <v>-0.48410155807099725</v>
      </c>
      <c r="AF49" s="11">
        <f>-'OddsRatio_working_3-way'!U49/(3*'OddsRatio_working_3-way'!X49^(1/3))*COS(('OddsRatio_working_3-way'!Y49)/3)</f>
        <v>0.52642118620874223</v>
      </c>
      <c r="AG49" s="11">
        <f>-'OddsRatio_working_3-way'!U49/(3*'OddsRatio_working_3-way'!X49^(1/3))*COS(('OddsRatio_working_3-way'!Y49+2*PI())/3)</f>
        <v>-0.31206730839348051</v>
      </c>
      <c r="AH49" s="11">
        <f>-'OddsRatio_working_3-way'!U49/(3*'OddsRatio_working_3-way'!X49^(1/3))*COS(('OddsRatio_working_3-way'!Y49+4*PI())/3)</f>
        <v>-0.21435387781526191</v>
      </c>
      <c r="AI49" s="11">
        <f>'OddsRatio_working_3-way'!U49/(3*'OddsRatio_working_3-way'!X49^(1/3))*SIN(('OddsRatio_working_3-way'!Y49)/3)</f>
        <v>-5.6414875447776291E-2</v>
      </c>
      <c r="AJ49" s="11">
        <f>'OddsRatio_working_3-way'!U49/(3*'OddsRatio_working_3-way'!X49^(1/3))*SIN(('OddsRatio_working_3-way'!Y49+2*PI())/3)</f>
        <v>-0.42768668262322102</v>
      </c>
      <c r="AK49" s="11">
        <f>'OddsRatio_working_3-way'!U49/(3*'OddsRatio_working_3-way'!X49^(1/3))*SIN(('OddsRatio_working_3-way'!Y49+4*PI())/3)</f>
        <v>0.48410155807099736</v>
      </c>
      <c r="AL49" s="11">
        <f>'OddsRatio_working_3-way'!Z49+'OddsRatio_working_3-way'!AF49</f>
        <v>1.0528423724174845</v>
      </c>
      <c r="AM49" s="11">
        <f>'OddsRatio_working_3-way'!AA49+'OddsRatio_working_3-way'!AG49</f>
        <v>-0.62413461678696103</v>
      </c>
      <c r="AN49" s="11">
        <f>'OddsRatio_working_3-way'!AB49+'OddsRatio_working_3-way'!AH49</f>
        <v>-0.42870775563052377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1.0528423724174845</v>
      </c>
      <c r="AS49" s="11">
        <f>IF(('OddsRatio_working_3-way'!X49=0),IF(Q49&gt;0,-Q49^(1/3),(-Q49)^(1/3)),'OddsRatio_working_3-way'!AM49-'OddsRatio_working_3-way'!R49/3)</f>
        <v>-0.62413461678696103</v>
      </c>
      <c r="AT49" s="11">
        <f>IF(('OddsRatio_working_3-way'!X49=0),IF(Q49&gt;0,-Q49^(1/3),(-Q49)^(1/3)),'OddsRatio_working_3-way'!AN49-'OddsRatio_working_3-way'!R49/3)</f>
        <v>-0.42870775563052377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2.34</v>
      </c>
      <c r="B50" s="4">
        <f>IF('True_Odds_Calculator_3-way'!B51="","",'True_Odds_Calculator_3-way'!B51)</f>
        <v>3.73</v>
      </c>
      <c r="C50" s="4">
        <f>IF('True_Odds_Calculator_3-way'!C51="","",'True_Odds_Calculator_3-way'!C51)</f>
        <v>2.78</v>
      </c>
      <c r="D50" s="9">
        <f t="shared" si="13"/>
        <v>0.40712567414862688</v>
      </c>
      <c r="E50" s="9">
        <f t="shared" si="14"/>
        <v>0.25209074669621401</v>
      </c>
      <c r="F50" s="9">
        <f t="shared" si="15"/>
        <v>0.34078357915515928</v>
      </c>
      <c r="G50" s="9">
        <f t="shared" si="16"/>
        <v>1.0867492640447824</v>
      </c>
      <c r="H50" s="9">
        <f t="shared" si="17"/>
        <v>2.4562440138200081</v>
      </c>
      <c r="I50" s="9">
        <f t="shared" si="18"/>
        <v>3.9668254908422562</v>
      </c>
      <c r="J50" s="9">
        <f t="shared" si="19"/>
        <v>2.9344136899997122</v>
      </c>
      <c r="K50" s="11">
        <f t="shared" si="20"/>
        <v>0.42735042735042739</v>
      </c>
      <c r="L50" s="11">
        <f t="shared" si="21"/>
        <v>0.26809651474530832</v>
      </c>
      <c r="M50" s="11">
        <f t="shared" si="22"/>
        <v>0.35971223021582738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-0.26836011083894284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0.24109398808031324</v>
      </c>
      <c r="Q50" s="11">
        <f>2*'OddsRatio_working_3-way'!K50*'OddsRatio_working_3-way'!L50*'OddsRatio_working_3-way'!M50</f>
        <v>8.2425295070192584E-2</v>
      </c>
      <c r="R50" s="11">
        <f t="shared" si="23"/>
        <v>0</v>
      </c>
      <c r="S50" s="11">
        <f t="shared" si="24"/>
        <v>-0.89839725928942749</v>
      </c>
      <c r="T50" s="11">
        <f t="shared" si="25"/>
        <v>-0.30714436215023172</v>
      </c>
      <c r="U50" s="11">
        <f>'OddsRatio_working_3-way'!S50-'OddsRatio_working_3-way'!R50^2/3</f>
        <v>-0.89839725928942749</v>
      </c>
      <c r="V50" s="11">
        <f>'OddsRatio_working_3-way'!S50*'OddsRatio_working_3-way'!R50/3-2*'OddsRatio_working_3-way'!R50^3/27-'OddsRatio_working_3-way'!T50</f>
        <v>0.30714436215023172</v>
      </c>
      <c r="W50" s="11">
        <f>'OddsRatio_working_3-way'!V50^2+4*'OddsRatio_working_3-way'!U50^3/27</f>
        <v>-1.3086381044696865E-2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0.16387803410262886</v>
      </c>
      <c r="Y50" s="11">
        <f>IF('OddsRatio_working_3-way'!W50&gt;=0,IF('OddsRatio_working_3-way'!V50+SQRT('OddsRatio_working_3-way'!W50)&gt;0,0,PI()),ACOS('OddsRatio_working_3-way'!V50/(2*'OddsRatio_working_3-way'!X50)))</f>
        <v>0.35653262016932619</v>
      </c>
      <c r="Z50" s="11">
        <f>'OddsRatio_working_3-way'!X50^(1/3)*COS('OddsRatio_working_3-way'!Y50/3)</f>
        <v>0.54337463202239134</v>
      </c>
      <c r="AA50" s="11">
        <f>'OddsRatio_working_3-way'!X50^(1/3)*COS(('OddsRatio_working_3-way'!Y50+2*PI())/3)</f>
        <v>-0.32787736653844696</v>
      </c>
      <c r="AB50" s="11">
        <f>'OddsRatio_working_3-way'!X50^(1/3)*COS(('OddsRatio_working_3-way'!Y50+4*PI())/3)</f>
        <v>-0.21549726548394452</v>
      </c>
      <c r="AC50" s="11">
        <f>'OddsRatio_working_3-way'!X50^(1/3)*SIN('OddsRatio_working_3-way'!Y50/3)</f>
        <v>6.4882681595374345E-2</v>
      </c>
      <c r="AD50" s="11">
        <f>'OddsRatio_working_3-way'!X50^(1/3)*SIN(('OddsRatio_working_3-way'!Y50+2*PI())/3)</f>
        <v>0.438134894305725</v>
      </c>
      <c r="AE50" s="11">
        <f>'OddsRatio_working_3-way'!X50^(1/3)*SIN(('OddsRatio_working_3-way'!Y50+4*PI())/3)</f>
        <v>-0.5030175759010993</v>
      </c>
      <c r="AF50" s="11">
        <f>-'OddsRatio_working_3-way'!U50/(3*'OddsRatio_working_3-way'!X50^(1/3))*COS(('OddsRatio_working_3-way'!Y50)/3)</f>
        <v>0.54337463202239111</v>
      </c>
      <c r="AG50" s="11">
        <f>-'OddsRatio_working_3-way'!U50/(3*'OddsRatio_working_3-way'!X50^(1/3))*COS(('OddsRatio_working_3-way'!Y50+2*PI())/3)</f>
        <v>-0.32787736653844679</v>
      </c>
      <c r="AH50" s="11">
        <f>-'OddsRatio_working_3-way'!U50/(3*'OddsRatio_working_3-way'!X50^(1/3))*COS(('OddsRatio_working_3-way'!Y50+4*PI())/3)</f>
        <v>-0.21549726548394441</v>
      </c>
      <c r="AI50" s="11">
        <f>'OddsRatio_working_3-way'!U50/(3*'OddsRatio_working_3-way'!X50^(1/3))*SIN(('OddsRatio_working_3-way'!Y50)/3)</f>
        <v>-6.4882681595374317E-2</v>
      </c>
      <c r="AJ50" s="11">
        <f>'OddsRatio_working_3-way'!U50/(3*'OddsRatio_working_3-way'!X50^(1/3))*SIN(('OddsRatio_working_3-way'!Y50+2*PI())/3)</f>
        <v>-0.43813489430572483</v>
      </c>
      <c r="AK50" s="11">
        <f>'OddsRatio_working_3-way'!U50/(3*'OddsRatio_working_3-way'!X50^(1/3))*SIN(('OddsRatio_working_3-way'!Y50+4*PI())/3)</f>
        <v>0.50301757590109908</v>
      </c>
      <c r="AL50" s="11">
        <f>'OddsRatio_working_3-way'!Z50+'OddsRatio_working_3-way'!AF50</f>
        <v>1.0867492640447824</v>
      </c>
      <c r="AM50" s="11">
        <f>'OddsRatio_working_3-way'!AA50+'OddsRatio_working_3-way'!AG50</f>
        <v>-0.6557547330768938</v>
      </c>
      <c r="AN50" s="11">
        <f>'OddsRatio_working_3-way'!AB50+'OddsRatio_working_3-way'!AH50</f>
        <v>-0.43099453096788892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1.0867492640447824</v>
      </c>
      <c r="AS50" s="11">
        <f>IF(('OddsRatio_working_3-way'!X50=0),IF(Q50&gt;0,-Q50^(1/3),(-Q50)^(1/3)),'OddsRatio_working_3-way'!AM50-'OddsRatio_working_3-way'!R50/3)</f>
        <v>-0.6557547330768938</v>
      </c>
      <c r="AT50" s="11">
        <f>IF(('OddsRatio_working_3-way'!X50=0),IF(Q50&gt;0,-Q50^(1/3),(-Q50)^(1/3)),'OddsRatio_working_3-way'!AN50-'OddsRatio_working_3-way'!R50/3)</f>
        <v>-0.43099453096788892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</v>
      </c>
      <c r="B51" s="4">
        <f>IF('True_Odds_Calculator_3-way'!B52="","",'True_Odds_Calculator_3-way'!B52)</f>
        <v>3.82</v>
      </c>
      <c r="C51" s="4">
        <f>IF('True_Odds_Calculator_3-way'!C52="","",'True_Odds_Calculator_3-way'!C52)</f>
        <v>4.59</v>
      </c>
      <c r="D51" s="9">
        <f t="shared" si="13"/>
        <v>0.54116620282076699</v>
      </c>
      <c r="E51" s="9">
        <f t="shared" si="14"/>
        <v>0.2507075882302271</v>
      </c>
      <c r="F51" s="9">
        <f t="shared" si="15"/>
        <v>0.20812620894900602</v>
      </c>
      <c r="G51" s="9">
        <f t="shared" si="16"/>
        <v>1.0598264331447864</v>
      </c>
      <c r="H51" s="9">
        <f t="shared" si="17"/>
        <v>1.8478611465158288</v>
      </c>
      <c r="I51" s="9">
        <f t="shared" si="18"/>
        <v>3.9887105414682971</v>
      </c>
      <c r="J51" s="9">
        <f t="shared" si="19"/>
        <v>4.8047768949897831</v>
      </c>
      <c r="K51" s="11">
        <f t="shared" si="20"/>
        <v>0.55555555555555558</v>
      </c>
      <c r="L51" s="11">
        <f t="shared" si="21"/>
        <v>0.26178010471204188</v>
      </c>
      <c r="M51" s="11">
        <f t="shared" si="22"/>
        <v>0.2178649237472767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-0.25661674404103307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0.22844765855408156</v>
      </c>
      <c r="Q51" s="11">
        <f>2*'OddsRatio_working_3-way'!K51*'OddsRatio_working_3-way'!L51*'OddsRatio_working_3-way'!M51</f>
        <v>6.3369669501825682E-2</v>
      </c>
      <c r="R51" s="11">
        <f t="shared" si="23"/>
        <v>0</v>
      </c>
      <c r="S51" s="11">
        <f t="shared" si="24"/>
        <v>-0.89022896540824603</v>
      </c>
      <c r="T51" s="11">
        <f t="shared" si="25"/>
        <v>-0.2469428475473637</v>
      </c>
      <c r="U51" s="11">
        <f>'OddsRatio_working_3-way'!S51-'OddsRatio_working_3-way'!R51^2/3</f>
        <v>-0.89022896540824603</v>
      </c>
      <c r="V51" s="11">
        <f>'OddsRatio_working_3-way'!S51*'OddsRatio_working_3-way'!R51/3-2*'OddsRatio_working_3-way'!R51^3/27-'OddsRatio_working_3-way'!T51</f>
        <v>0.2469428475473637</v>
      </c>
      <c r="W51" s="11">
        <f>'OddsRatio_working_3-way'!V51^2+4*'OddsRatio_working_3-way'!U51^3/27</f>
        <v>-4.353970863583518E-2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0.16164813530523303</v>
      </c>
      <c r="Y51" s="11">
        <f>IF('OddsRatio_working_3-way'!W51&gt;=0,IF('OddsRatio_working_3-way'!V51+SQRT('OddsRatio_working_3-way'!W51)&gt;0,0,PI()),ACOS('OddsRatio_working_3-way'!V51/(2*'OddsRatio_working_3-way'!X51)))</f>
        <v>0.70157232772810285</v>
      </c>
      <c r="Z51" s="11">
        <f>'OddsRatio_working_3-way'!X51^(1/3)*COS('OddsRatio_working_3-way'!Y51/3)</f>
        <v>0.52991321657239332</v>
      </c>
      <c r="AA51" s="11">
        <f>'OddsRatio_working_3-way'!X51^(1/3)*COS(('OddsRatio_working_3-way'!Y51+2*PI())/3)</f>
        <v>-0.3742782828456655</v>
      </c>
      <c r="AB51" s="11">
        <f>'OddsRatio_working_3-way'!X51^(1/3)*COS(('OddsRatio_working_3-way'!Y51+4*PI())/3)</f>
        <v>-0.15563493372672768</v>
      </c>
      <c r="AC51" s="11">
        <f>'OddsRatio_working_3-way'!X51^(1/3)*SIN('OddsRatio_working_3-way'!Y51/3)</f>
        <v>0.12623379647034003</v>
      </c>
      <c r="AD51" s="11">
        <f>'OddsRatio_working_3-way'!X51^(1/3)*SIN(('OddsRatio_working_3-way'!Y51+2*PI())/3)</f>
        <v>0.39580140911764755</v>
      </c>
      <c r="AE51" s="11">
        <f>'OddsRatio_working_3-way'!X51^(1/3)*SIN(('OddsRatio_working_3-way'!Y51+4*PI())/3)</f>
        <v>-0.52203520558798755</v>
      </c>
      <c r="AF51" s="11">
        <f>-'OddsRatio_working_3-way'!U51/(3*'OddsRatio_working_3-way'!X51^(1/3))*COS(('OddsRatio_working_3-way'!Y51)/3)</f>
        <v>0.52991321657239321</v>
      </c>
      <c r="AG51" s="11">
        <f>-'OddsRatio_working_3-way'!U51/(3*'OddsRatio_working_3-way'!X51^(1/3))*COS(('OddsRatio_working_3-way'!Y51+2*PI())/3)</f>
        <v>-0.37427828284566539</v>
      </c>
      <c r="AH51" s="11">
        <f>-'OddsRatio_working_3-way'!U51/(3*'OddsRatio_working_3-way'!X51^(1/3))*COS(('OddsRatio_working_3-way'!Y51+4*PI())/3)</f>
        <v>-0.15563493372672763</v>
      </c>
      <c r="AI51" s="11">
        <f>'OddsRatio_working_3-way'!U51/(3*'OddsRatio_working_3-way'!X51^(1/3))*SIN(('OddsRatio_working_3-way'!Y51)/3)</f>
        <v>-0.12623379647034</v>
      </c>
      <c r="AJ51" s="11">
        <f>'OddsRatio_working_3-way'!U51/(3*'OddsRatio_working_3-way'!X51^(1/3))*SIN(('OddsRatio_working_3-way'!Y51+2*PI())/3)</f>
        <v>-0.3958014091176475</v>
      </c>
      <c r="AK51" s="11">
        <f>'OddsRatio_working_3-way'!U51/(3*'OddsRatio_working_3-way'!X51^(1/3))*SIN(('OddsRatio_working_3-way'!Y51+4*PI())/3)</f>
        <v>0.52203520558798744</v>
      </c>
      <c r="AL51" s="11">
        <f>'OddsRatio_working_3-way'!Z51+'OddsRatio_working_3-way'!AF51</f>
        <v>1.0598264331447864</v>
      </c>
      <c r="AM51" s="11">
        <f>'OddsRatio_working_3-way'!AA51+'OddsRatio_working_3-way'!AG51</f>
        <v>-0.74855656569133089</v>
      </c>
      <c r="AN51" s="11">
        <f>'OddsRatio_working_3-way'!AB51+'OddsRatio_working_3-way'!AH51</f>
        <v>-0.31126986745345531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1.0598264331447864</v>
      </c>
      <c r="AS51" s="11">
        <f>IF(('OddsRatio_working_3-way'!X51=0),IF(Q51&gt;0,-Q51^(1/3),(-Q51)^(1/3)),'OddsRatio_working_3-way'!AM51-'OddsRatio_working_3-way'!R51/3)</f>
        <v>-0.74855656569133089</v>
      </c>
      <c r="AT51" s="11">
        <f>IF(('OddsRatio_working_3-way'!X51=0),IF(Q51&gt;0,-Q51^(1/3),(-Q51)^(1/3)),'OddsRatio_working_3-way'!AN51-'OddsRatio_working_3-way'!R51/3)</f>
        <v>-0.31126986745345531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3.08</v>
      </c>
      <c r="B52" s="4">
        <f>IF('True_Odds_Calculator_3-way'!B53="","",'True_Odds_Calculator_3-way'!B53)</f>
        <v>3.55</v>
      </c>
      <c r="C52" s="4">
        <f>IF('True_Odds_Calculator_3-way'!C53="","",'True_Odds_Calculator_3-way'!C53)</f>
        <v>2.35</v>
      </c>
      <c r="D52" s="9">
        <f t="shared" si="13"/>
        <v>0.31418704872710196</v>
      </c>
      <c r="E52" s="9">
        <f t="shared" si="14"/>
        <v>0.27203110879717513</v>
      </c>
      <c r="F52" s="9">
        <f t="shared" si="15"/>
        <v>0.41378184247572292</v>
      </c>
      <c r="G52" s="9">
        <f t="shared" si="16"/>
        <v>1.0494314338253798</v>
      </c>
      <c r="H52" s="9">
        <f t="shared" si="17"/>
        <v>3.1828173823567902</v>
      </c>
      <c r="I52" s="9">
        <f t="shared" si="18"/>
        <v>3.6760501562547185</v>
      </c>
      <c r="J52" s="9">
        <f t="shared" si="19"/>
        <v>2.4167324356642625</v>
      </c>
      <c r="K52" s="11">
        <f t="shared" si="20"/>
        <v>0.32467532467532467</v>
      </c>
      <c r="L52" s="11">
        <f t="shared" si="21"/>
        <v>0.28169014084507044</v>
      </c>
      <c r="M52" s="11">
        <f t="shared" si="22"/>
        <v>0.42553191489361702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-0.27867008628171341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0.23273100887724801</v>
      </c>
      <c r="Q52" s="11">
        <f>2*'OddsRatio_working_3-way'!K52*'OddsRatio_working_3-way'!L52*'OddsRatio_working_3-way'!M52</f>
        <v>7.7836457818477603E-2</v>
      </c>
      <c r="R52" s="11">
        <f t="shared" si="23"/>
        <v>0</v>
      </c>
      <c r="S52" s="11">
        <f t="shared" si="24"/>
        <v>-0.83514887436456087</v>
      </c>
      <c r="T52" s="11">
        <f t="shared" si="25"/>
        <v>-0.27931400480420099</v>
      </c>
      <c r="U52" s="11">
        <f>'OddsRatio_working_3-way'!S52-'OddsRatio_working_3-way'!R52^2/3</f>
        <v>-0.83514887436456087</v>
      </c>
      <c r="V52" s="11">
        <f>'OddsRatio_working_3-way'!S52*'OddsRatio_working_3-way'!R52/3-2*'OddsRatio_working_3-way'!R52^3/27-'OddsRatio_working_3-way'!T52</f>
        <v>0.27931400480420099</v>
      </c>
      <c r="W52" s="11">
        <f>'OddsRatio_working_3-way'!V52^2+4*'OddsRatio_working_3-way'!U52^3/27</f>
        <v>-8.2791426179500971E-3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0.14688044108875706</v>
      </c>
      <c r="Y52" s="11">
        <f>IF('OddsRatio_working_3-way'!W52&gt;=0,IF('OddsRatio_working_3-way'!V52+SQRT('OddsRatio_working_3-way'!W52)&gt;0,0,PI()),ACOS('OddsRatio_working_3-way'!V52/(2*'OddsRatio_working_3-way'!X52)))</f>
        <v>0.31492064072941184</v>
      </c>
      <c r="Z52" s="11">
        <f>'OddsRatio_working_3-way'!X52^(1/3)*COS('OddsRatio_working_3-way'!Y52/3)</f>
        <v>0.52471571691269003</v>
      </c>
      <c r="AA52" s="11">
        <f>'OddsRatio_working_3-way'!X52^(1/3)*COS(('OddsRatio_working_3-way'!Y52+2*PI())/3)</f>
        <v>-0.31023562897400336</v>
      </c>
      <c r="AB52" s="11">
        <f>'OddsRatio_working_3-way'!X52^(1/3)*COS(('OddsRatio_working_3-way'!Y52+4*PI())/3)</f>
        <v>-0.21448008793868673</v>
      </c>
      <c r="AC52" s="11">
        <f>'OddsRatio_working_3-way'!X52^(1/3)*SIN('OddsRatio_working_3-way'!Y52/3)</f>
        <v>5.528448739313855E-2</v>
      </c>
      <c r="AD52" s="11">
        <f>'OddsRatio_working_3-way'!X52^(1/3)*SIN(('OddsRatio_working_3-way'!Y52+2*PI())/3)</f>
        <v>0.42677489691478437</v>
      </c>
      <c r="AE52" s="11">
        <f>'OddsRatio_working_3-way'!X52^(1/3)*SIN(('OddsRatio_working_3-way'!Y52+4*PI())/3)</f>
        <v>-0.48205938430792272</v>
      </c>
      <c r="AF52" s="11">
        <f>-'OddsRatio_working_3-way'!U52/(3*'OddsRatio_working_3-way'!X52^(1/3))*COS(('OddsRatio_working_3-way'!Y52)/3)</f>
        <v>0.52471571691268992</v>
      </c>
      <c r="AG52" s="11">
        <f>-'OddsRatio_working_3-way'!U52/(3*'OddsRatio_working_3-way'!X52^(1/3))*COS(('OddsRatio_working_3-way'!Y52+2*PI())/3)</f>
        <v>-0.31023562897400331</v>
      </c>
      <c r="AH52" s="11">
        <f>-'OddsRatio_working_3-way'!U52/(3*'OddsRatio_working_3-way'!X52^(1/3))*COS(('OddsRatio_working_3-way'!Y52+4*PI())/3)</f>
        <v>-0.2144800879386867</v>
      </c>
      <c r="AI52" s="11">
        <f>'OddsRatio_working_3-way'!U52/(3*'OddsRatio_working_3-way'!X52^(1/3))*SIN(('OddsRatio_working_3-way'!Y52)/3)</f>
        <v>-5.5284487393138536E-2</v>
      </c>
      <c r="AJ52" s="11">
        <f>'OddsRatio_working_3-way'!U52/(3*'OddsRatio_working_3-way'!X52^(1/3))*SIN(('OddsRatio_working_3-way'!Y52+2*PI())/3)</f>
        <v>-0.42677489691478426</v>
      </c>
      <c r="AK52" s="11">
        <f>'OddsRatio_working_3-way'!U52/(3*'OddsRatio_working_3-way'!X52^(1/3))*SIN(('OddsRatio_working_3-way'!Y52+4*PI())/3)</f>
        <v>0.48205938430792261</v>
      </c>
      <c r="AL52" s="11">
        <f>'OddsRatio_working_3-way'!Z52+'OddsRatio_working_3-way'!AF52</f>
        <v>1.0494314338253798</v>
      </c>
      <c r="AM52" s="11">
        <f>'OddsRatio_working_3-way'!AA52+'OddsRatio_working_3-way'!AG52</f>
        <v>-0.62047125794800673</v>
      </c>
      <c r="AN52" s="11">
        <f>'OddsRatio_working_3-way'!AB52+'OddsRatio_working_3-way'!AH52</f>
        <v>-0.42896017587737345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1.0494314338253798</v>
      </c>
      <c r="AS52" s="11">
        <f>IF(('OddsRatio_working_3-way'!X52=0),IF(Q52&gt;0,-Q52^(1/3),(-Q52)^(1/3)),'OddsRatio_working_3-way'!AM52-'OddsRatio_working_3-way'!R52/3)</f>
        <v>-0.62047125794800673</v>
      </c>
      <c r="AT52" s="11">
        <f>IF(('OddsRatio_working_3-way'!X52=0),IF(Q52&gt;0,-Q52^(1/3),(-Q52)^(1/3)),'OddsRatio_working_3-way'!AN52-'OddsRatio_working_3-way'!R52/3)</f>
        <v>-0.42896017587737345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4.9800000000000004</v>
      </c>
      <c r="B53" s="4">
        <f>IF('True_Odds_Calculator_3-way'!B54="","",'True_Odds_Calculator_3-way'!B54)</f>
        <v>4.25</v>
      </c>
      <c r="C53" s="4">
        <f>IF('True_Odds_Calculator_3-way'!C54="","",'True_Odds_Calculator_3-way'!C54)</f>
        <v>1.66</v>
      </c>
      <c r="D53" s="9">
        <f t="shared" si="13"/>
        <v>0.1902723910612894</v>
      </c>
      <c r="E53" s="9">
        <f t="shared" si="14"/>
        <v>0.22346023028546494</v>
      </c>
      <c r="F53" s="9">
        <f t="shared" si="15"/>
        <v>0.58626737865324552</v>
      </c>
      <c r="G53" s="9">
        <f t="shared" si="16"/>
        <v>1.0692520698340124</v>
      </c>
      <c r="H53" s="9">
        <f t="shared" si="17"/>
        <v>5.2556232379393704</v>
      </c>
      <c r="I53" s="9">
        <f t="shared" si="18"/>
        <v>4.4750692269605405</v>
      </c>
      <c r="J53" s="9">
        <f t="shared" si="19"/>
        <v>1.7057063660904479</v>
      </c>
      <c r="K53" s="11">
        <f t="shared" si="20"/>
        <v>0.20080321285140559</v>
      </c>
      <c r="L53" s="11">
        <f t="shared" si="21"/>
        <v>0.23529411764705882</v>
      </c>
      <c r="M53" s="11">
        <f t="shared" si="22"/>
        <v>0.60240963855421692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-0.24298754194666672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0.22456943294083492</v>
      </c>
      <c r="Q53" s="11">
        <f>2*'OddsRatio_working_3-way'!K53*'OddsRatio_working_3-way'!L53*'OddsRatio_working_3-way'!M53</f>
        <v>5.6925078058513288E-2</v>
      </c>
      <c r="R53" s="11">
        <f t="shared" si="23"/>
        <v>0</v>
      </c>
      <c r="S53" s="11">
        <f t="shared" si="24"/>
        <v>-0.92420142671399019</v>
      </c>
      <c r="T53" s="11">
        <f t="shared" si="25"/>
        <v>-0.23427159105551082</v>
      </c>
      <c r="U53" s="11">
        <f>'OddsRatio_working_3-way'!S53-'OddsRatio_working_3-way'!R53^2/3</f>
        <v>-0.92420142671399019</v>
      </c>
      <c r="V53" s="11">
        <f>'OddsRatio_working_3-way'!S53*'OddsRatio_working_3-way'!R53/3-2*'OddsRatio_working_3-way'!R53^3/27-'OddsRatio_working_3-way'!T53</f>
        <v>0.23427159105551082</v>
      </c>
      <c r="W53" s="11">
        <f>'OddsRatio_working_3-way'!V53^2+4*'OddsRatio_working_3-way'!U53^3/27</f>
        <v>-6.206571886257823E-2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0.17098895961308344</v>
      </c>
      <c r="Y53" s="11">
        <f>IF('OddsRatio_working_3-way'!W53&gt;=0,IF('OddsRatio_working_3-way'!V53+SQRT('OddsRatio_working_3-way'!W53)&gt;0,0,PI()),ACOS('OddsRatio_working_3-way'!V53/(2*'OddsRatio_working_3-way'!X53)))</f>
        <v>0.81612553099546647</v>
      </c>
      <c r="Z53" s="11">
        <f>'OddsRatio_working_3-way'!X53^(1/3)*COS('OddsRatio_working_3-way'!Y53/3)</f>
        <v>0.53462603491700622</v>
      </c>
      <c r="AA53" s="11">
        <f>'OddsRatio_working_3-way'!X53^(1/3)*COS(('OddsRatio_working_3-way'!Y53+2*PI())/3)</f>
        <v>-0.39647031988537945</v>
      </c>
      <c r="AB53" s="11">
        <f>'OddsRatio_working_3-way'!X53^(1/3)*COS(('OddsRatio_working_3-way'!Y53+4*PI())/3)</f>
        <v>-0.13815571503162716</v>
      </c>
      <c r="AC53" s="11">
        <f>'OddsRatio_working_3-way'!X53^(1/3)*SIN('OddsRatio_working_3-way'!Y53/3)</f>
        <v>0.14913800664792592</v>
      </c>
      <c r="AD53" s="11">
        <f>'OddsRatio_working_3-way'!X53^(1/3)*SIN(('OddsRatio_working_3-way'!Y53+2*PI())/3)</f>
        <v>0.38843072443871074</v>
      </c>
      <c r="AE53" s="11">
        <f>'OddsRatio_working_3-way'!X53^(1/3)*SIN(('OddsRatio_working_3-way'!Y53+4*PI())/3)</f>
        <v>-0.53756873108663661</v>
      </c>
      <c r="AF53" s="11">
        <f>-'OddsRatio_working_3-way'!U53/(3*'OddsRatio_working_3-way'!X53^(1/3))*COS(('OddsRatio_working_3-way'!Y53)/3)</f>
        <v>0.53462603491700622</v>
      </c>
      <c r="AG53" s="11">
        <f>-'OddsRatio_working_3-way'!U53/(3*'OddsRatio_working_3-way'!X53^(1/3))*COS(('OddsRatio_working_3-way'!Y53+2*PI())/3)</f>
        <v>-0.39647031988537945</v>
      </c>
      <c r="AH53" s="11">
        <f>-'OddsRatio_working_3-way'!U53/(3*'OddsRatio_working_3-way'!X53^(1/3))*COS(('OddsRatio_working_3-way'!Y53+4*PI())/3)</f>
        <v>-0.13815571503162716</v>
      </c>
      <c r="AI53" s="11">
        <f>'OddsRatio_working_3-way'!U53/(3*'OddsRatio_working_3-way'!X53^(1/3))*SIN(('OddsRatio_working_3-way'!Y53)/3)</f>
        <v>-0.14913800664792592</v>
      </c>
      <c r="AJ53" s="11">
        <f>'OddsRatio_working_3-way'!U53/(3*'OddsRatio_working_3-way'!X53^(1/3))*SIN(('OddsRatio_working_3-way'!Y53+2*PI())/3)</f>
        <v>-0.38843072443871074</v>
      </c>
      <c r="AK53" s="11">
        <f>'OddsRatio_working_3-way'!U53/(3*'OddsRatio_working_3-way'!X53^(1/3))*SIN(('OddsRatio_working_3-way'!Y53+4*PI())/3)</f>
        <v>0.53756873108663661</v>
      </c>
      <c r="AL53" s="11">
        <f>'OddsRatio_working_3-way'!Z53+'OddsRatio_working_3-way'!AF53</f>
        <v>1.0692520698340124</v>
      </c>
      <c r="AM53" s="11">
        <f>'OddsRatio_working_3-way'!AA53+'OddsRatio_working_3-way'!AG53</f>
        <v>-0.7929406397707589</v>
      </c>
      <c r="AN53" s="11">
        <f>'OddsRatio_working_3-way'!AB53+'OddsRatio_working_3-way'!AH53</f>
        <v>-0.27631143006325432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1.0692520698340124</v>
      </c>
      <c r="AS53" s="11">
        <f>IF(('OddsRatio_working_3-way'!X53=0),IF(Q53&gt;0,-Q53^(1/3),(-Q53)^(1/3)),'OddsRatio_working_3-way'!AM53-'OddsRatio_working_3-way'!R53/3)</f>
        <v>-0.7929406397707589</v>
      </c>
      <c r="AT53" s="11">
        <f>IF(('OddsRatio_working_3-way'!X53=0),IF(Q53&gt;0,-Q53^(1/3),(-Q53)^(1/3)),'OddsRatio_working_3-way'!AN53-'OddsRatio_working_3-way'!R53/3)</f>
        <v>-0.27631143006325432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2.27</v>
      </c>
      <c r="B54" s="4">
        <f>IF('True_Odds_Calculator_3-way'!B55="","",'True_Odds_Calculator_3-way'!B55)</f>
        <v>3.8</v>
      </c>
      <c r="C54" s="4">
        <f>IF('True_Odds_Calculator_3-way'!C55="","",'True_Odds_Calculator_3-way'!C55)</f>
        <v>3.04</v>
      </c>
      <c r="D54" s="9">
        <f t="shared" si="13"/>
        <v>0.42830895874959257</v>
      </c>
      <c r="E54" s="9">
        <f t="shared" si="14"/>
        <v>0.25362782693714192</v>
      </c>
      <c r="F54" s="9">
        <f t="shared" si="15"/>
        <v>0.31806321431326534</v>
      </c>
      <c r="G54" s="9">
        <f t="shared" si="16"/>
        <v>1.0509946546427482</v>
      </c>
      <c r="H54" s="9">
        <f t="shared" si="17"/>
        <v>2.3347632113962904</v>
      </c>
      <c r="I54" s="9">
        <f t="shared" si="18"/>
        <v>3.9427850329996947</v>
      </c>
      <c r="J54" s="9">
        <f t="shared" si="19"/>
        <v>3.1440290954712062</v>
      </c>
      <c r="K54" s="11">
        <f t="shared" si="20"/>
        <v>0.44052863436123346</v>
      </c>
      <c r="L54" s="11">
        <f t="shared" si="21"/>
        <v>0.26315789473684209</v>
      </c>
      <c r="M54" s="11">
        <f t="shared" si="22"/>
        <v>0.32894736842105265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-0.2766361184668138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0.23300120809791697</v>
      </c>
      <c r="Q54" s="11">
        <f>2*'OddsRatio_working_3-way'!K54*'OddsRatio_working_3-way'!L54*'OddsRatio_working_3-way'!M54</f>
        <v>7.6268807888025189E-2</v>
      </c>
      <c r="R54" s="11">
        <f t="shared" si="23"/>
        <v>0</v>
      </c>
      <c r="S54" s="11">
        <f t="shared" si="24"/>
        <v>-0.8422660402743779</v>
      </c>
      <c r="T54" s="11">
        <f t="shared" si="25"/>
        <v>-0.275700831513708</v>
      </c>
      <c r="U54" s="11">
        <f>'OddsRatio_working_3-way'!S54-'OddsRatio_working_3-way'!R54^2/3</f>
        <v>-0.8422660402743779</v>
      </c>
      <c r="V54" s="11">
        <f>'OddsRatio_working_3-way'!S54*'OddsRatio_working_3-way'!R54/3-2*'OddsRatio_working_3-way'!R54^3/27-'OddsRatio_working_3-way'!T54</f>
        <v>0.275700831513708</v>
      </c>
      <c r="W54" s="11">
        <f>'OddsRatio_working_3-way'!V54^2+4*'OddsRatio_working_3-way'!U54^3/27</f>
        <v>-1.2509600500259455E-2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0.14876201547909454</v>
      </c>
      <c r="Y54" s="11">
        <f>IF('OddsRatio_working_3-way'!W54&gt;=0,IF('OddsRatio_working_3-way'!V54+SQRT('OddsRatio_working_3-way'!W54)&gt;0,0,PI()),ACOS('OddsRatio_working_3-way'!V54/(2*'OddsRatio_working_3-way'!X54)))</f>
        <v>0.38539335571691069</v>
      </c>
      <c r="Z54" s="11">
        <f>'OddsRatio_working_3-way'!X54^(1/3)*COS('OddsRatio_working_3-way'!Y54/3)</f>
        <v>0.525497327321374</v>
      </c>
      <c r="AA54" s="11">
        <f>'OddsRatio_working_3-way'!X54^(1/3)*COS(('OddsRatio_working_3-way'!Y54+2*PI())/3)</f>
        <v>-0.32153581618710159</v>
      </c>
      <c r="AB54" s="11">
        <f>'OddsRatio_working_3-way'!X54^(1/3)*COS(('OddsRatio_working_3-way'!Y54+4*PI())/3)</f>
        <v>-0.20396151113427233</v>
      </c>
      <c r="AC54" s="11">
        <f>'OddsRatio_working_3-way'!X54^(1/3)*SIN('OddsRatio_working_3-way'!Y54/3)</f>
        <v>6.7881556672034146E-2</v>
      </c>
      <c r="AD54" s="11">
        <f>'OddsRatio_working_3-way'!X54^(1/3)*SIN(('OddsRatio_working_3-way'!Y54+2*PI())/3)</f>
        <v>0.42115325674511922</v>
      </c>
      <c r="AE54" s="11">
        <f>'OddsRatio_working_3-way'!X54^(1/3)*SIN(('OddsRatio_working_3-way'!Y54+4*PI())/3)</f>
        <v>-0.48903481341715338</v>
      </c>
      <c r="AF54" s="11">
        <f>-'OddsRatio_working_3-way'!U54/(3*'OddsRatio_working_3-way'!X54^(1/3))*COS(('OddsRatio_working_3-way'!Y54)/3)</f>
        <v>0.52549732732137411</v>
      </c>
      <c r="AG54" s="11">
        <f>-'OddsRatio_working_3-way'!U54/(3*'OddsRatio_working_3-way'!X54^(1/3))*COS(('OddsRatio_working_3-way'!Y54+2*PI())/3)</f>
        <v>-0.32153581618710164</v>
      </c>
      <c r="AH54" s="11">
        <f>-'OddsRatio_working_3-way'!U54/(3*'OddsRatio_working_3-way'!X54^(1/3))*COS(('OddsRatio_working_3-way'!Y54+4*PI())/3)</f>
        <v>-0.20396151113427238</v>
      </c>
      <c r="AI54" s="11">
        <f>'OddsRatio_working_3-way'!U54/(3*'OddsRatio_working_3-way'!X54^(1/3))*SIN(('OddsRatio_working_3-way'!Y54)/3)</f>
        <v>-6.788155667203416E-2</v>
      </c>
      <c r="AJ54" s="11">
        <f>'OddsRatio_working_3-way'!U54/(3*'OddsRatio_working_3-way'!X54^(1/3))*SIN(('OddsRatio_working_3-way'!Y54+2*PI())/3)</f>
        <v>-0.42115325674511928</v>
      </c>
      <c r="AK54" s="11">
        <f>'OddsRatio_working_3-way'!U54/(3*'OddsRatio_working_3-way'!X54^(1/3))*SIN(('OddsRatio_working_3-way'!Y54+4*PI())/3)</f>
        <v>0.48903481341715349</v>
      </c>
      <c r="AL54" s="11">
        <f>'OddsRatio_working_3-way'!Z54+'OddsRatio_working_3-way'!AF54</f>
        <v>1.0509946546427482</v>
      </c>
      <c r="AM54" s="11">
        <f>'OddsRatio_working_3-way'!AA54+'OddsRatio_working_3-way'!AG54</f>
        <v>-0.64307163237420317</v>
      </c>
      <c r="AN54" s="11">
        <f>'OddsRatio_working_3-way'!AB54+'OddsRatio_working_3-way'!AH54</f>
        <v>-0.40792302226854471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1.0509946546427482</v>
      </c>
      <c r="AS54" s="11">
        <f>IF(('OddsRatio_working_3-way'!X54=0),IF(Q54&gt;0,-Q54^(1/3),(-Q54)^(1/3)),'OddsRatio_working_3-way'!AM54-'OddsRatio_working_3-way'!R54/3)</f>
        <v>-0.64307163237420317</v>
      </c>
      <c r="AT54" s="11">
        <f>IF(('OddsRatio_working_3-way'!X54=0),IF(Q54&gt;0,-Q54^(1/3),(-Q54)^(1/3)),'OddsRatio_working_3-way'!AN54-'OddsRatio_working_3-way'!R54/3)</f>
        <v>-0.40792302226854471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1.43</v>
      </c>
      <c r="B55" s="4">
        <f>IF('True_Odds_Calculator_3-way'!B56="","",'True_Odds_Calculator_3-way'!B56)</f>
        <v>4.9800000000000004</v>
      </c>
      <c r="C55" s="4">
        <f>IF('True_Odds_Calculator_3-way'!C56="","",'True_Odds_Calculator_3-way'!C56)</f>
        <v>7.34</v>
      </c>
      <c r="D55" s="9">
        <f t="shared" si="13"/>
        <v>0.68330393524355848</v>
      </c>
      <c r="E55" s="9">
        <f t="shared" si="14"/>
        <v>0.18904083425938931</v>
      </c>
      <c r="F55" s="9">
        <f t="shared" si="15"/>
        <v>0.12765523049705202</v>
      </c>
      <c r="G55" s="9">
        <f t="shared" si="16"/>
        <v>1.0778548727591484</v>
      </c>
      <c r="H55" s="9">
        <f t="shared" si="17"/>
        <v>1.4634775952864338</v>
      </c>
      <c r="I55" s="9">
        <f t="shared" si="18"/>
        <v>5.2898623935814113</v>
      </c>
      <c r="J55" s="9">
        <f t="shared" si="19"/>
        <v>7.833599893293</v>
      </c>
      <c r="K55" s="11">
        <f t="shared" si="20"/>
        <v>0.69930069930069938</v>
      </c>
      <c r="L55" s="11">
        <f t="shared" si="21"/>
        <v>0.20080321285140559</v>
      </c>
      <c r="M55" s="11">
        <f t="shared" si="22"/>
        <v>0.13623978201634879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-0.20757705466021004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0.20565867058103035</v>
      </c>
      <c r="Q55" s="11">
        <f>2*'OddsRatio_working_3-way'!K55*'OddsRatio_working_3-way'!L55*'OddsRatio_working_3-way'!M55</f>
        <v>3.8262078247633551E-2</v>
      </c>
      <c r="R55" s="11">
        <f t="shared" si="23"/>
        <v>0</v>
      </c>
      <c r="S55" s="11">
        <f t="shared" si="24"/>
        <v>-0.99075820744099119</v>
      </c>
      <c r="T55" s="11">
        <f t="shared" si="25"/>
        <v>-0.18432710836111463</v>
      </c>
      <c r="U55" s="11">
        <f>'OddsRatio_working_3-way'!S55-'OddsRatio_working_3-way'!R55^2/3</f>
        <v>-0.99075820744099119</v>
      </c>
      <c r="V55" s="11">
        <f>'OddsRatio_working_3-way'!S55*'OddsRatio_working_3-way'!R55/3-2*'OddsRatio_working_3-way'!R55^3/27-'OddsRatio_working_3-way'!T55</f>
        <v>0.18432710836111463</v>
      </c>
      <c r="W55" s="11">
        <f>'OddsRatio_working_3-way'!V55^2+4*'OddsRatio_working_3-way'!U55^3/27</f>
        <v>-0.11010204529565043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0.18978838753492042</v>
      </c>
      <c r="Y55" s="11">
        <f>IF('OddsRatio_working_3-way'!W55&gt;=0,IF('OddsRatio_working_3-way'!V55+SQRT('OddsRatio_working_3-way'!W55)&gt;0,0,PI()),ACOS('OddsRatio_working_3-way'!V55/(2*'OddsRatio_working_3-way'!X55)))</f>
        <v>1.0637329906741109</v>
      </c>
      <c r="Z55" s="11">
        <f>'OddsRatio_working_3-way'!X55^(1/3)*COS('OddsRatio_working_3-way'!Y55/3)</f>
        <v>0.53892743637957419</v>
      </c>
      <c r="AA55" s="11">
        <f>'OddsRatio_working_3-way'!X55^(1/3)*COS(('OddsRatio_working_3-way'!Y55+2*PI())/3)</f>
        <v>-0.44225684767777568</v>
      </c>
      <c r="AB55" s="11">
        <f>'OddsRatio_working_3-way'!X55^(1/3)*COS(('OddsRatio_working_3-way'!Y55+4*PI())/3)</f>
        <v>-9.6670588701798135E-2</v>
      </c>
      <c r="AC55" s="11">
        <f>'OddsRatio_working_3-way'!X55^(1/3)*SIN('OddsRatio_working_3-way'!Y55/3)</f>
        <v>0.19952431964801631</v>
      </c>
      <c r="AD55" s="11">
        <f>'OddsRatio_working_3-way'!X55^(1/3)*SIN(('OddsRatio_working_3-way'!Y55+2*PI())/3)</f>
        <v>0.36696269087712508</v>
      </c>
      <c r="AE55" s="11">
        <f>'OddsRatio_working_3-way'!X55^(1/3)*SIN(('OddsRatio_working_3-way'!Y55+4*PI())/3)</f>
        <v>-0.56648701052514128</v>
      </c>
      <c r="AF55" s="11">
        <f>-'OddsRatio_working_3-way'!U55/(3*'OddsRatio_working_3-way'!X55^(1/3))*COS(('OddsRatio_working_3-way'!Y55)/3)</f>
        <v>0.53892743637957419</v>
      </c>
      <c r="AG55" s="11">
        <f>-'OddsRatio_working_3-way'!U55/(3*'OddsRatio_working_3-way'!X55^(1/3))*COS(('OddsRatio_working_3-way'!Y55+2*PI())/3)</f>
        <v>-0.44225684767777568</v>
      </c>
      <c r="AH55" s="11">
        <f>-'OddsRatio_working_3-way'!U55/(3*'OddsRatio_working_3-way'!X55^(1/3))*COS(('OddsRatio_working_3-way'!Y55+4*PI())/3)</f>
        <v>-9.6670588701798135E-2</v>
      </c>
      <c r="AI55" s="11">
        <f>'OddsRatio_working_3-way'!U55/(3*'OddsRatio_working_3-way'!X55^(1/3))*SIN(('OddsRatio_working_3-way'!Y55)/3)</f>
        <v>-0.19952431964801631</v>
      </c>
      <c r="AJ55" s="11">
        <f>'OddsRatio_working_3-way'!U55/(3*'OddsRatio_working_3-way'!X55^(1/3))*SIN(('OddsRatio_working_3-way'!Y55+2*PI())/3)</f>
        <v>-0.36696269087712508</v>
      </c>
      <c r="AK55" s="11">
        <f>'OddsRatio_working_3-way'!U55/(3*'OddsRatio_working_3-way'!X55^(1/3))*SIN(('OddsRatio_working_3-way'!Y55+4*PI())/3)</f>
        <v>0.56648701052514128</v>
      </c>
      <c r="AL55" s="11">
        <f>'OddsRatio_working_3-way'!Z55+'OddsRatio_working_3-way'!AF55</f>
        <v>1.0778548727591484</v>
      </c>
      <c r="AM55" s="11">
        <f>'OddsRatio_working_3-way'!AA55+'OddsRatio_working_3-way'!AG55</f>
        <v>-0.88451369535555135</v>
      </c>
      <c r="AN55" s="11">
        <f>'OddsRatio_working_3-way'!AB55+'OddsRatio_working_3-way'!AH55</f>
        <v>-0.19334117740359627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1.0778548727591484</v>
      </c>
      <c r="AS55" s="11">
        <f>IF(('OddsRatio_working_3-way'!X55=0),IF(Q55&gt;0,-Q55^(1/3),(-Q55)^(1/3)),'OddsRatio_working_3-way'!AM55-'OddsRatio_working_3-way'!R55/3)</f>
        <v>-0.88451369535555135</v>
      </c>
      <c r="AT55" s="11">
        <f>IF(('OddsRatio_working_3-way'!X55=0),IF(Q55&gt;0,-Q55^(1/3),(-Q55)^(1/3)),'OddsRatio_working_3-way'!AN55-'OddsRatio_working_3-way'!R55/3)</f>
        <v>-0.19334117740359627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1.93</v>
      </c>
      <c r="B56" s="4">
        <f>IF('True_Odds_Calculator_3-way'!B57="","",'True_Odds_Calculator_3-way'!B57)</f>
        <v>4</v>
      </c>
      <c r="C56" s="4">
        <f>IF('True_Odds_Calculator_3-way'!C57="","",'True_Odds_Calculator_3-way'!C57)</f>
        <v>3.59</v>
      </c>
      <c r="D56" s="9">
        <f t="shared" si="13"/>
        <v>0.49966164794286144</v>
      </c>
      <c r="E56" s="9">
        <f t="shared" si="14"/>
        <v>0.23639682590712638</v>
      </c>
      <c r="F56" s="9">
        <f t="shared" si="15"/>
        <v>0.26394152615001215</v>
      </c>
      <c r="G56" s="9">
        <f t="shared" si="16"/>
        <v>1.0767250803286612</v>
      </c>
      <c r="H56" s="9">
        <f t="shared" si="17"/>
        <v>2.0013543247056544</v>
      </c>
      <c r="I56" s="9">
        <f t="shared" si="18"/>
        <v>4.2301752409859841</v>
      </c>
      <c r="J56" s="9">
        <f t="shared" si="19"/>
        <v>3.7887179580512322</v>
      </c>
      <c r="K56" s="11">
        <f t="shared" si="20"/>
        <v>0.5181347150259068</v>
      </c>
      <c r="L56" s="11">
        <f t="shared" si="21"/>
        <v>0.25</v>
      </c>
      <c r="M56" s="11">
        <f t="shared" si="22"/>
        <v>0.2785515320334262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-0.26073072870812697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0.23525336643237554</v>
      </c>
      <c r="Q56" s="11">
        <f>2*'OddsRatio_working_3-way'!K56*'OddsRatio_working_3-way'!L56*'OddsRatio_working_3-way'!M56</f>
        <v>7.2163609335084519E-2</v>
      </c>
      <c r="R56" s="11">
        <f t="shared" si="23"/>
        <v>0</v>
      </c>
      <c r="S56" s="11">
        <f t="shared" si="24"/>
        <v>-0.90228477325251577</v>
      </c>
      <c r="T56" s="11">
        <f t="shared" si="25"/>
        <v>-0.27677447032285757</v>
      </c>
      <c r="U56" s="11">
        <f>'OddsRatio_working_3-way'!S56-'OddsRatio_working_3-way'!R56^2/3</f>
        <v>-0.90228477325251577</v>
      </c>
      <c r="V56" s="11">
        <f>'OddsRatio_working_3-way'!S56*'OddsRatio_working_3-way'!R56/3-2*'OddsRatio_working_3-way'!R56^3/27-'OddsRatio_working_3-way'!T56</f>
        <v>0.27677447032285757</v>
      </c>
      <c r="W56" s="11">
        <f>'OddsRatio_working_3-way'!V56^2+4*'OddsRatio_working_3-way'!U56^3/27</f>
        <v>-3.2220500790888715E-2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0.16494287512150008</v>
      </c>
      <c r="Y56" s="11">
        <f>IF('OddsRatio_working_3-way'!W56&gt;=0,IF('OddsRatio_working_3-way'!V56+SQRT('OddsRatio_working_3-way'!W56)&gt;0,0,PI()),ACOS('OddsRatio_working_3-way'!V56/(2*'OddsRatio_working_3-way'!X56)))</f>
        <v>0.57535169265597963</v>
      </c>
      <c r="Z56" s="11">
        <f>'OddsRatio_working_3-way'!X56^(1/3)*COS('OddsRatio_working_3-way'!Y56/3)</f>
        <v>0.53836254016433061</v>
      </c>
      <c r="AA56" s="11">
        <f>'OddsRatio_working_3-way'!X56^(1/3)*COS(('OddsRatio_working_3-way'!Y56+2*PI())/3)</f>
        <v>-0.35971040806539167</v>
      </c>
      <c r="AB56" s="11">
        <f>'OddsRatio_working_3-way'!X56^(1/3)*COS(('OddsRatio_working_3-way'!Y56+4*PI())/3)</f>
        <v>-0.17865213209893901</v>
      </c>
      <c r="AC56" s="11">
        <f>'OddsRatio_working_3-way'!X56^(1/3)*SIN('OddsRatio_working_3-way'!Y56/3)</f>
        <v>0.10453404436824096</v>
      </c>
      <c r="AD56" s="11">
        <f>'OddsRatio_working_3-way'!X56^(1/3)*SIN(('OddsRatio_working_3-way'!Y56+2*PI())/3)</f>
        <v>0.41396861404410995</v>
      </c>
      <c r="AE56" s="11">
        <f>'OddsRatio_working_3-way'!X56^(1/3)*SIN(('OddsRatio_working_3-way'!Y56+4*PI())/3)</f>
        <v>-0.51850265841235099</v>
      </c>
      <c r="AF56" s="11">
        <f>-'OddsRatio_working_3-way'!U56/(3*'OddsRatio_working_3-way'!X56^(1/3))*COS(('OddsRatio_working_3-way'!Y56)/3)</f>
        <v>0.53836254016433061</v>
      </c>
      <c r="AG56" s="11">
        <f>-'OddsRatio_working_3-way'!U56/(3*'OddsRatio_working_3-way'!X56^(1/3))*COS(('OddsRatio_working_3-way'!Y56+2*PI())/3)</f>
        <v>-0.35971040806539167</v>
      </c>
      <c r="AH56" s="11">
        <f>-'OddsRatio_working_3-way'!U56/(3*'OddsRatio_working_3-way'!X56^(1/3))*COS(('OddsRatio_working_3-way'!Y56+4*PI())/3)</f>
        <v>-0.17865213209893901</v>
      </c>
      <c r="AI56" s="11">
        <f>'OddsRatio_working_3-way'!U56/(3*'OddsRatio_working_3-way'!X56^(1/3))*SIN(('OddsRatio_working_3-way'!Y56)/3)</f>
        <v>-0.10453404436824096</v>
      </c>
      <c r="AJ56" s="11">
        <f>'OddsRatio_working_3-way'!U56/(3*'OddsRatio_working_3-way'!X56^(1/3))*SIN(('OddsRatio_working_3-way'!Y56+2*PI())/3)</f>
        <v>-0.41396861404410995</v>
      </c>
      <c r="AK56" s="11">
        <f>'OddsRatio_working_3-way'!U56/(3*'OddsRatio_working_3-way'!X56^(1/3))*SIN(('OddsRatio_working_3-way'!Y56+4*PI())/3)</f>
        <v>0.51850265841235099</v>
      </c>
      <c r="AL56" s="11">
        <f>'OddsRatio_working_3-way'!Z56+'OddsRatio_working_3-way'!AF56</f>
        <v>1.0767250803286612</v>
      </c>
      <c r="AM56" s="11">
        <f>'OddsRatio_working_3-way'!AA56+'OddsRatio_working_3-way'!AG56</f>
        <v>-0.71942081613078335</v>
      </c>
      <c r="AN56" s="11">
        <f>'OddsRatio_working_3-way'!AB56+'OddsRatio_working_3-way'!AH56</f>
        <v>-0.35730426419787803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1.0767250803286612</v>
      </c>
      <c r="AS56" s="11">
        <f>IF(('OddsRatio_working_3-way'!X56=0),IF(Q56&gt;0,-Q56^(1/3),(-Q56)^(1/3)),'OddsRatio_working_3-way'!AM56-'OddsRatio_working_3-way'!R56/3)</f>
        <v>-0.71942081613078335</v>
      </c>
      <c r="AT56" s="11">
        <f>IF(('OddsRatio_working_3-way'!X56=0),IF(Q56&gt;0,-Q56^(1/3),(-Q56)^(1/3)),'OddsRatio_working_3-way'!AN56-'OddsRatio_working_3-way'!R56/3)</f>
        <v>-0.35730426419787803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1.29</v>
      </c>
      <c r="B57" s="4">
        <f>IF('True_Odds_Calculator_3-way'!B58="","",'True_Odds_Calculator_3-way'!B58)</f>
        <v>5.74</v>
      </c>
      <c r="C57" s="4">
        <f>IF('True_Odds_Calculator_3-way'!C58="","",'True_Odds_Calculator_3-way'!C58)</f>
        <v>9.31</v>
      </c>
      <c r="D57" s="9">
        <f t="shared" si="13"/>
        <v>0.75006887775736919</v>
      </c>
      <c r="E57" s="9">
        <f t="shared" si="14"/>
        <v>0.15512835816423004</v>
      </c>
      <c r="F57" s="9">
        <f t="shared" si="15"/>
        <v>9.4802764078400784E-2</v>
      </c>
      <c r="G57" s="9">
        <f t="shared" si="16"/>
        <v>1.1490030870043042</v>
      </c>
      <c r="H57" s="9">
        <f t="shared" si="17"/>
        <v>1.3332108952312485</v>
      </c>
      <c r="I57" s="9">
        <f t="shared" si="18"/>
        <v>6.446274632400403</v>
      </c>
      <c r="J57" s="9">
        <f t="shared" si="19"/>
        <v>10.548215653005768</v>
      </c>
      <c r="K57" s="11">
        <f t="shared" si="20"/>
        <v>0.77519379844961234</v>
      </c>
      <c r="L57" s="11">
        <f t="shared" si="21"/>
        <v>0.17421602787456444</v>
      </c>
      <c r="M57" s="11">
        <f t="shared" si="22"/>
        <v>0.10741138560687433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-0.16570136257796386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0.19351050482074703</v>
      </c>
      <c r="Q57" s="11">
        <f>2*'OddsRatio_working_3-way'!K57*'OddsRatio_working_3-way'!L57*'OddsRatio_working_3-way'!M57</f>
        <v>2.901206968826792E-2</v>
      </c>
      <c r="R57" s="11">
        <f t="shared" si="23"/>
        <v>0</v>
      </c>
      <c r="S57" s="11">
        <f t="shared" si="24"/>
        <v>-1.1678268772817044</v>
      </c>
      <c r="T57" s="11">
        <f t="shared" si="25"/>
        <v>-0.17508648834808163</v>
      </c>
      <c r="U57" s="11">
        <f>'OddsRatio_working_3-way'!S57-'OddsRatio_working_3-way'!R57^2/3</f>
        <v>-1.1678268772817044</v>
      </c>
      <c r="V57" s="11">
        <f>'OddsRatio_working_3-way'!S57*'OddsRatio_working_3-way'!R57/3-2*'OddsRatio_working_3-way'!R57^3/27-'OddsRatio_working_3-way'!T57</f>
        <v>0.17508648834808163</v>
      </c>
      <c r="W57" s="11">
        <f>'OddsRatio_working_3-way'!V57^2+4*'OddsRatio_working_3-way'!U57^3/27</f>
        <v>-0.20530104789617851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0.24287667976683219</v>
      </c>
      <c r="Y57" s="11">
        <f>IF('OddsRatio_working_3-way'!W57&gt;=0,IF('OddsRatio_working_3-way'!V57+SQRT('OddsRatio_working_3-way'!W57)&gt;0,0,PI()),ACOS('OddsRatio_working_3-way'!V57/(2*'OddsRatio_working_3-way'!X57)))</f>
        <v>1.2020533541004732</v>
      </c>
      <c r="Z57" s="11">
        <f>'OddsRatio_working_3-way'!X57^(1/3)*COS('OddsRatio_working_3-way'!Y57/3)</f>
        <v>0.5745015435021521</v>
      </c>
      <c r="AA57" s="11">
        <f>'OddsRatio_working_3-way'!X57^(1/3)*COS(('OddsRatio_working_3-way'!Y57+2*PI())/3)</f>
        <v>-0.49800584691098693</v>
      </c>
      <c r="AB57" s="11">
        <f>'OddsRatio_working_3-way'!X57^(1/3)*COS(('OddsRatio_working_3-way'!Y57+4*PI())/3)</f>
        <v>-7.6495696591165063E-2</v>
      </c>
      <c r="AC57" s="11">
        <f>'OddsRatio_working_3-way'!X57^(1/3)*SIN('OddsRatio_working_3-way'!Y57/3)</f>
        <v>0.24335899875330885</v>
      </c>
      <c r="AD57" s="11">
        <f>'OddsRatio_working_3-way'!X57^(1/3)*SIN(('OddsRatio_working_3-way'!Y57+2*PI())/3)</f>
        <v>0.3758534318095802</v>
      </c>
      <c r="AE57" s="11">
        <f>'OddsRatio_working_3-way'!X57^(1/3)*SIN(('OddsRatio_working_3-way'!Y57+4*PI())/3)</f>
        <v>-0.61921243056288899</v>
      </c>
      <c r="AF57" s="11">
        <f>-'OddsRatio_working_3-way'!U57/(3*'OddsRatio_working_3-way'!X57^(1/3))*COS(('OddsRatio_working_3-way'!Y57)/3)</f>
        <v>0.5745015435021521</v>
      </c>
      <c r="AG57" s="11">
        <f>-'OddsRatio_working_3-way'!U57/(3*'OddsRatio_working_3-way'!X57^(1/3))*COS(('OddsRatio_working_3-way'!Y57+2*PI())/3)</f>
        <v>-0.49800584691098693</v>
      </c>
      <c r="AH57" s="11">
        <f>-'OddsRatio_working_3-way'!U57/(3*'OddsRatio_working_3-way'!X57^(1/3))*COS(('OddsRatio_working_3-way'!Y57+4*PI())/3)</f>
        <v>-7.6495696591165063E-2</v>
      </c>
      <c r="AI57" s="11">
        <f>'OddsRatio_working_3-way'!U57/(3*'OddsRatio_working_3-way'!X57^(1/3))*SIN(('OddsRatio_working_3-way'!Y57)/3)</f>
        <v>-0.24335899875330885</v>
      </c>
      <c r="AJ57" s="11">
        <f>'OddsRatio_working_3-way'!U57/(3*'OddsRatio_working_3-way'!X57^(1/3))*SIN(('OddsRatio_working_3-way'!Y57+2*PI())/3)</f>
        <v>-0.3758534318095802</v>
      </c>
      <c r="AK57" s="11">
        <f>'OddsRatio_working_3-way'!U57/(3*'OddsRatio_working_3-way'!X57^(1/3))*SIN(('OddsRatio_working_3-way'!Y57+4*PI())/3)</f>
        <v>0.61921243056288899</v>
      </c>
      <c r="AL57" s="11">
        <f>'OddsRatio_working_3-way'!Z57+'OddsRatio_working_3-way'!AF57</f>
        <v>1.1490030870043042</v>
      </c>
      <c r="AM57" s="11">
        <f>'OddsRatio_working_3-way'!AA57+'OddsRatio_working_3-way'!AG57</f>
        <v>-0.99601169382197385</v>
      </c>
      <c r="AN57" s="11">
        <f>'OddsRatio_working_3-way'!AB57+'OddsRatio_working_3-way'!AH57</f>
        <v>-0.15299139318233013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1.1490030870043042</v>
      </c>
      <c r="AS57" s="11">
        <f>IF(('OddsRatio_working_3-way'!X57=0),IF(Q57&gt;0,-Q57^(1/3),(-Q57)^(1/3)),'OddsRatio_working_3-way'!AM57-'OddsRatio_working_3-way'!R57/3)</f>
        <v>-0.99601169382197385</v>
      </c>
      <c r="AT57" s="11">
        <f>IF(('OddsRatio_working_3-way'!X57=0),IF(Q57&gt;0,-Q57^(1/3),(-Q57)^(1/3)),'OddsRatio_working_3-way'!AN57-'OddsRatio_working_3-way'!R57/3)</f>
        <v>-0.15299139318233013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1.69</v>
      </c>
      <c r="B58" s="4">
        <f>IF('True_Odds_Calculator_3-way'!B59="","",'True_Odds_Calculator_3-way'!B59)</f>
        <v>4.2</v>
      </c>
      <c r="C58" s="4">
        <f>IF('True_Odds_Calculator_3-way'!C59="","",'True_Odds_Calculator_3-way'!C59)</f>
        <v>4.57</v>
      </c>
      <c r="D58" s="9">
        <f t="shared" si="13"/>
        <v>0.57158472917082725</v>
      </c>
      <c r="E58" s="9">
        <f t="shared" si="14"/>
        <v>0.22341158692347576</v>
      </c>
      <c r="F58" s="9">
        <f t="shared" si="15"/>
        <v>0.20500368390569712</v>
      </c>
      <c r="G58" s="9">
        <f t="shared" si="16"/>
        <v>1.0862636196641819</v>
      </c>
      <c r="H58" s="9">
        <f t="shared" si="17"/>
        <v>1.7495218975682851</v>
      </c>
      <c r="I58" s="9">
        <f t="shared" si="18"/>
        <v>4.4760435829253824</v>
      </c>
      <c r="J58" s="9">
        <f t="shared" si="19"/>
        <v>4.8779611222011301</v>
      </c>
      <c r="K58" s="11">
        <f t="shared" si="20"/>
        <v>0.59171597633136097</v>
      </c>
      <c r="L58" s="11">
        <f t="shared" si="21"/>
        <v>0.23809523809523808</v>
      </c>
      <c r="M58" s="11">
        <f t="shared" si="22"/>
        <v>0.21881838074398249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-0.2430049331244416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0.22997817981827412</v>
      </c>
      <c r="Q58" s="11">
        <f>2*'OddsRatio_working_3-way'!K58*'OddsRatio_working_3-way'!L58*'OddsRatio_working_3-way'!M58</f>
        <v>6.1656348476749084E-2</v>
      </c>
      <c r="R58" s="11">
        <f t="shared" si="23"/>
        <v>0</v>
      </c>
      <c r="S58" s="11">
        <f t="shared" si="24"/>
        <v>-0.94639304997361284</v>
      </c>
      <c r="T58" s="11">
        <f t="shared" si="25"/>
        <v>-0.25372467827710798</v>
      </c>
      <c r="U58" s="11">
        <f>'OddsRatio_working_3-way'!S58-'OddsRatio_working_3-way'!R58^2/3</f>
        <v>-0.94639304997361284</v>
      </c>
      <c r="V58" s="11">
        <f>'OddsRatio_working_3-way'!S58*'OddsRatio_working_3-way'!R58/3-2*'OddsRatio_working_3-way'!R58^3/27-'OddsRatio_working_3-way'!T58</f>
        <v>0.25372467827710798</v>
      </c>
      <c r="W58" s="11">
        <f>'OddsRatio_working_3-way'!V58^2+4*'OddsRatio_working_3-way'!U58^3/27</f>
        <v>-6.1201004615255461E-2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0.1771843792367695</v>
      </c>
      <c r="Y58" s="11">
        <f>IF('OddsRatio_working_3-way'!W58&gt;=0,IF('OddsRatio_working_3-way'!V58+SQRT('OddsRatio_working_3-way'!W58)&gt;0,0,PI()),ACOS('OddsRatio_working_3-way'!V58/(2*'OddsRatio_working_3-way'!X58)))</f>
        <v>0.77275436439643785</v>
      </c>
      <c r="Z58" s="11">
        <f>'OddsRatio_working_3-way'!X58^(1/3)*COS('OddsRatio_working_3-way'!Y58/3)</f>
        <v>0.54313180983209108</v>
      </c>
      <c r="AA58" s="11">
        <f>'OddsRatio_working_3-way'!X58^(1/3)*COS(('OddsRatio_working_3-way'!Y58+2*PI())/3)</f>
        <v>-0.3954777298351837</v>
      </c>
      <c r="AB58" s="11">
        <f>'OddsRatio_working_3-way'!X58^(1/3)*COS(('OddsRatio_working_3-way'!Y58+4*PI())/3)</f>
        <v>-0.14765407999690755</v>
      </c>
      <c r="AC58" s="11">
        <f>'OddsRatio_working_3-way'!X58^(1/3)*SIN('OddsRatio_working_3-way'!Y58/3)</f>
        <v>0.1430810509456846</v>
      </c>
      <c r="AD58" s="11">
        <f>'OddsRatio_working_3-way'!X58^(1/3)*SIN(('OddsRatio_working_3-way'!Y58+2*PI())/3)</f>
        <v>0.39882541944516747</v>
      </c>
      <c r="AE58" s="11">
        <f>'OddsRatio_working_3-way'!X58^(1/3)*SIN(('OddsRatio_working_3-way'!Y58+4*PI())/3)</f>
        <v>-0.54190647039085182</v>
      </c>
      <c r="AF58" s="11">
        <f>-'OddsRatio_working_3-way'!U58/(3*'OddsRatio_working_3-way'!X58^(1/3))*COS(('OddsRatio_working_3-way'!Y58)/3)</f>
        <v>0.54313180983209097</v>
      </c>
      <c r="AG58" s="11">
        <f>-'OddsRatio_working_3-way'!U58/(3*'OddsRatio_working_3-way'!X58^(1/3))*COS(('OddsRatio_working_3-way'!Y58+2*PI())/3)</f>
        <v>-0.39547772983518364</v>
      </c>
      <c r="AH58" s="11">
        <f>-'OddsRatio_working_3-way'!U58/(3*'OddsRatio_working_3-way'!X58^(1/3))*COS(('OddsRatio_working_3-way'!Y58+4*PI())/3)</f>
        <v>-0.14765407999690749</v>
      </c>
      <c r="AI58" s="11">
        <f>'OddsRatio_working_3-way'!U58/(3*'OddsRatio_working_3-way'!X58^(1/3))*SIN(('OddsRatio_working_3-way'!Y58)/3)</f>
        <v>-0.14308105094568455</v>
      </c>
      <c r="AJ58" s="11">
        <f>'OddsRatio_working_3-way'!U58/(3*'OddsRatio_working_3-way'!X58^(1/3))*SIN(('OddsRatio_working_3-way'!Y58+2*PI())/3)</f>
        <v>-0.39882541944516736</v>
      </c>
      <c r="AK58" s="11">
        <f>'OddsRatio_working_3-way'!U58/(3*'OddsRatio_working_3-way'!X58^(1/3))*SIN(('OddsRatio_working_3-way'!Y58+4*PI())/3)</f>
        <v>0.54190647039085171</v>
      </c>
      <c r="AL58" s="11">
        <f>'OddsRatio_working_3-way'!Z58+'OddsRatio_working_3-way'!AF58</f>
        <v>1.0862636196641819</v>
      </c>
      <c r="AM58" s="11">
        <f>'OddsRatio_working_3-way'!AA58+'OddsRatio_working_3-way'!AG58</f>
        <v>-0.7909554596703674</v>
      </c>
      <c r="AN58" s="11">
        <f>'OddsRatio_working_3-way'!AB58+'OddsRatio_working_3-way'!AH58</f>
        <v>-0.29530815999381504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1.0862636196641819</v>
      </c>
      <c r="AS58" s="11">
        <f>IF(('OddsRatio_working_3-way'!X58=0),IF(Q58&gt;0,-Q58^(1/3),(-Q58)^(1/3)),'OddsRatio_working_3-way'!AM58-'OddsRatio_working_3-way'!R58/3)</f>
        <v>-0.7909554596703674</v>
      </c>
      <c r="AT58" s="11">
        <f>IF(('OddsRatio_working_3-way'!X58=0),IF(Q58&gt;0,-Q58^(1/3),(-Q58)^(1/3)),'OddsRatio_working_3-way'!AN58-'OddsRatio_working_3-way'!R58/3)</f>
        <v>-0.29530815999381504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2.2599999999999998</v>
      </c>
      <c r="B59" s="4">
        <f>IF('True_Odds_Calculator_3-way'!B60="","",'True_Odds_Calculator_3-way'!B60)</f>
        <v>3.57</v>
      </c>
      <c r="C59" s="4">
        <f>IF('True_Odds_Calculator_3-way'!C60="","",'True_Odds_Calculator_3-way'!C60)</f>
        <v>3.1</v>
      </c>
      <c r="D59" s="9">
        <f t="shared" si="13"/>
        <v>0.42566775761778197</v>
      </c>
      <c r="E59" s="9">
        <f t="shared" si="14"/>
        <v>0.26652155353451407</v>
      </c>
      <c r="F59" s="9">
        <f t="shared" si="15"/>
        <v>0.30781068884770391</v>
      </c>
      <c r="G59" s="9">
        <f t="shared" si="16"/>
        <v>1.070833371399436</v>
      </c>
      <c r="H59" s="9">
        <f t="shared" si="17"/>
        <v>2.349250047963289</v>
      </c>
      <c r="I59" s="9">
        <f t="shared" si="18"/>
        <v>3.7520417644965507</v>
      </c>
      <c r="J59" s="9">
        <f t="shared" si="19"/>
        <v>3.2487500799388158</v>
      </c>
      <c r="K59" s="11">
        <f t="shared" si="20"/>
        <v>0.44247787610619471</v>
      </c>
      <c r="L59" s="11">
        <f t="shared" si="21"/>
        <v>0.28011204481792717</v>
      </c>
      <c r="M59" s="11">
        <f t="shared" si="22"/>
        <v>0.32258064516129031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-0.27188460311329765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0.23709169651303283</v>
      </c>
      <c r="Q59" s="11">
        <f>2*'OddsRatio_working_3-way'!K59*'OddsRatio_working_3-way'!L59*'OddsRatio_working_3-way'!M59</f>
        <v>7.9963472685677189E-2</v>
      </c>
      <c r="R59" s="11">
        <f t="shared" si="23"/>
        <v>0</v>
      </c>
      <c r="S59" s="11">
        <f t="shared" si="24"/>
        <v>-0.87203061077435784</v>
      </c>
      <c r="T59" s="11">
        <f t="shared" si="25"/>
        <v>-0.29410813179573625</v>
      </c>
      <c r="U59" s="11">
        <f>'OddsRatio_working_3-way'!S59-'OddsRatio_working_3-way'!R59^2/3</f>
        <v>-0.87203061077435784</v>
      </c>
      <c r="V59" s="11">
        <f>'OddsRatio_working_3-way'!S59*'OddsRatio_working_3-way'!R59/3-2*'OddsRatio_working_3-way'!R59^3/27-'OddsRatio_working_3-way'!T59</f>
        <v>0.29410813179573625</v>
      </c>
      <c r="W59" s="11">
        <f>'OddsRatio_working_3-way'!V59^2+4*'OddsRatio_working_3-way'!U59^3/27</f>
        <v>-1.1741099890202528E-2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0.15671685700538143</v>
      </c>
      <c r="Y59" s="11">
        <f>IF('OddsRatio_working_3-way'!W59&gt;=0,IF('OddsRatio_working_3-way'!V59+SQRT('OddsRatio_working_3-way'!W59)&gt;0,0,PI()),ACOS('OddsRatio_working_3-way'!V59/(2*'OddsRatio_working_3-way'!X59)))</f>
        <v>0.35299256882850449</v>
      </c>
      <c r="Z59" s="11">
        <f>'OddsRatio_working_3-way'!X59^(1/3)*COS('OddsRatio_working_3-way'!Y59/3)</f>
        <v>0.53541668569971801</v>
      </c>
      <c r="AA59" s="11">
        <f>'OddsRatio_working_3-way'!X59^(1/3)*COS(('OddsRatio_working_3-way'!Y59+2*PI())/3)</f>
        <v>-0.32252058782610904</v>
      </c>
      <c r="AB59" s="11">
        <f>'OddsRatio_working_3-way'!X59^(1/3)*COS(('OddsRatio_working_3-way'!Y59+4*PI())/3)</f>
        <v>-0.21289609787360905</v>
      </c>
      <c r="AC59" s="11">
        <f>'OddsRatio_working_3-way'!X59^(1/3)*SIN('OddsRatio_working_3-way'!Y59/3)</f>
        <v>6.3291728783851281E-2</v>
      </c>
      <c r="AD59" s="11">
        <f>'OddsRatio_working_3-way'!X59^(1/3)*SIN(('OddsRatio_working_3-way'!Y59+2*PI())/3)</f>
        <v>0.43203858703409848</v>
      </c>
      <c r="AE59" s="11">
        <f>'OddsRatio_working_3-way'!X59^(1/3)*SIN(('OddsRatio_working_3-way'!Y59+4*PI())/3)</f>
        <v>-0.49533031581794978</v>
      </c>
      <c r="AF59" s="11">
        <f>-'OddsRatio_working_3-way'!U59/(3*'OddsRatio_working_3-way'!X59^(1/3))*COS(('OddsRatio_working_3-way'!Y59)/3)</f>
        <v>0.53541668569971812</v>
      </c>
      <c r="AG59" s="11">
        <f>-'OddsRatio_working_3-way'!U59/(3*'OddsRatio_working_3-way'!X59^(1/3))*COS(('OddsRatio_working_3-way'!Y59+2*PI())/3)</f>
        <v>-0.3225205878261091</v>
      </c>
      <c r="AH59" s="11">
        <f>-'OddsRatio_working_3-way'!U59/(3*'OddsRatio_working_3-way'!X59^(1/3))*COS(('OddsRatio_working_3-way'!Y59+4*PI())/3)</f>
        <v>-0.21289609787360911</v>
      </c>
      <c r="AI59" s="11">
        <f>'OddsRatio_working_3-way'!U59/(3*'OddsRatio_working_3-way'!X59^(1/3))*SIN(('OddsRatio_working_3-way'!Y59)/3)</f>
        <v>-6.3291728783851295E-2</v>
      </c>
      <c r="AJ59" s="11">
        <f>'OddsRatio_working_3-way'!U59/(3*'OddsRatio_working_3-way'!X59^(1/3))*SIN(('OddsRatio_working_3-way'!Y59+2*PI())/3)</f>
        <v>-0.43203858703409853</v>
      </c>
      <c r="AK59" s="11">
        <f>'OddsRatio_working_3-way'!U59/(3*'OddsRatio_working_3-way'!X59^(1/3))*SIN(('OddsRatio_working_3-way'!Y59+4*PI())/3)</f>
        <v>0.4953303158179499</v>
      </c>
      <c r="AL59" s="11">
        <f>'OddsRatio_working_3-way'!Z59+'OddsRatio_working_3-way'!AF59</f>
        <v>1.070833371399436</v>
      </c>
      <c r="AM59" s="11">
        <f>'OddsRatio_working_3-way'!AA59+'OddsRatio_working_3-way'!AG59</f>
        <v>-0.64504117565221808</v>
      </c>
      <c r="AN59" s="11">
        <f>'OddsRatio_working_3-way'!AB59+'OddsRatio_working_3-way'!AH59</f>
        <v>-0.42579219574721816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1.070833371399436</v>
      </c>
      <c r="AS59" s="11">
        <f>IF(('OddsRatio_working_3-way'!X59=0),IF(Q59&gt;0,-Q59^(1/3),(-Q59)^(1/3)),'OddsRatio_working_3-way'!AM59-'OddsRatio_working_3-way'!R59/3)</f>
        <v>-0.64504117565221808</v>
      </c>
      <c r="AT59" s="11">
        <f>IF(('OddsRatio_working_3-way'!X59=0),IF(Q59&gt;0,-Q59^(1/3),(-Q59)^(1/3)),'OddsRatio_working_3-way'!AN59-'OddsRatio_working_3-way'!R59/3)</f>
        <v>-0.42579219574721816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2.5099999999999998</v>
      </c>
      <c r="B60" s="4">
        <f>IF('True_Odds_Calculator_3-way'!B61="","",'True_Odds_Calculator_3-way'!B61)</f>
        <v>3.19</v>
      </c>
      <c r="C60" s="4">
        <f>IF('True_Odds_Calculator_3-way'!C61="","",'True_Odds_Calculator_3-way'!C61)</f>
        <v>3</v>
      </c>
      <c r="D60" s="9">
        <f t="shared" si="13"/>
        <v>0.38234821938472935</v>
      </c>
      <c r="E60" s="9">
        <f t="shared" si="14"/>
        <v>0.29914240973004802</v>
      </c>
      <c r="F60" s="9">
        <f t="shared" si="15"/>
        <v>0.31850937088522285</v>
      </c>
      <c r="G60" s="9">
        <f t="shared" si="16"/>
        <v>1.0698125257990561</v>
      </c>
      <c r="H60" s="9">
        <f t="shared" si="17"/>
        <v>2.6154169139565742</v>
      </c>
      <c r="I60" s="9">
        <f t="shared" si="18"/>
        <v>3.3428894314999322</v>
      </c>
      <c r="J60" s="9">
        <f t="shared" si="19"/>
        <v>3.1396250515981121</v>
      </c>
      <c r="K60" s="11">
        <f t="shared" si="20"/>
        <v>0.39840637450199207</v>
      </c>
      <c r="L60" s="11">
        <f t="shared" si="21"/>
        <v>0.31347962382445144</v>
      </c>
      <c r="M60" s="11">
        <f t="shared" si="22"/>
        <v>0.33333333333333331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-0.2753375213878031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0.23729533277548115</v>
      </c>
      <c r="Q60" s="11">
        <f>2*'OddsRatio_working_3-way'!K60*'OddsRatio_working_3-way'!L60*'OddsRatio_working_3-way'!M60</f>
        <v>8.3261520272098655E-2</v>
      </c>
      <c r="R60" s="11">
        <f t="shared" si="23"/>
        <v>0</v>
      </c>
      <c r="S60" s="11">
        <f t="shared" si="24"/>
        <v>-0.86183434636668765</v>
      </c>
      <c r="T60" s="11">
        <f t="shared" si="25"/>
        <v>-0.30239801626901319</v>
      </c>
      <c r="U60" s="11">
        <f>'OddsRatio_working_3-way'!S60-'OddsRatio_working_3-way'!R60^2/3</f>
        <v>-0.86183434636668765</v>
      </c>
      <c r="V60" s="11">
        <f>'OddsRatio_working_3-way'!S60*'OddsRatio_working_3-way'!R60/3-2*'OddsRatio_working_3-way'!R60^3/27-'OddsRatio_working_3-way'!T60</f>
        <v>0.30239801626901319</v>
      </c>
      <c r="W60" s="11">
        <f>'OddsRatio_working_3-way'!V60^2+4*'OddsRatio_working_3-way'!U60^3/27</f>
        <v>-3.3902153333469492E-3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0.15397627705005512</v>
      </c>
      <c r="Y60" s="11">
        <f>IF('OddsRatio_working_3-way'!W60&gt;=0,IF('OddsRatio_working_3-way'!V60+SQRT('OddsRatio_working_3-way'!W60)&gt;0,0,PI()),ACOS('OddsRatio_working_3-way'!V60/(2*'OddsRatio_working_3-way'!X60)))</f>
        <v>0.1902181734368884</v>
      </c>
      <c r="Z60" s="11">
        <f>'OddsRatio_working_3-way'!X60^(1/3)*COS('OddsRatio_working_3-way'!Y60/3)</f>
        <v>0.53490626289952814</v>
      </c>
      <c r="AA60" s="11">
        <f>'OddsRatio_working_3-way'!X60^(1/3)*COS(('OddsRatio_working_3-way'!Y60+2*PI())/3)</f>
        <v>-0.29686493222458327</v>
      </c>
      <c r="AB60" s="11">
        <f>'OddsRatio_working_3-way'!X60^(1/3)*COS(('OddsRatio_working_3-way'!Y60+4*PI())/3)</f>
        <v>-0.2380413306749451</v>
      </c>
      <c r="AC60" s="11">
        <f>'OddsRatio_working_3-way'!X60^(1/3)*SIN('OddsRatio_working_3-way'!Y60/3)</f>
        <v>3.3961822189387071E-2</v>
      </c>
      <c r="AD60" s="11">
        <f>'OddsRatio_working_3-way'!X60^(1/3)*SIN(('OddsRatio_working_3-way'!Y60+2*PI())/3)</f>
        <v>0.44626150121969538</v>
      </c>
      <c r="AE60" s="11">
        <f>'OddsRatio_working_3-way'!X60^(1/3)*SIN(('OddsRatio_working_3-way'!Y60+4*PI())/3)</f>
        <v>-0.48022332340908225</v>
      </c>
      <c r="AF60" s="11">
        <f>-'OddsRatio_working_3-way'!U60/(3*'OddsRatio_working_3-way'!X60^(1/3))*COS(('OddsRatio_working_3-way'!Y60)/3)</f>
        <v>0.53490626289952803</v>
      </c>
      <c r="AG60" s="11">
        <f>-'OddsRatio_working_3-way'!U60/(3*'OddsRatio_working_3-way'!X60^(1/3))*COS(('OddsRatio_working_3-way'!Y60+2*PI())/3)</f>
        <v>-0.29686493222458321</v>
      </c>
      <c r="AH60" s="11">
        <f>-'OddsRatio_working_3-way'!U60/(3*'OddsRatio_working_3-way'!X60^(1/3))*COS(('OddsRatio_working_3-way'!Y60+4*PI())/3)</f>
        <v>-0.23804133067494504</v>
      </c>
      <c r="AI60" s="11">
        <f>'OddsRatio_working_3-way'!U60/(3*'OddsRatio_working_3-way'!X60^(1/3))*SIN(('OddsRatio_working_3-way'!Y60)/3)</f>
        <v>-3.3961822189387064E-2</v>
      </c>
      <c r="AJ60" s="11">
        <f>'OddsRatio_working_3-way'!U60/(3*'OddsRatio_working_3-way'!X60^(1/3))*SIN(('OddsRatio_working_3-way'!Y60+2*PI())/3)</f>
        <v>-0.44626150121969527</v>
      </c>
      <c r="AK60" s="11">
        <f>'OddsRatio_working_3-way'!U60/(3*'OddsRatio_working_3-way'!X60^(1/3))*SIN(('OddsRatio_working_3-way'!Y60+4*PI())/3)</f>
        <v>0.48022332340908214</v>
      </c>
      <c r="AL60" s="11">
        <f>'OddsRatio_working_3-way'!Z60+'OddsRatio_working_3-way'!AF60</f>
        <v>1.0698125257990561</v>
      </c>
      <c r="AM60" s="11">
        <f>'OddsRatio_working_3-way'!AA60+'OddsRatio_working_3-way'!AG60</f>
        <v>-0.59372986444916642</v>
      </c>
      <c r="AN60" s="11">
        <f>'OddsRatio_working_3-way'!AB60+'OddsRatio_working_3-way'!AH60</f>
        <v>-0.47608266134989013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1.0698125257990561</v>
      </c>
      <c r="AS60" s="11">
        <f>IF(('OddsRatio_working_3-way'!X60=0),IF(Q60&gt;0,-Q60^(1/3),(-Q60)^(1/3)),'OddsRatio_working_3-way'!AM60-'OddsRatio_working_3-way'!R60/3)</f>
        <v>-0.59372986444916642</v>
      </c>
      <c r="AT60" s="11">
        <f>IF(('OddsRatio_working_3-way'!X60=0),IF(Q60&gt;0,-Q60^(1/3),(-Q60)^(1/3)),'OddsRatio_working_3-way'!AN60-'OddsRatio_working_3-way'!R60/3)</f>
        <v>-0.47608266134989013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2.75</v>
      </c>
      <c r="B61" s="4">
        <f>IF('True_Odds_Calculator_3-way'!B62="","",'True_Odds_Calculator_3-way'!B62)</f>
        <v>3.24</v>
      </c>
      <c r="C61" s="4">
        <f>IF('True_Odds_Calculator_3-way'!C62="","",'True_Odds_Calculator_3-way'!C62)</f>
        <v>2.69</v>
      </c>
      <c r="D61" s="9">
        <f t="shared" si="13"/>
        <v>0.34860360021544079</v>
      </c>
      <c r="E61" s="9">
        <f t="shared" si="14"/>
        <v>0.29482937758479294</v>
      </c>
      <c r="F61" s="9">
        <f t="shared" si="15"/>
        <v>0.35656702219976633</v>
      </c>
      <c r="G61" s="9">
        <f t="shared" si="16"/>
        <v>1.0677644004036828</v>
      </c>
      <c r="H61" s="9">
        <f t="shared" si="17"/>
        <v>2.8685877007064446</v>
      </c>
      <c r="I61" s="9">
        <f t="shared" si="18"/>
        <v>3.3917922569042496</v>
      </c>
      <c r="J61" s="9">
        <f t="shared" si="19"/>
        <v>2.8045218366822242</v>
      </c>
      <c r="K61" s="11">
        <f t="shared" si="20"/>
        <v>0.36363636363636365</v>
      </c>
      <c r="L61" s="11">
        <f t="shared" si="21"/>
        <v>0.30864197530864196</v>
      </c>
      <c r="M61" s="11">
        <f t="shared" si="22"/>
        <v>0.37174721189591081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-0.27640302237576098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0.23698363227483429</v>
      </c>
      <c r="Q61" s="11">
        <f>2*'OddsRatio_working_3-way'!K61*'OddsRatio_working_3-way'!L61*'OddsRatio_working_3-way'!M61</f>
        <v>8.3444940941843057E-2</v>
      </c>
      <c r="R61" s="11">
        <f t="shared" si="23"/>
        <v>0</v>
      </c>
      <c r="S61" s="11">
        <f t="shared" si="24"/>
        <v>-0.85738437386789024</v>
      </c>
      <c r="T61" s="11">
        <f t="shared" si="25"/>
        <v>-0.30189590629151064</v>
      </c>
      <c r="U61" s="11">
        <f>'OddsRatio_working_3-way'!S61-'OddsRatio_working_3-way'!R61^2/3</f>
        <v>-0.85738437386789024</v>
      </c>
      <c r="V61" s="11">
        <f>'OddsRatio_working_3-way'!S61*'OddsRatio_working_3-way'!R61/3-2*'OddsRatio_working_3-way'!R61^3/27-'OddsRatio_working_3-way'!T61</f>
        <v>0.30189590629151064</v>
      </c>
      <c r="W61" s="11">
        <f>'OddsRatio_working_3-way'!V61^2+4*'OddsRatio_working_3-way'!U61^3/27</f>
        <v>-2.2322072330838716E-3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0.15278526227082281</v>
      </c>
      <c r="Y61" s="11">
        <f>IF('OddsRatio_working_3-way'!W61&gt;=0,IF('OddsRatio_working_3-way'!V61+SQRT('OddsRatio_working_3-way'!W61)&gt;0,0,PI()),ACOS('OddsRatio_working_3-way'!V61/(2*'OddsRatio_working_3-way'!X61)))</f>
        <v>0.15523925843267339</v>
      </c>
      <c r="Z61" s="11">
        <f>'OddsRatio_working_3-way'!X61^(1/3)*COS('OddsRatio_working_3-way'!Y61/3)</f>
        <v>0.53388220020184141</v>
      </c>
      <c r="AA61" s="11">
        <f>'OddsRatio_working_3-way'!X61^(1/3)*COS(('OddsRatio_working_3-way'!Y61+2*PI())/3)</f>
        <v>-0.29088772194416312</v>
      </c>
      <c r="AB61" s="11">
        <f>'OddsRatio_working_3-way'!X61^(1/3)*COS(('OddsRatio_working_3-way'!Y61+4*PI())/3)</f>
        <v>-0.24299447825767839</v>
      </c>
      <c r="AC61" s="11">
        <f>'OddsRatio_working_3-way'!X61^(1/3)*SIN('OddsRatio_working_3-way'!Y61/3)</f>
        <v>2.7651177134756354E-2</v>
      </c>
      <c r="AD61" s="11">
        <f>'OddsRatio_working_3-way'!X61^(1/3)*SIN(('OddsRatio_working_3-way'!Y61+2*PI())/3)</f>
        <v>0.44852995943574603</v>
      </c>
      <c r="AE61" s="11">
        <f>'OddsRatio_working_3-way'!X61^(1/3)*SIN(('OddsRatio_working_3-way'!Y61+4*PI())/3)</f>
        <v>-0.47618113657050237</v>
      </c>
      <c r="AF61" s="11">
        <f>-'OddsRatio_working_3-way'!U61/(3*'OddsRatio_working_3-way'!X61^(1/3))*COS(('OddsRatio_working_3-way'!Y61)/3)</f>
        <v>0.53388220020184141</v>
      </c>
      <c r="AG61" s="11">
        <f>-'OddsRatio_working_3-way'!U61/(3*'OddsRatio_working_3-way'!X61^(1/3))*COS(('OddsRatio_working_3-way'!Y61+2*PI())/3)</f>
        <v>-0.29088772194416312</v>
      </c>
      <c r="AH61" s="11">
        <f>-'OddsRatio_working_3-way'!U61/(3*'OddsRatio_working_3-way'!X61^(1/3))*COS(('OddsRatio_working_3-way'!Y61+4*PI())/3)</f>
        <v>-0.24299447825767839</v>
      </c>
      <c r="AI61" s="11">
        <f>'OddsRatio_working_3-way'!U61/(3*'OddsRatio_working_3-way'!X61^(1/3))*SIN(('OddsRatio_working_3-way'!Y61)/3)</f>
        <v>-2.7651177134756354E-2</v>
      </c>
      <c r="AJ61" s="11">
        <f>'OddsRatio_working_3-way'!U61/(3*'OddsRatio_working_3-way'!X61^(1/3))*SIN(('OddsRatio_working_3-way'!Y61+2*PI())/3)</f>
        <v>-0.44852995943574603</v>
      </c>
      <c r="AK61" s="11">
        <f>'OddsRatio_working_3-way'!U61/(3*'OddsRatio_working_3-way'!X61^(1/3))*SIN(('OddsRatio_working_3-way'!Y61+4*PI())/3)</f>
        <v>0.47618113657050237</v>
      </c>
      <c r="AL61" s="11">
        <f>'OddsRatio_working_3-way'!Z61+'OddsRatio_working_3-way'!AF61</f>
        <v>1.0677644004036828</v>
      </c>
      <c r="AM61" s="11">
        <f>'OddsRatio_working_3-way'!AA61+'OddsRatio_working_3-way'!AG61</f>
        <v>-0.58177544388832625</v>
      </c>
      <c r="AN61" s="11">
        <f>'OddsRatio_working_3-way'!AB61+'OddsRatio_working_3-way'!AH61</f>
        <v>-0.48598895651535678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1.0677644004036828</v>
      </c>
      <c r="AS61" s="11">
        <f>IF(('OddsRatio_working_3-way'!X61=0),IF(Q61&gt;0,-Q61^(1/3),(-Q61)^(1/3)),'OddsRatio_working_3-way'!AM61-'OddsRatio_working_3-way'!R61/3)</f>
        <v>-0.58177544388832625</v>
      </c>
      <c r="AT61" s="11">
        <f>IF(('OddsRatio_working_3-way'!X61=0),IF(Q61&gt;0,-Q61^(1/3),(-Q61)^(1/3)),'OddsRatio_working_3-way'!AN61-'OddsRatio_working_3-way'!R61/3)</f>
        <v>-0.48598895651535678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3.15</v>
      </c>
      <c r="B62" s="4">
        <f>IF('True_Odds_Calculator_3-way'!B63="","",'True_Odds_Calculator_3-way'!B63)</f>
        <v>3.68</v>
      </c>
      <c r="C62" s="4">
        <f>IF('True_Odds_Calculator_3-way'!C63="","",'True_Odds_Calculator_3-way'!C63)</f>
        <v>2.2000000000000002</v>
      </c>
      <c r="D62" s="9">
        <f t="shared" si="13"/>
        <v>0.30318905749582253</v>
      </c>
      <c r="E62" s="9">
        <f t="shared" si="14"/>
        <v>0.25874407099053437</v>
      </c>
      <c r="F62" s="9">
        <f t="shared" si="15"/>
        <v>0.43806687151364304</v>
      </c>
      <c r="G62" s="9">
        <f t="shared" si="16"/>
        <v>1.0689637530770919</v>
      </c>
      <c r="H62" s="9">
        <f t="shared" si="17"/>
        <v>3.2982720691157477</v>
      </c>
      <c r="I62" s="9">
        <f t="shared" si="18"/>
        <v>3.8648228582466069</v>
      </c>
      <c r="J62" s="9">
        <f t="shared" si="19"/>
        <v>2.2827565036925104</v>
      </c>
      <c r="K62" s="11">
        <f t="shared" si="20"/>
        <v>0.31746031746031744</v>
      </c>
      <c r="L62" s="11">
        <f t="shared" si="21"/>
        <v>0.27173913043478259</v>
      </c>
      <c r="M62" s="11">
        <f t="shared" si="22"/>
        <v>0.45454545454545453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-0.27112742330133632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0.23644833427442125</v>
      </c>
      <c r="Q62" s="11">
        <f>2*'OddsRatio_working_3-way'!K62*'OddsRatio_working_3-way'!L62*'OddsRatio_working_3-way'!M62</f>
        <v>7.8423991467469714E-2</v>
      </c>
      <c r="R62" s="11">
        <f t="shared" si="23"/>
        <v>0</v>
      </c>
      <c r="S62" s="11">
        <f t="shared" si="24"/>
        <v>-0.87209302325581406</v>
      </c>
      <c r="T62" s="11">
        <f t="shared" si="25"/>
        <v>-0.28925141733194487</v>
      </c>
      <c r="U62" s="11">
        <f>'OddsRatio_working_3-way'!S62-'OddsRatio_working_3-way'!R62^2/3</f>
        <v>-0.87209302325581406</v>
      </c>
      <c r="V62" s="11">
        <f>'OddsRatio_working_3-way'!S62*'OddsRatio_working_3-way'!R62/3-2*'OddsRatio_working_3-way'!R62^3/27-'OddsRatio_working_3-way'!T62</f>
        <v>0.28925141733194487</v>
      </c>
      <c r="W62" s="11">
        <f>'OddsRatio_working_3-way'!V62^2+4*'OddsRatio_working_3-way'!U62^3/27</f>
        <v>-1.4595405841676304E-2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0.15673368198174192</v>
      </c>
      <c r="Y62" s="11">
        <f>IF('OddsRatio_working_3-way'!W62&gt;=0,IF('OddsRatio_working_3-way'!V62+SQRT('OddsRatio_working_3-way'!W62)&gt;0,0,PI()),ACOS('OddsRatio_working_3-way'!V62/(2*'OddsRatio_working_3-way'!X62)))</f>
        <v>0.39564516112770032</v>
      </c>
      <c r="Z62" s="11">
        <f>'OddsRatio_working_3-way'!X62^(1/3)*COS('OddsRatio_working_3-way'!Y62/3)</f>
        <v>0.53448187653854606</v>
      </c>
      <c r="AA62" s="11">
        <f>'OddsRatio_working_3-way'!X62^(1/3)*COS(('OddsRatio_working_3-way'!Y62+2*PI())/3)</f>
        <v>-0.32864206653927608</v>
      </c>
      <c r="AB62" s="11">
        <f>'OddsRatio_working_3-way'!X62^(1/3)*COS(('OddsRatio_working_3-way'!Y62+4*PI())/3)</f>
        <v>-0.20583980999927001</v>
      </c>
      <c r="AC62" s="11">
        <f>'OddsRatio_working_3-way'!X62^(1/3)*SIN('OddsRatio_working_3-way'!Y62/3)</f>
        <v>7.089991587046611E-2</v>
      </c>
      <c r="AD62" s="11">
        <f>'OddsRatio_working_3-way'!X62^(1/3)*SIN(('OddsRatio_working_3-way'!Y62+2*PI())/3)</f>
        <v>0.42742492500952578</v>
      </c>
      <c r="AE62" s="11">
        <f>'OddsRatio_working_3-way'!X62^(1/3)*SIN(('OddsRatio_working_3-way'!Y62+4*PI())/3)</f>
        <v>-0.49832484087999179</v>
      </c>
      <c r="AF62" s="11">
        <f>-'OddsRatio_working_3-way'!U62/(3*'OddsRatio_working_3-way'!X62^(1/3))*COS(('OddsRatio_working_3-way'!Y62)/3)</f>
        <v>0.53448187653854595</v>
      </c>
      <c r="AG62" s="11">
        <f>-'OddsRatio_working_3-way'!U62/(3*'OddsRatio_working_3-way'!X62^(1/3))*COS(('OddsRatio_working_3-way'!Y62+2*PI())/3)</f>
        <v>-0.32864206653927602</v>
      </c>
      <c r="AH62" s="11">
        <f>-'OddsRatio_working_3-way'!U62/(3*'OddsRatio_working_3-way'!X62^(1/3))*COS(('OddsRatio_working_3-way'!Y62+4*PI())/3)</f>
        <v>-0.20583980999926998</v>
      </c>
      <c r="AI62" s="11">
        <f>'OddsRatio_working_3-way'!U62/(3*'OddsRatio_working_3-way'!X62^(1/3))*SIN(('OddsRatio_working_3-way'!Y62)/3)</f>
        <v>-7.0899915870466096E-2</v>
      </c>
      <c r="AJ62" s="11">
        <f>'OddsRatio_working_3-way'!U62/(3*'OddsRatio_working_3-way'!X62^(1/3))*SIN(('OddsRatio_working_3-way'!Y62+2*PI())/3)</f>
        <v>-0.42742492500952567</v>
      </c>
      <c r="AK62" s="11">
        <f>'OddsRatio_working_3-way'!U62/(3*'OddsRatio_working_3-way'!X62^(1/3))*SIN(('OddsRatio_working_3-way'!Y62+4*PI())/3)</f>
        <v>0.49832484087999168</v>
      </c>
      <c r="AL62" s="11">
        <f>'OddsRatio_working_3-way'!Z62+'OddsRatio_working_3-way'!AF62</f>
        <v>1.0689637530770919</v>
      </c>
      <c r="AM62" s="11">
        <f>'OddsRatio_working_3-way'!AA62+'OddsRatio_working_3-way'!AG62</f>
        <v>-0.65728413307855216</v>
      </c>
      <c r="AN62" s="11">
        <f>'OddsRatio_working_3-way'!AB62+'OddsRatio_working_3-way'!AH62</f>
        <v>-0.41167961999853997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1.0689637530770919</v>
      </c>
      <c r="AS62" s="11">
        <f>IF(('OddsRatio_working_3-way'!X62=0),IF(Q62&gt;0,-Q62^(1/3),(-Q62)^(1/3)),'OddsRatio_working_3-way'!AM62-'OddsRatio_working_3-way'!R62/3)</f>
        <v>-0.65728413307855216</v>
      </c>
      <c r="AT62" s="11">
        <f>IF(('OddsRatio_working_3-way'!X62=0),IF(Q62&gt;0,-Q62^(1/3),(-Q62)^(1/3)),'OddsRatio_working_3-way'!AN62-'OddsRatio_working_3-way'!R62/3)</f>
        <v>-0.41167961999853997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3.1</v>
      </c>
      <c r="B63" s="4">
        <f>IF('True_Odds_Calculator_3-way'!B64="","",'True_Odds_Calculator_3-way'!B64)</f>
        <v>3.71</v>
      </c>
      <c r="C63" s="4">
        <f>IF('True_Odds_Calculator_3-way'!C64="","",'True_Odds_Calculator_3-way'!C64)</f>
        <v>2.21</v>
      </c>
      <c r="D63" s="9">
        <f t="shared" si="13"/>
        <v>0.30791315314693274</v>
      </c>
      <c r="E63" s="9">
        <f t="shared" si="14"/>
        <v>0.25637322563231169</v>
      </c>
      <c r="F63" s="9">
        <f t="shared" si="15"/>
        <v>0.43571362122075558</v>
      </c>
      <c r="G63" s="9">
        <f t="shared" si="16"/>
        <v>1.0703185680764422</v>
      </c>
      <c r="H63" s="9">
        <f t="shared" si="17"/>
        <v>3.2476689929605285</v>
      </c>
      <c r="I63" s="9">
        <f t="shared" si="18"/>
        <v>3.900563319487159</v>
      </c>
      <c r="J63" s="9">
        <f t="shared" si="19"/>
        <v>2.2950854673724947</v>
      </c>
      <c r="K63" s="11">
        <f t="shared" si="20"/>
        <v>0.32258064516129031</v>
      </c>
      <c r="L63" s="11">
        <f t="shared" si="21"/>
        <v>0.26954177897574122</v>
      </c>
      <c r="M63" s="11">
        <f t="shared" si="22"/>
        <v>0.45248868778280543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-0.27092312649578776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0.23684739591796267</v>
      </c>
      <c r="Q63" s="11">
        <f>2*'OddsRatio_working_3-way'!K63*'OddsRatio_working_3-way'!L63*'OddsRatio_working_3-way'!M63</f>
        <v>7.8686842497662016E-2</v>
      </c>
      <c r="R63" s="11">
        <f t="shared" si="23"/>
        <v>0</v>
      </c>
      <c r="S63" s="11">
        <f t="shared" si="24"/>
        <v>-0.87422361826924033</v>
      </c>
      <c r="T63" s="11">
        <f t="shared" si="25"/>
        <v>-0.29043974028878417</v>
      </c>
      <c r="U63" s="11">
        <f>'OddsRatio_working_3-way'!S63-'OddsRatio_working_3-way'!R63^2/3</f>
        <v>-0.87422361826924033</v>
      </c>
      <c r="V63" s="11">
        <f>'OddsRatio_working_3-way'!S63*'OddsRatio_working_3-way'!R63/3-2*'OddsRatio_working_3-way'!R63^3/27-'OddsRatio_working_3-way'!T63</f>
        <v>0.29043974028878417</v>
      </c>
      <c r="W63" s="11">
        <f>'OddsRatio_working_3-way'!V63^2+4*'OddsRatio_working_3-way'!U63^3/27</f>
        <v>-1.4628491336796418E-2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0.15730840256945336</v>
      </c>
      <c r="Y63" s="11">
        <f>IF('OddsRatio_working_3-way'!W63&gt;=0,IF('OddsRatio_working_3-way'!V63+SQRT('OddsRatio_working_3-way'!W63)&gt;0,0,PI()),ACOS('OddsRatio_working_3-way'!V63/(2*'OddsRatio_working_3-way'!X63)))</f>
        <v>0.39459085207608768</v>
      </c>
      <c r="Z63" s="11">
        <f>'OddsRatio_working_3-way'!X63^(1/3)*COS('OddsRatio_working_3-way'!Y63/3)</f>
        <v>0.53515928403822099</v>
      </c>
      <c r="AA63" s="11">
        <f>'OddsRatio_working_3-way'!X63^(1/3)*COS(('OddsRatio_working_3-way'!Y63+2*PI())/3)</f>
        <v>-0.32889285509821847</v>
      </c>
      <c r="AB63" s="11">
        <f>'OddsRatio_working_3-way'!X63^(1/3)*COS(('OddsRatio_working_3-way'!Y63+4*PI())/3)</f>
        <v>-0.20626642894000261</v>
      </c>
      <c r="AC63" s="11">
        <f>'OddsRatio_working_3-way'!X63^(1/3)*SIN('OddsRatio_working_3-way'!Y63/3)</f>
        <v>7.0798400152207702E-2</v>
      </c>
      <c r="AD63" s="11">
        <f>'OddsRatio_working_3-way'!X63^(1/3)*SIN(('OddsRatio_working_3-way'!Y63+2*PI())/3)</f>
        <v>0.42806233497208751</v>
      </c>
      <c r="AE63" s="11">
        <f>'OddsRatio_working_3-way'!X63^(1/3)*SIN(('OddsRatio_working_3-way'!Y63+4*PI())/3)</f>
        <v>-0.49886073512429524</v>
      </c>
      <c r="AF63" s="11">
        <f>-'OddsRatio_working_3-way'!U63/(3*'OddsRatio_working_3-way'!X63^(1/3))*COS(('OddsRatio_working_3-way'!Y63)/3)</f>
        <v>0.53515928403822111</v>
      </c>
      <c r="AG63" s="11">
        <f>-'OddsRatio_working_3-way'!U63/(3*'OddsRatio_working_3-way'!X63^(1/3))*COS(('OddsRatio_working_3-way'!Y63+2*PI())/3)</f>
        <v>-0.32889285509821853</v>
      </c>
      <c r="AH63" s="11">
        <f>-'OddsRatio_working_3-way'!U63/(3*'OddsRatio_working_3-way'!X63^(1/3))*COS(('OddsRatio_working_3-way'!Y63+4*PI())/3)</f>
        <v>-0.20626642894000263</v>
      </c>
      <c r="AI63" s="11">
        <f>'OddsRatio_working_3-way'!U63/(3*'OddsRatio_working_3-way'!X63^(1/3))*SIN(('OddsRatio_working_3-way'!Y63)/3)</f>
        <v>-7.0798400152207716E-2</v>
      </c>
      <c r="AJ63" s="11">
        <f>'OddsRatio_working_3-way'!U63/(3*'OddsRatio_working_3-way'!X63^(1/3))*SIN(('OddsRatio_working_3-way'!Y63+2*PI())/3)</f>
        <v>-0.42806233497208757</v>
      </c>
      <c r="AK63" s="11">
        <f>'OddsRatio_working_3-way'!U63/(3*'OddsRatio_working_3-way'!X63^(1/3))*SIN(('OddsRatio_working_3-way'!Y63+4*PI())/3)</f>
        <v>0.4988607351242953</v>
      </c>
      <c r="AL63" s="11">
        <f>'OddsRatio_working_3-way'!Z63+'OddsRatio_working_3-way'!AF63</f>
        <v>1.0703185680764422</v>
      </c>
      <c r="AM63" s="11">
        <f>'OddsRatio_working_3-way'!AA63+'OddsRatio_working_3-way'!AG63</f>
        <v>-0.65778571019643706</v>
      </c>
      <c r="AN63" s="11">
        <f>'OddsRatio_working_3-way'!AB63+'OddsRatio_working_3-way'!AH63</f>
        <v>-0.41253285788000527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1.0703185680764422</v>
      </c>
      <c r="AS63" s="11">
        <f>IF(('OddsRatio_working_3-way'!X63=0),IF(Q63&gt;0,-Q63^(1/3),(-Q63)^(1/3)),'OddsRatio_working_3-way'!AM63-'OddsRatio_working_3-way'!R63/3)</f>
        <v>-0.65778571019643706</v>
      </c>
      <c r="AT63" s="11">
        <f>IF(('OddsRatio_working_3-way'!X63=0),IF(Q63&gt;0,-Q63^(1/3),(-Q63)^(1/3)),'OddsRatio_working_3-way'!AN63-'OddsRatio_working_3-way'!R63/3)</f>
        <v>-0.41253285788000527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2.3199999999999998</v>
      </c>
      <c r="B64" s="4">
        <f>IF('True_Odds_Calculator_3-way'!B65="","",'True_Odds_Calculator_3-way'!B65)</f>
        <v>3.74</v>
      </c>
      <c r="C64" s="4">
        <f>IF('True_Odds_Calculator_3-way'!C65="","",'True_Odds_Calculator_3-way'!C65)</f>
        <v>2.89</v>
      </c>
      <c r="D64" s="9">
        <f t="shared" si="13"/>
        <v>0.41462324508016224</v>
      </c>
      <c r="E64" s="9">
        <f t="shared" si="14"/>
        <v>0.25441324892196282</v>
      </c>
      <c r="F64" s="9">
        <f t="shared" si="15"/>
        <v>0.33096350599787494</v>
      </c>
      <c r="G64" s="9">
        <f t="shared" si="16"/>
        <v>1.0695667544879108</v>
      </c>
      <c r="H64" s="9">
        <f t="shared" si="17"/>
        <v>2.4118281159240418</v>
      </c>
      <c r="I64" s="9">
        <f t="shared" si="18"/>
        <v>3.9306129072968758</v>
      </c>
      <c r="J64" s="9">
        <f t="shared" si="19"/>
        <v>3.0214811659821517</v>
      </c>
      <c r="K64" s="11">
        <f t="shared" si="20"/>
        <v>0.43103448275862072</v>
      </c>
      <c r="L64" s="11">
        <f t="shared" si="21"/>
        <v>0.26737967914438499</v>
      </c>
      <c r="M64" s="11">
        <f t="shared" si="22"/>
        <v>0.34602076124567471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-0.27260189363897325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0.2372791270297534</v>
      </c>
      <c r="Q64" s="11">
        <f>2*'OddsRatio_working_3-way'!K64*'OddsRatio_working_3-way'!L64*'OddsRatio_working_3-way'!M64</f>
        <v>7.9757689757900305E-2</v>
      </c>
      <c r="R64" s="11">
        <f t="shared" si="23"/>
        <v>0</v>
      </c>
      <c r="S64" s="11">
        <f t="shared" si="24"/>
        <v>-0.87042361981534733</v>
      </c>
      <c r="T64" s="11">
        <f t="shared" si="25"/>
        <v>-0.29257936800515877</v>
      </c>
      <c r="U64" s="11">
        <f>'OddsRatio_working_3-way'!S64-'OddsRatio_working_3-way'!R64^2/3</f>
        <v>-0.87042361981534733</v>
      </c>
      <c r="V64" s="11">
        <f>'OddsRatio_working_3-way'!S64*'OddsRatio_working_3-way'!R64/3-2*'OddsRatio_working_3-way'!R64^3/27-'OddsRatio_working_3-way'!T64</f>
        <v>0.29257936800515877</v>
      </c>
      <c r="W64" s="11">
        <f>'OddsRatio_working_3-way'!V64^2+4*'OddsRatio_working_3-way'!U64^3/27</f>
        <v>-1.20958885236295E-2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0.15628385641671985</v>
      </c>
      <c r="Y64" s="11">
        <f>IF('OddsRatio_working_3-way'!W64&gt;=0,IF('OddsRatio_working_3-way'!V64+SQRT('OddsRatio_working_3-way'!W64)&gt;0,0,PI()),ACOS('OddsRatio_working_3-way'!V64/(2*'OddsRatio_working_3-way'!X64)))</f>
        <v>0.35956165032009668</v>
      </c>
      <c r="Z64" s="11">
        <f>'OddsRatio_working_3-way'!X64^(1/3)*COS('OddsRatio_working_3-way'!Y64/3)</f>
        <v>0.53478337724395542</v>
      </c>
      <c r="AA64" s="11">
        <f>'OddsRatio_working_3-way'!X64^(1/3)*COS(('OddsRatio_working_3-way'!Y64+2*PI())/3)</f>
        <v>-0.32316766482588466</v>
      </c>
      <c r="AB64" s="11">
        <f>'OddsRatio_working_3-way'!X64^(1/3)*COS(('OddsRatio_working_3-way'!Y64+4*PI())/3)</f>
        <v>-0.21161571241807092</v>
      </c>
      <c r="AC64" s="11">
        <f>'OddsRatio_working_3-way'!X64^(1/3)*SIN('OddsRatio_working_3-way'!Y64/3)</f>
        <v>6.4404549751279766E-2</v>
      </c>
      <c r="AD64" s="11">
        <f>'OddsRatio_working_3-way'!X64^(1/3)*SIN(('OddsRatio_working_3-way'!Y64+2*PI())/3)</f>
        <v>0.4309337153392625</v>
      </c>
      <c r="AE64" s="11">
        <f>'OddsRatio_working_3-way'!X64^(1/3)*SIN(('OddsRatio_working_3-way'!Y64+4*PI())/3)</f>
        <v>-0.49533826509054207</v>
      </c>
      <c r="AF64" s="11">
        <f>-'OddsRatio_working_3-way'!U64/(3*'OddsRatio_working_3-way'!X64^(1/3))*COS(('OddsRatio_working_3-way'!Y64)/3)</f>
        <v>0.5347833772439553</v>
      </c>
      <c r="AG64" s="11">
        <f>-'OddsRatio_working_3-way'!U64/(3*'OddsRatio_working_3-way'!X64^(1/3))*COS(('OddsRatio_working_3-way'!Y64+2*PI())/3)</f>
        <v>-0.3231676648258846</v>
      </c>
      <c r="AH64" s="11">
        <f>-'OddsRatio_working_3-way'!U64/(3*'OddsRatio_working_3-way'!X64^(1/3))*COS(('OddsRatio_working_3-way'!Y64+4*PI())/3)</f>
        <v>-0.21161571241807087</v>
      </c>
      <c r="AI64" s="11">
        <f>'OddsRatio_working_3-way'!U64/(3*'OddsRatio_working_3-way'!X64^(1/3))*SIN(('OddsRatio_working_3-way'!Y64)/3)</f>
        <v>-6.4404549751279752E-2</v>
      </c>
      <c r="AJ64" s="11">
        <f>'OddsRatio_working_3-way'!U64/(3*'OddsRatio_working_3-way'!X64^(1/3))*SIN(('OddsRatio_working_3-way'!Y64+2*PI())/3)</f>
        <v>-0.43093371533926239</v>
      </c>
      <c r="AK64" s="11">
        <f>'OddsRatio_working_3-way'!U64/(3*'OddsRatio_working_3-way'!X64^(1/3))*SIN(('OddsRatio_working_3-way'!Y64+4*PI())/3)</f>
        <v>0.49533826509054196</v>
      </c>
      <c r="AL64" s="11">
        <f>'OddsRatio_working_3-way'!Z64+'OddsRatio_working_3-way'!AF64</f>
        <v>1.0695667544879108</v>
      </c>
      <c r="AM64" s="11">
        <f>'OddsRatio_working_3-way'!AA64+'OddsRatio_working_3-way'!AG64</f>
        <v>-0.64633532965176932</v>
      </c>
      <c r="AN64" s="11">
        <f>'OddsRatio_working_3-way'!AB64+'OddsRatio_working_3-way'!AH64</f>
        <v>-0.42323142483614179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1.0695667544879108</v>
      </c>
      <c r="AS64" s="11">
        <f>IF(('OddsRatio_working_3-way'!X64=0),IF(Q64&gt;0,-Q64^(1/3),(-Q64)^(1/3)),'OddsRatio_working_3-way'!AM64-'OddsRatio_working_3-way'!R64/3)</f>
        <v>-0.64633532965176932</v>
      </c>
      <c r="AT64" s="11">
        <f>IF(('OddsRatio_working_3-way'!X64=0),IF(Q64&gt;0,-Q64^(1/3),(-Q64)^(1/3)),'OddsRatio_working_3-way'!AN64-'OddsRatio_working_3-way'!R64/3)</f>
        <v>-0.42323142483614179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2.02</v>
      </c>
      <c r="B65" s="4">
        <f>IF('True_Odds_Calculator_3-way'!B66="","",'True_Odds_Calculator_3-way'!B66)</f>
        <v>3.57</v>
      </c>
      <c r="C65" s="4">
        <f>IF('True_Odds_Calculator_3-way'!C66="","",'True_Odds_Calculator_3-way'!C66)</f>
        <v>3.68</v>
      </c>
      <c r="D65" s="9">
        <f t="shared" si="13"/>
        <v>0.47682298659304617</v>
      </c>
      <c r="E65" s="9">
        <f t="shared" si="14"/>
        <v>0.26563601101530171</v>
      </c>
      <c r="F65" s="9">
        <f t="shared" si="15"/>
        <v>0.2575410023916519</v>
      </c>
      <c r="G65" s="9">
        <f t="shared" si="16"/>
        <v>1.0757003227967554</v>
      </c>
      <c r="H65" s="9">
        <f t="shared" si="17"/>
        <v>2.0972143292526906</v>
      </c>
      <c r="I65" s="9">
        <f t="shared" si="18"/>
        <v>3.7645498295876605</v>
      </c>
      <c r="J65" s="9">
        <f t="shared" si="19"/>
        <v>3.8828768650953061</v>
      </c>
      <c r="K65" s="11">
        <f t="shared" si="20"/>
        <v>0.49504950495049505</v>
      </c>
      <c r="L65" s="11">
        <f t="shared" si="21"/>
        <v>0.28011204481792717</v>
      </c>
      <c r="M65" s="11">
        <f t="shared" si="22"/>
        <v>0.27173913043478259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-0.26472849148268862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0.23626540586100997</v>
      </c>
      <c r="Q65" s="11">
        <f>2*'OddsRatio_working_3-way'!K65*'OddsRatio_working_3-way'!L65*'OddsRatio_working_3-way'!M65</f>
        <v>7.536376582488355E-2</v>
      </c>
      <c r="R65" s="11">
        <f t="shared" si="23"/>
        <v>0</v>
      </c>
      <c r="S65" s="11">
        <f t="shared" si="24"/>
        <v>-0.89248197101013615</v>
      </c>
      <c r="T65" s="11">
        <f t="shared" si="25"/>
        <v>-0.28468324434135117</v>
      </c>
      <c r="U65" s="11">
        <f>'OddsRatio_working_3-way'!S65-'OddsRatio_working_3-way'!R65^2/3</f>
        <v>-0.89248197101013615</v>
      </c>
      <c r="V65" s="11">
        <f>'OddsRatio_working_3-way'!S65*'OddsRatio_working_3-way'!R65/3-2*'OddsRatio_working_3-way'!R65^3/27-'OddsRatio_working_3-way'!T65</f>
        <v>0.28468324434135117</v>
      </c>
      <c r="W65" s="11">
        <f>'OddsRatio_working_3-way'!V65^2+4*'OddsRatio_working_3-way'!U65^3/27</f>
        <v>-2.427150530707943E-2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0.16226217590353342</v>
      </c>
      <c r="Y65" s="11">
        <f>IF('OddsRatio_working_3-way'!W65&gt;=0,IF('OddsRatio_working_3-way'!V65+SQRT('OddsRatio_working_3-way'!W65)&gt;0,0,PI()),ACOS('OddsRatio_working_3-way'!V65/(2*'OddsRatio_working_3-way'!X65)))</f>
        <v>0.50073009370045374</v>
      </c>
      <c r="Z65" s="11">
        <f>'OddsRatio_working_3-way'!X65^(1/3)*COS('OddsRatio_working_3-way'!Y65/3)</f>
        <v>0.5378501613983776</v>
      </c>
      <c r="AA65" s="11">
        <f>'OddsRatio_working_3-way'!X65^(1/3)*COS(('OddsRatio_working_3-way'!Y65+2*PI())/3)</f>
        <v>-0.34740052695684565</v>
      </c>
      <c r="AB65" s="11">
        <f>'OddsRatio_working_3-way'!X65^(1/3)*COS(('OddsRatio_working_3-way'!Y65+4*PI())/3)</f>
        <v>-0.19044963444153207</v>
      </c>
      <c r="AC65" s="11">
        <f>'OddsRatio_working_3-way'!X65^(1/3)*SIN('OddsRatio_working_3-way'!Y65/3)</f>
        <v>9.0615640043268386E-2</v>
      </c>
      <c r="AD65" s="11">
        <f>'OddsRatio_working_3-way'!X65^(1/3)*SIN(('OddsRatio_working_3-way'!Y65+2*PI())/3)</f>
        <v>0.42048408317892128</v>
      </c>
      <c r="AE65" s="11">
        <f>'OddsRatio_working_3-way'!X65^(1/3)*SIN(('OddsRatio_working_3-way'!Y65+4*PI())/3)</f>
        <v>-0.51109972322218955</v>
      </c>
      <c r="AF65" s="11">
        <f>-'OddsRatio_working_3-way'!U65/(3*'OddsRatio_working_3-way'!X65^(1/3))*COS(('OddsRatio_working_3-way'!Y65)/3)</f>
        <v>0.53785016139837771</v>
      </c>
      <c r="AG65" s="11">
        <f>-'OddsRatio_working_3-way'!U65/(3*'OddsRatio_working_3-way'!X65^(1/3))*COS(('OddsRatio_working_3-way'!Y65+2*PI())/3)</f>
        <v>-0.34740052695684576</v>
      </c>
      <c r="AH65" s="11">
        <f>-'OddsRatio_working_3-way'!U65/(3*'OddsRatio_working_3-way'!X65^(1/3))*COS(('OddsRatio_working_3-way'!Y65+4*PI())/3)</f>
        <v>-0.1904496344415321</v>
      </c>
      <c r="AI65" s="11">
        <f>'OddsRatio_working_3-way'!U65/(3*'OddsRatio_working_3-way'!X65^(1/3))*SIN(('OddsRatio_working_3-way'!Y65)/3)</f>
        <v>-9.06156400432684E-2</v>
      </c>
      <c r="AJ65" s="11">
        <f>'OddsRatio_working_3-way'!U65/(3*'OddsRatio_working_3-way'!X65^(1/3))*SIN(('OddsRatio_working_3-way'!Y65+2*PI())/3)</f>
        <v>-0.42048408317892133</v>
      </c>
      <c r="AK65" s="11">
        <f>'OddsRatio_working_3-way'!U65/(3*'OddsRatio_working_3-way'!X65^(1/3))*SIN(('OddsRatio_working_3-way'!Y65+4*PI())/3)</f>
        <v>0.51109972322218966</v>
      </c>
      <c r="AL65" s="11">
        <f>'OddsRatio_working_3-way'!Z65+'OddsRatio_working_3-way'!AF65</f>
        <v>1.0757003227967554</v>
      </c>
      <c r="AM65" s="11">
        <f>'OddsRatio_working_3-way'!AA65+'OddsRatio_working_3-way'!AG65</f>
        <v>-0.6948010539136914</v>
      </c>
      <c r="AN65" s="11">
        <f>'OddsRatio_working_3-way'!AB65+'OddsRatio_working_3-way'!AH65</f>
        <v>-0.38089926888306413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1.0757003227967554</v>
      </c>
      <c r="AS65" s="11">
        <f>IF(('OddsRatio_working_3-way'!X65=0),IF(Q65&gt;0,-Q65^(1/3),(-Q65)^(1/3)),'OddsRatio_working_3-way'!AM65-'OddsRatio_working_3-way'!R65/3)</f>
        <v>-0.6948010539136914</v>
      </c>
      <c r="AT65" s="11">
        <f>IF(('OddsRatio_working_3-way'!X65=0),IF(Q65&gt;0,-Q65^(1/3),(-Q65)^(1/3)),'OddsRatio_working_3-way'!AN65-'OddsRatio_working_3-way'!R65/3)</f>
        <v>-0.38089926888306413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2.27</v>
      </c>
      <c r="B66" s="4">
        <f>IF('True_Odds_Calculator_3-way'!B67="","",'True_Odds_Calculator_3-way'!B67)</f>
        <v>3.59</v>
      </c>
      <c r="C66" s="4">
        <f>IF('True_Odds_Calculator_3-way'!C67="","",'True_Odds_Calculator_3-way'!C67)</f>
        <v>3.08</v>
      </c>
      <c r="D66" s="9">
        <f t="shared" si="13"/>
        <v>0.42426042596801522</v>
      </c>
      <c r="E66" s="9">
        <f t="shared" si="14"/>
        <v>0.26542711730653762</v>
      </c>
      <c r="F66" s="9">
        <f t="shared" si="15"/>
        <v>0.31031245672544722</v>
      </c>
      <c r="G66" s="9">
        <f t="shared" si="16"/>
        <v>1.068537670547326</v>
      </c>
      <c r="H66" s="9">
        <f t="shared" si="17"/>
        <v>2.3570428415951046</v>
      </c>
      <c r="I66" s="9">
        <f t="shared" si="18"/>
        <v>3.7675125667175733</v>
      </c>
      <c r="J66" s="9">
        <f t="shared" si="19"/>
        <v>3.2225583547384384</v>
      </c>
      <c r="K66" s="11">
        <f t="shared" si="20"/>
        <v>0.44052863436123346</v>
      </c>
      <c r="L66" s="11">
        <f t="shared" si="21"/>
        <v>0.2785515320334262</v>
      </c>
      <c r="M66" s="11">
        <f t="shared" si="22"/>
        <v>0.32467532467532467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-0.27258113636084758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0.23665485729712105</v>
      </c>
      <c r="Q66" s="11">
        <f>2*'OddsRatio_working_3-way'!K66*'OddsRatio_working_3-way'!L66*'OddsRatio_working_3-way'!M66</f>
        <v>7.9681770133710791E-2</v>
      </c>
      <c r="R66" s="11">
        <f t="shared" si="23"/>
        <v>0</v>
      </c>
      <c r="S66" s="11">
        <f t="shared" si="24"/>
        <v>-0.86819968709732465</v>
      </c>
      <c r="T66" s="11">
        <f t="shared" si="25"/>
        <v>-0.2923231269687962</v>
      </c>
      <c r="U66" s="11">
        <f>'OddsRatio_working_3-way'!S66-'OddsRatio_working_3-way'!R66^2/3</f>
        <v>-0.86819968709732465</v>
      </c>
      <c r="V66" s="11">
        <f>'OddsRatio_working_3-way'!S66*'OddsRatio_working_3-way'!R66/3-2*'OddsRatio_working_3-way'!R66^3/27-'OddsRatio_working_3-way'!T66</f>
        <v>0.2923231269687962</v>
      </c>
      <c r="W66" s="11">
        <f>'OddsRatio_working_3-way'!V66^2+4*'OddsRatio_working_3-way'!U66^3/27</f>
        <v>-1.1498816549872795E-2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0.15568528118506236</v>
      </c>
      <c r="Y66" s="11">
        <f>IF('OddsRatio_working_3-way'!W66&gt;=0,IF('OddsRatio_working_3-way'!V66+SQRT('OddsRatio_working_3-way'!W66)&gt;0,0,PI()),ACOS('OddsRatio_working_3-way'!V66/(2*'OddsRatio_working_3-way'!X66)))</f>
        <v>0.35158768430398579</v>
      </c>
      <c r="Z66" s="11">
        <f>'OddsRatio_working_3-way'!X66^(1/3)*COS('OddsRatio_working_3-way'!Y66/3)</f>
        <v>0.53426883527366298</v>
      </c>
      <c r="AA66" s="11">
        <f>'OddsRatio_working_3-way'!X66^(1/3)*COS(('OddsRatio_working_3-way'!Y66+2*PI())/3)</f>
        <v>-0.32160946252734834</v>
      </c>
      <c r="AB66" s="11">
        <f>'OddsRatio_working_3-way'!X66^(1/3)*COS(('OddsRatio_working_3-way'!Y66+4*PI())/3)</f>
        <v>-0.21265937274631477</v>
      </c>
      <c r="AC66" s="11">
        <f>'OddsRatio_working_3-way'!X66^(1/3)*SIN('OddsRatio_working_3-way'!Y66/3)</f>
        <v>6.2902363663313726E-2</v>
      </c>
      <c r="AD66" s="11">
        <f>'OddsRatio_working_3-way'!X66^(1/3)*SIN(('OddsRatio_working_3-way'!Y66+2*PI())/3)</f>
        <v>0.4312392019656589</v>
      </c>
      <c r="AE66" s="11">
        <f>'OddsRatio_working_3-way'!X66^(1/3)*SIN(('OddsRatio_working_3-way'!Y66+4*PI())/3)</f>
        <v>-0.49414156562897255</v>
      </c>
      <c r="AF66" s="11">
        <f>-'OddsRatio_working_3-way'!U66/(3*'OddsRatio_working_3-way'!X66^(1/3))*COS(('OddsRatio_working_3-way'!Y66)/3)</f>
        <v>0.53426883527366298</v>
      </c>
      <c r="AG66" s="11">
        <f>-'OddsRatio_working_3-way'!U66/(3*'OddsRatio_working_3-way'!X66^(1/3))*COS(('OddsRatio_working_3-way'!Y66+2*PI())/3)</f>
        <v>-0.32160946252734834</v>
      </c>
      <c r="AH66" s="11">
        <f>-'OddsRatio_working_3-way'!U66/(3*'OddsRatio_working_3-way'!X66^(1/3))*COS(('OddsRatio_working_3-way'!Y66+4*PI())/3)</f>
        <v>-0.21265937274631477</v>
      </c>
      <c r="AI66" s="11">
        <f>'OddsRatio_working_3-way'!U66/(3*'OddsRatio_working_3-way'!X66^(1/3))*SIN(('OddsRatio_working_3-way'!Y66)/3)</f>
        <v>-6.2902363663313726E-2</v>
      </c>
      <c r="AJ66" s="11">
        <f>'OddsRatio_working_3-way'!U66/(3*'OddsRatio_working_3-way'!X66^(1/3))*SIN(('OddsRatio_working_3-way'!Y66+2*PI())/3)</f>
        <v>-0.4312392019656589</v>
      </c>
      <c r="AK66" s="11">
        <f>'OddsRatio_working_3-way'!U66/(3*'OddsRatio_working_3-way'!X66^(1/3))*SIN(('OddsRatio_working_3-way'!Y66+4*PI())/3)</f>
        <v>0.49414156562897255</v>
      </c>
      <c r="AL66" s="11">
        <f>'OddsRatio_working_3-way'!Z66+'OddsRatio_working_3-way'!AF66</f>
        <v>1.068537670547326</v>
      </c>
      <c r="AM66" s="11">
        <f>'OddsRatio_working_3-way'!AA66+'OddsRatio_working_3-way'!AG66</f>
        <v>-0.64321892505469669</v>
      </c>
      <c r="AN66" s="11">
        <f>'OddsRatio_working_3-way'!AB66+'OddsRatio_working_3-way'!AH66</f>
        <v>-0.42531874549262955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1.068537670547326</v>
      </c>
      <c r="AS66" s="11">
        <f>IF(('OddsRatio_working_3-way'!X66=0),IF(Q66&gt;0,-Q66^(1/3),(-Q66)^(1/3)),'OddsRatio_working_3-way'!AM66-'OddsRatio_working_3-way'!R66/3)</f>
        <v>-0.64321892505469669</v>
      </c>
      <c r="AT66" s="11">
        <f>IF(('OddsRatio_working_3-way'!X66=0),IF(Q66&gt;0,-Q66^(1/3),(-Q66)^(1/3)),'OddsRatio_working_3-way'!AN66-'OddsRatio_working_3-way'!R66/3)</f>
        <v>-0.42531874549262955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2.13</v>
      </c>
      <c r="B67" s="4">
        <f>IF('True_Odds_Calculator_3-way'!B68="","",'True_Odds_Calculator_3-way'!B68)</f>
        <v>3.9</v>
      </c>
      <c r="C67" s="4">
        <f>IF('True_Odds_Calculator_3-way'!C68="","",'True_Odds_Calculator_3-way'!C68)</f>
        <v>3.14</v>
      </c>
      <c r="D67" s="9">
        <f t="shared" si="13"/>
        <v>0.45253176318102989</v>
      </c>
      <c r="E67" s="9">
        <f t="shared" si="14"/>
        <v>0.24361901735670544</v>
      </c>
      <c r="F67" s="9">
        <f t="shared" si="15"/>
        <v>0.30384921946226473</v>
      </c>
      <c r="G67" s="9">
        <f t="shared" si="16"/>
        <v>1.0706102968792266</v>
      </c>
      <c r="H67" s="9">
        <f t="shared" si="17"/>
        <v>2.209789635473526</v>
      </c>
      <c r="I67" s="9">
        <f t="shared" si="18"/>
        <v>4.104769860949756</v>
      </c>
      <c r="J67" s="9">
        <f t="shared" si="19"/>
        <v>3.2911060353215444</v>
      </c>
      <c r="K67" s="11">
        <f t="shared" si="20"/>
        <v>0.46948356807511737</v>
      </c>
      <c r="L67" s="11">
        <f t="shared" si="21"/>
        <v>0.25641025641025644</v>
      </c>
      <c r="M67" s="11">
        <f t="shared" si="22"/>
        <v>0.31847133757961782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-0.26885390956441457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0.23654365629785026</v>
      </c>
      <c r="Q67" s="11">
        <f>2*'OddsRatio_working_3-way'!K67*'OddsRatio_working_3-way'!L67*'OddsRatio_working_3-way'!M67</f>
        <v>7.6675415331556002E-2</v>
      </c>
      <c r="R67" s="11">
        <f t="shared" si="23"/>
        <v>0</v>
      </c>
      <c r="S67" s="11">
        <f t="shared" si="24"/>
        <v>-0.87982226734618818</v>
      </c>
      <c r="T67" s="11">
        <f t="shared" si="25"/>
        <v>-0.28519360367785679</v>
      </c>
      <c r="U67" s="11">
        <f>'OddsRatio_working_3-way'!S67-'OddsRatio_working_3-way'!R67^2/3</f>
        <v>-0.87982226734618818</v>
      </c>
      <c r="V67" s="11">
        <f>'OddsRatio_working_3-way'!S67*'OddsRatio_working_3-way'!R67/3-2*'OddsRatio_working_3-way'!R67^3/27-'OddsRatio_working_3-way'!T67</f>
        <v>0.28519360367785679</v>
      </c>
      <c r="W67" s="11">
        <f>'OddsRatio_working_3-way'!V67^2+4*'OddsRatio_working_3-way'!U67^3/27</f>
        <v>-1.9562263960161433E-2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0.15882195655743248</v>
      </c>
      <c r="Y67" s="11">
        <f>IF('OddsRatio_working_3-way'!W67&gt;=0,IF('OddsRatio_working_3-way'!V67+SQRT('OddsRatio_working_3-way'!W67)&gt;0,0,PI()),ACOS('OddsRatio_working_3-way'!V67/(2*'OddsRatio_working_3-way'!X67)))</f>
        <v>0.45595573895277797</v>
      </c>
      <c r="Z67" s="11">
        <f>'OddsRatio_working_3-way'!X67^(1/3)*COS('OddsRatio_working_3-way'!Y67/3)</f>
        <v>0.5353051484396133</v>
      </c>
      <c r="AA67" s="11">
        <f>'OddsRatio_working_3-way'!X67^(1/3)*COS(('OddsRatio_working_3-way'!Y67+2*PI())/3)</f>
        <v>-0.33865866816307122</v>
      </c>
      <c r="AB67" s="11">
        <f>'OddsRatio_working_3-way'!X67^(1/3)*COS(('OddsRatio_working_3-way'!Y67+4*PI())/3)</f>
        <v>-0.19664648027654222</v>
      </c>
      <c r="AC67" s="11">
        <f>'OddsRatio_working_3-way'!X67^(1/3)*SIN('OddsRatio_working_3-way'!Y67/3)</f>
        <v>8.1990774904495342E-2</v>
      </c>
      <c r="AD67" s="11">
        <f>'OddsRatio_working_3-way'!X67^(1/3)*SIN(('OddsRatio_working_3-way'!Y67+2*PI())/3)</f>
        <v>0.42259246987305732</v>
      </c>
      <c r="AE67" s="11">
        <f>'OddsRatio_working_3-way'!X67^(1/3)*SIN(('OddsRatio_working_3-way'!Y67+4*PI())/3)</f>
        <v>-0.50458324477755256</v>
      </c>
      <c r="AF67" s="11">
        <f>-'OddsRatio_working_3-way'!U67/(3*'OddsRatio_working_3-way'!X67^(1/3))*COS(('OddsRatio_working_3-way'!Y67)/3)</f>
        <v>0.5353051484396133</v>
      </c>
      <c r="AG67" s="11">
        <f>-'OddsRatio_working_3-way'!U67/(3*'OddsRatio_working_3-way'!X67^(1/3))*COS(('OddsRatio_working_3-way'!Y67+2*PI())/3)</f>
        <v>-0.33865866816307122</v>
      </c>
      <c r="AH67" s="11">
        <f>-'OddsRatio_working_3-way'!U67/(3*'OddsRatio_working_3-way'!X67^(1/3))*COS(('OddsRatio_working_3-way'!Y67+4*PI())/3)</f>
        <v>-0.19664648027654222</v>
      </c>
      <c r="AI67" s="11">
        <f>'OddsRatio_working_3-way'!U67/(3*'OddsRatio_working_3-way'!X67^(1/3))*SIN(('OddsRatio_working_3-way'!Y67)/3)</f>
        <v>-8.1990774904495342E-2</v>
      </c>
      <c r="AJ67" s="11">
        <f>'OddsRatio_working_3-way'!U67/(3*'OddsRatio_working_3-way'!X67^(1/3))*SIN(('OddsRatio_working_3-way'!Y67+2*PI())/3)</f>
        <v>-0.42259246987305732</v>
      </c>
      <c r="AK67" s="11">
        <f>'OddsRatio_working_3-way'!U67/(3*'OddsRatio_working_3-way'!X67^(1/3))*SIN(('OddsRatio_working_3-way'!Y67+4*PI())/3)</f>
        <v>0.50458324477755256</v>
      </c>
      <c r="AL67" s="11">
        <f>'OddsRatio_working_3-way'!Z67+'OddsRatio_working_3-way'!AF67</f>
        <v>1.0706102968792266</v>
      </c>
      <c r="AM67" s="11">
        <f>'OddsRatio_working_3-way'!AA67+'OddsRatio_working_3-way'!AG67</f>
        <v>-0.67731733632614244</v>
      </c>
      <c r="AN67" s="11">
        <f>'OddsRatio_working_3-way'!AB67+'OddsRatio_working_3-way'!AH67</f>
        <v>-0.39329296055308444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1.0706102968792266</v>
      </c>
      <c r="AS67" s="11">
        <f>IF(('OddsRatio_working_3-way'!X67=0),IF(Q67&gt;0,-Q67^(1/3),(-Q67)^(1/3)),'OddsRatio_working_3-way'!AM67-'OddsRatio_working_3-way'!R67/3)</f>
        <v>-0.67731733632614244</v>
      </c>
      <c r="AT67" s="11">
        <f>IF(('OddsRatio_working_3-way'!X67=0),IF(Q67&gt;0,-Q67^(1/3),(-Q67)^(1/3)),'OddsRatio_working_3-way'!AN67-'OddsRatio_working_3-way'!R67/3)</f>
        <v>-0.39329296055308444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5.87</v>
      </c>
      <c r="B68" s="4">
        <f>IF('True_Odds_Calculator_3-way'!B69="","",'True_Odds_Calculator_3-way'!B69)</f>
        <v>3.76</v>
      </c>
      <c r="C68" s="4">
        <f>IF('True_Odds_Calculator_3-way'!C69="","",'True_Odds_Calculator_3-way'!C69)</f>
        <v>1.67</v>
      </c>
      <c r="D68" s="9">
        <f t="shared" ref="D68:D131" si="26">(K68/(AR68+K68-(AR68*K68)))</f>
        <v>0.16186283366981197</v>
      </c>
      <c r="E68" s="9">
        <f t="shared" ref="E68:E131" si="27">(L68/(AR68+L68-(AR68*L68)))</f>
        <v>0.25415580465278992</v>
      </c>
      <c r="F68" s="9">
        <f t="shared" ref="F68:F131" si="28">(M68/(AR68+M68-(AR68*M68)))</f>
        <v>0.58398136167739789</v>
      </c>
      <c r="G68" s="9">
        <f t="shared" ref="G68:G131" si="29">AR68</f>
        <v>1.0632588324334444</v>
      </c>
      <c r="H68" s="9">
        <f t="shared" ref="H68:H131" si="30">IF(A68="","",1/D68)</f>
        <v>6.1780705139508738</v>
      </c>
      <c r="I68" s="9">
        <f t="shared" ref="I68:I131" si="31">IF(B68="","",1/E68)</f>
        <v>3.9345943775163068</v>
      </c>
      <c r="J68" s="9">
        <f t="shared" ref="J68:J131" si="32">IF(C68="","",1/F68)</f>
        <v>1.7123834177304078</v>
      </c>
      <c r="K68" s="11">
        <f t="shared" ref="K68:K131" si="33">1/A68</f>
        <v>0.17035775127768313</v>
      </c>
      <c r="L68" s="11">
        <f t="shared" ref="L68:L131" si="34">1/B68</f>
        <v>0.26595744680851063</v>
      </c>
      <c r="M68" s="11">
        <f t="shared" ref="M68:M131" si="35">1/C68</f>
        <v>0.5988023952095809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-0.24432641838726388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0.22518303854070107</v>
      </c>
      <c r="Q68" s="11">
        <f>2*'OddsRatio_working_3-way'!K68*'OddsRatio_working_3-way'!L68*'OddsRatio_working_3-way'!M68</f>
        <v>5.4260973142337604E-2</v>
      </c>
      <c r="R68" s="11">
        <f t="shared" ref="R68:R131" si="36">O68/N68</f>
        <v>0</v>
      </c>
      <c r="S68" s="11">
        <f t="shared" ref="S68:S131" si="37">P68/N68</f>
        <v>-0.92164834252094652</v>
      </c>
      <c r="T68" s="11">
        <f t="shared" ref="T68:T131" si="38">Q68/N68</f>
        <v>-0.22208393795685458</v>
      </c>
      <c r="U68" s="11">
        <f>'OddsRatio_working_3-way'!S68-'OddsRatio_working_3-way'!R68^2/3</f>
        <v>-0.92164834252094652</v>
      </c>
      <c r="V68" s="11">
        <f>'OddsRatio_working_3-way'!S68*'OddsRatio_working_3-way'!R68/3-2*'OddsRatio_working_3-way'!R68^3/27-'OddsRatio_working_3-way'!T68</f>
        <v>0.22208393795685458</v>
      </c>
      <c r="W68" s="11">
        <f>'OddsRatio_working_3-way'!V68^2+4*'OddsRatio_working_3-way'!U68^3/27</f>
        <v>-6.6661091141435466E-2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0.17028091983532645</v>
      </c>
      <c r="Y68" s="11">
        <f>IF('OddsRatio_working_3-way'!W68&gt;=0,IF('OddsRatio_working_3-way'!V68+SQRT('OddsRatio_working_3-way'!W68)&gt;0,0,PI()),ACOS('OddsRatio_working_3-way'!V68/(2*'OddsRatio_working_3-way'!X68)))</f>
        <v>0.86043141858658179</v>
      </c>
      <c r="Z68" s="11">
        <f>'OddsRatio_working_3-way'!X68^(1/3)*COS('OddsRatio_working_3-way'!Y68/3)</f>
        <v>0.53162941621672222</v>
      </c>
      <c r="AA68" s="11">
        <f>'OddsRatio_working_3-way'!X68^(1/3)*COS(('OddsRatio_working_3-way'!Y68+2*PI())/3)</f>
        <v>-0.40160759632433868</v>
      </c>
      <c r="AB68" s="11">
        <f>'OddsRatio_working_3-way'!X68^(1/3)*COS(('OddsRatio_working_3-way'!Y68+4*PI())/3)</f>
        <v>-0.13002181989238326</v>
      </c>
      <c r="AC68" s="11">
        <f>'OddsRatio_working_3-way'!X68^(1/3)*SIN('OddsRatio_working_3-way'!Y68/3)</f>
        <v>0.1568001211310629</v>
      </c>
      <c r="AD68" s="11">
        <f>'OddsRatio_working_3-way'!X68^(1/3)*SIN(('OddsRatio_working_3-way'!Y68+2*PI())/3)</f>
        <v>0.38200451927724094</v>
      </c>
      <c r="AE68" s="11">
        <f>'OddsRatio_working_3-way'!X68^(1/3)*SIN(('OddsRatio_working_3-way'!Y68+4*PI())/3)</f>
        <v>-0.53880464040830378</v>
      </c>
      <c r="AF68" s="11">
        <f>-'OddsRatio_working_3-way'!U68/(3*'OddsRatio_working_3-way'!X68^(1/3))*COS(('OddsRatio_working_3-way'!Y68)/3)</f>
        <v>0.53162941621672222</v>
      </c>
      <c r="AG68" s="11">
        <f>-'OddsRatio_working_3-way'!U68/(3*'OddsRatio_working_3-way'!X68^(1/3))*COS(('OddsRatio_working_3-way'!Y68+2*PI())/3)</f>
        <v>-0.40160759632433868</v>
      </c>
      <c r="AH68" s="11">
        <f>-'OddsRatio_working_3-way'!U68/(3*'OddsRatio_working_3-way'!X68^(1/3))*COS(('OddsRatio_working_3-way'!Y68+4*PI())/3)</f>
        <v>-0.13002181989238326</v>
      </c>
      <c r="AI68" s="11">
        <f>'OddsRatio_working_3-way'!U68/(3*'OddsRatio_working_3-way'!X68^(1/3))*SIN(('OddsRatio_working_3-way'!Y68)/3)</f>
        <v>-0.1568001211310629</v>
      </c>
      <c r="AJ68" s="11">
        <f>'OddsRatio_working_3-way'!U68/(3*'OddsRatio_working_3-way'!X68^(1/3))*SIN(('OddsRatio_working_3-way'!Y68+2*PI())/3)</f>
        <v>-0.38200451927724094</v>
      </c>
      <c r="AK68" s="11">
        <f>'OddsRatio_working_3-way'!U68/(3*'OddsRatio_working_3-way'!X68^(1/3))*SIN(('OddsRatio_working_3-way'!Y68+4*PI())/3)</f>
        <v>0.53880464040830378</v>
      </c>
      <c r="AL68" s="11">
        <f>'OddsRatio_working_3-way'!Z68+'OddsRatio_working_3-way'!AF68</f>
        <v>1.0632588324334444</v>
      </c>
      <c r="AM68" s="11">
        <f>'OddsRatio_working_3-way'!AA68+'OddsRatio_working_3-way'!AG68</f>
        <v>-0.80321519264867736</v>
      </c>
      <c r="AN68" s="11">
        <f>'OddsRatio_working_3-way'!AB68+'OddsRatio_working_3-way'!AH68</f>
        <v>-0.26004363978476652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1.0632588324334444</v>
      </c>
      <c r="AS68" s="11">
        <f>IF(('OddsRatio_working_3-way'!X68=0),IF(Q68&gt;0,-Q68^(1/3),(-Q68)^(1/3)),'OddsRatio_working_3-way'!AM68-'OddsRatio_working_3-way'!R68/3)</f>
        <v>-0.80321519264867736</v>
      </c>
      <c r="AT68" s="11">
        <f>IF(('OddsRatio_working_3-way'!X68=0),IF(Q68&gt;0,-Q68^(1/3),(-Q68)^(1/3)),'OddsRatio_working_3-way'!AN68-'OddsRatio_working_3-way'!R68/3)</f>
        <v>-0.26004363978476652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2.78</v>
      </c>
      <c r="B69" s="4">
        <f>IF('True_Odds_Calculator_3-way'!B70="","",'True_Odds_Calculator_3-way'!B70)</f>
        <v>3.1</v>
      </c>
      <c r="C69" s="4">
        <f>IF('True_Odds_Calculator_3-way'!C70="","",'True_Odds_Calculator_3-way'!C70)</f>
        <v>2.85</v>
      </c>
      <c r="D69" s="9">
        <f t="shared" si="26"/>
        <v>0.34841269292724497</v>
      </c>
      <c r="E69" s="9">
        <f t="shared" si="27"/>
        <v>0.31187936516468862</v>
      </c>
      <c r="F69" s="9">
        <f t="shared" si="28"/>
        <v>0.33970794190806658</v>
      </c>
      <c r="G69" s="9">
        <f t="shared" si="29"/>
        <v>1.0506514036466936</v>
      </c>
      <c r="H69" s="9">
        <f t="shared" si="30"/>
        <v>2.8701594984911143</v>
      </c>
      <c r="I69" s="9">
        <f t="shared" si="31"/>
        <v>3.2063679476580558</v>
      </c>
      <c r="J69" s="9">
        <f t="shared" si="32"/>
        <v>2.9437050967463838</v>
      </c>
      <c r="K69" s="11">
        <f t="shared" si="33"/>
        <v>0.35971223021582738</v>
      </c>
      <c r="L69" s="11">
        <f t="shared" si="34"/>
        <v>0.32258064516129031</v>
      </c>
      <c r="M69" s="11">
        <f t="shared" si="35"/>
        <v>0.35087719298245612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-0.28155268654346477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0.23329384030975558</v>
      </c>
      <c r="Q69" s="11">
        <f>2*'OddsRatio_working_3-way'!K69*'OddsRatio_working_3-way'!L69*'OddsRatio_working_3-way'!M69</f>
        <v>8.1428914593282928E-2</v>
      </c>
      <c r="R69" s="11">
        <f t="shared" si="36"/>
        <v>0</v>
      </c>
      <c r="S69" s="11">
        <f t="shared" si="37"/>
        <v>-0.82859745781094074</v>
      </c>
      <c r="T69" s="11">
        <f t="shared" si="38"/>
        <v>-0.28921377235983969</v>
      </c>
      <c r="U69" s="11">
        <f>'OddsRatio_working_3-way'!S69-'OddsRatio_working_3-way'!R69^2/3</f>
        <v>-0.82859745781094074</v>
      </c>
      <c r="V69" s="11">
        <f>'OddsRatio_working_3-way'!S69*'OddsRatio_working_3-way'!R69/3-2*'OddsRatio_working_3-way'!R69^3/27-'OddsRatio_working_3-way'!T69</f>
        <v>0.28921377235983969</v>
      </c>
      <c r="W69" s="11">
        <f>'OddsRatio_working_3-way'!V69^2+4*'OddsRatio_working_3-way'!U69^3/27</f>
        <v>-6.3587705355828972E-4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0.14515550555883805</v>
      </c>
      <c r="Y69" s="11">
        <f>IF('OddsRatio_working_3-way'!W69&gt;=0,IF('OddsRatio_working_3-way'!V69+SQRT('OddsRatio_working_3-way'!W69)&gt;0,0,PI()),ACOS('OddsRatio_working_3-way'!V69/(2*'OddsRatio_working_3-way'!X69)))</f>
        <v>8.6970245125725487E-2</v>
      </c>
      <c r="Z69" s="11">
        <f>'OddsRatio_working_3-way'!X69^(1/3)*COS('OddsRatio_working_3-way'!Y69/3)</f>
        <v>0.52532570182334681</v>
      </c>
      <c r="AA69" s="11">
        <f>'OddsRatio_working_3-way'!X69^(1/3)*COS(('OddsRatio_working_3-way'!Y69+2*PI())/3)</f>
        <v>-0.27585545132217876</v>
      </c>
      <c r="AB69" s="11">
        <f>'OddsRatio_working_3-way'!X69^(1/3)*COS(('OddsRatio_working_3-way'!Y69+4*PI())/3)</f>
        <v>-0.24947025050116822</v>
      </c>
      <c r="AC69" s="11">
        <f>'OddsRatio_working_3-way'!X69^(1/3)*SIN('OddsRatio_working_3-way'!Y69/3)</f>
        <v>1.5233502796632874E-2</v>
      </c>
      <c r="AD69" s="11">
        <f>'OddsRatio_working_3-way'!X69^(1/3)*SIN(('OddsRatio_working_3-way'!Y69+2*PI())/3)</f>
        <v>0.44732865164159119</v>
      </c>
      <c r="AE69" s="11">
        <f>'OddsRatio_working_3-way'!X69^(1/3)*SIN(('OddsRatio_working_3-way'!Y69+4*PI())/3)</f>
        <v>-0.46256215443822396</v>
      </c>
      <c r="AF69" s="11">
        <f>-'OddsRatio_working_3-way'!U69/(3*'OddsRatio_working_3-way'!X69^(1/3))*COS(('OddsRatio_working_3-way'!Y69)/3)</f>
        <v>0.5253257018233467</v>
      </c>
      <c r="AG69" s="11">
        <f>-'OddsRatio_working_3-way'!U69/(3*'OddsRatio_working_3-way'!X69^(1/3))*COS(('OddsRatio_working_3-way'!Y69+2*PI())/3)</f>
        <v>-0.2758554513221787</v>
      </c>
      <c r="AH69" s="11">
        <f>-'OddsRatio_working_3-way'!U69/(3*'OddsRatio_working_3-way'!X69^(1/3))*COS(('OddsRatio_working_3-way'!Y69+4*PI())/3)</f>
        <v>-0.24947025050116817</v>
      </c>
      <c r="AI69" s="11">
        <f>'OddsRatio_working_3-way'!U69/(3*'OddsRatio_working_3-way'!X69^(1/3))*SIN(('OddsRatio_working_3-way'!Y69)/3)</f>
        <v>-1.523350279663287E-2</v>
      </c>
      <c r="AJ69" s="11">
        <f>'OddsRatio_working_3-way'!U69/(3*'OddsRatio_working_3-way'!X69^(1/3))*SIN(('OddsRatio_working_3-way'!Y69+2*PI())/3)</f>
        <v>-0.44732865164159114</v>
      </c>
      <c r="AK69" s="11">
        <f>'OddsRatio_working_3-way'!U69/(3*'OddsRatio_working_3-way'!X69^(1/3))*SIN(('OddsRatio_working_3-way'!Y69+4*PI())/3)</f>
        <v>0.46256215443822385</v>
      </c>
      <c r="AL69" s="11">
        <f>'OddsRatio_working_3-way'!Z69+'OddsRatio_working_3-way'!AF69</f>
        <v>1.0506514036466936</v>
      </c>
      <c r="AM69" s="11">
        <f>'OddsRatio_working_3-way'!AA69+'OddsRatio_working_3-way'!AG69</f>
        <v>-0.5517109026443574</v>
      </c>
      <c r="AN69" s="11">
        <f>'OddsRatio_working_3-way'!AB69+'OddsRatio_working_3-way'!AH69</f>
        <v>-0.49894050100233639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1.0506514036466936</v>
      </c>
      <c r="AS69" s="11">
        <f>IF(('OddsRatio_working_3-way'!X69=0),IF(Q69&gt;0,-Q69^(1/3),(-Q69)^(1/3)),'OddsRatio_working_3-way'!AM69-'OddsRatio_working_3-way'!R69/3)</f>
        <v>-0.5517109026443574</v>
      </c>
      <c r="AT69" s="11">
        <f>IF(('OddsRatio_working_3-way'!X69=0),IF(Q69&gt;0,-Q69^(1/3),(-Q69)^(1/3)),'OddsRatio_working_3-way'!AN69-'OddsRatio_working_3-way'!R69/3)</f>
        <v>-0.49894050100233639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1.78</v>
      </c>
      <c r="B70" s="4">
        <f>IF('True_Odds_Calculator_3-way'!B71="","",'True_Odds_Calculator_3-way'!B71)</f>
        <v>3.57</v>
      </c>
      <c r="C70" s="4">
        <f>IF('True_Odds_Calculator_3-way'!C71="","",'True_Odds_Calculator_3-way'!C71)</f>
        <v>5.16</v>
      </c>
      <c r="D70" s="9">
        <f t="shared" si="26"/>
        <v>0.54708206556690453</v>
      </c>
      <c r="E70" s="9">
        <f t="shared" si="27"/>
        <v>0.26825788249083787</v>
      </c>
      <c r="F70" s="9">
        <f t="shared" si="28"/>
        <v>0.1846600519422576</v>
      </c>
      <c r="G70" s="9">
        <f t="shared" si="29"/>
        <v>1.0613837576676279</v>
      </c>
      <c r="H70" s="9">
        <f t="shared" si="30"/>
        <v>1.8278793309807495</v>
      </c>
      <c r="I70" s="9">
        <f t="shared" si="31"/>
        <v>3.7277562572058032</v>
      </c>
      <c r="J70" s="9">
        <f t="shared" si="32"/>
        <v>5.4153564318973313</v>
      </c>
      <c r="K70" s="11">
        <f t="shared" si="33"/>
        <v>0.5617977528089888</v>
      </c>
      <c r="L70" s="11">
        <f t="shared" si="34"/>
        <v>0.28011204481792717</v>
      </c>
      <c r="M70" s="11">
        <f t="shared" si="35"/>
        <v>0.19379844961240308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-0.25432153525115297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0.22903508585735488</v>
      </c>
      <c r="Q70" s="11">
        <f>2*'OddsRatio_working_3-way'!K70*'OddsRatio_working_3-way'!L70*'OddsRatio_working_3-way'!M70</f>
        <v>6.0994696633117143E-2</v>
      </c>
      <c r="R70" s="11">
        <f t="shared" si="36"/>
        <v>0</v>
      </c>
      <c r="S70" s="11">
        <f t="shared" si="37"/>
        <v>-0.90057291306917175</v>
      </c>
      <c r="T70" s="11">
        <f t="shared" si="38"/>
        <v>-0.23983299948579806</v>
      </c>
      <c r="U70" s="11">
        <f>'OddsRatio_working_3-way'!S70-'OddsRatio_working_3-way'!R70^2/3</f>
        <v>-0.90057291306917175</v>
      </c>
      <c r="V70" s="11">
        <f>'OddsRatio_working_3-way'!S70*'OddsRatio_working_3-way'!R70/3-2*'OddsRatio_working_3-way'!R70^3/27-'OddsRatio_working_3-way'!T70</f>
        <v>0.23983299948579806</v>
      </c>
      <c r="W70" s="11">
        <f>'OddsRatio_working_3-way'!V70^2+4*'OddsRatio_working_3-way'!U70^3/27</f>
        <v>-5.0686512382159751E-2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0.16447369092389408</v>
      </c>
      <c r="Y70" s="11">
        <f>IF('OddsRatio_working_3-way'!W70&gt;=0,IF('OddsRatio_working_3-way'!V70+SQRT('OddsRatio_working_3-way'!W70)&gt;0,0,PI()),ACOS('OddsRatio_working_3-way'!V70/(2*'OddsRatio_working_3-way'!X70)))</f>
        <v>0.7538015726646532</v>
      </c>
      <c r="Z70" s="11">
        <f>'OddsRatio_working_3-way'!X70^(1/3)*COS('OddsRatio_working_3-way'!Y70/3)</f>
        <v>0.53069187883381386</v>
      </c>
      <c r="AA70" s="11">
        <f>'OddsRatio_working_3-way'!X70^(1/3)*COS(('OddsRatio_working_3-way'!Y70+2*PI())/3)</f>
        <v>-0.38331977368608017</v>
      </c>
      <c r="AB70" s="11">
        <f>'OddsRatio_working_3-way'!X70^(1/3)*COS(('OddsRatio_working_3-way'!Y70+4*PI())/3)</f>
        <v>-0.1473721051477338</v>
      </c>
      <c r="AC70" s="11">
        <f>'OddsRatio_working_3-way'!X70^(1/3)*SIN('OddsRatio_working_3-way'!Y70/3)</f>
        <v>0.13622444994527916</v>
      </c>
      <c r="AD70" s="11">
        <f>'OddsRatio_working_3-way'!X70^(1/3)*SIN(('OddsRatio_working_3-way'!Y70+2*PI())/3)</f>
        <v>0.39148042367953662</v>
      </c>
      <c r="AE70" s="11">
        <f>'OddsRatio_working_3-way'!X70^(1/3)*SIN(('OddsRatio_working_3-way'!Y70+4*PI())/3)</f>
        <v>-0.52770487362481555</v>
      </c>
      <c r="AF70" s="11">
        <f>-'OddsRatio_working_3-way'!U70/(3*'OddsRatio_working_3-way'!X70^(1/3))*COS(('OddsRatio_working_3-way'!Y70)/3)</f>
        <v>0.53069187883381397</v>
      </c>
      <c r="AG70" s="11">
        <f>-'OddsRatio_working_3-way'!U70/(3*'OddsRatio_working_3-way'!X70^(1/3))*COS(('OddsRatio_working_3-way'!Y70+2*PI())/3)</f>
        <v>-0.38331977368608022</v>
      </c>
      <c r="AH70" s="11">
        <f>-'OddsRatio_working_3-way'!U70/(3*'OddsRatio_working_3-way'!X70^(1/3))*COS(('OddsRatio_working_3-way'!Y70+4*PI())/3)</f>
        <v>-0.14737210514773383</v>
      </c>
      <c r="AI70" s="11">
        <f>'OddsRatio_working_3-way'!U70/(3*'OddsRatio_working_3-way'!X70^(1/3))*SIN(('OddsRatio_working_3-way'!Y70)/3)</f>
        <v>-0.13622444994527919</v>
      </c>
      <c r="AJ70" s="11">
        <f>'OddsRatio_working_3-way'!U70/(3*'OddsRatio_working_3-way'!X70^(1/3))*SIN(('OddsRatio_working_3-way'!Y70+2*PI())/3)</f>
        <v>-0.39148042367953667</v>
      </c>
      <c r="AK70" s="11">
        <f>'OddsRatio_working_3-way'!U70/(3*'OddsRatio_working_3-way'!X70^(1/3))*SIN(('OddsRatio_working_3-way'!Y70+4*PI())/3)</f>
        <v>0.52770487362481566</v>
      </c>
      <c r="AL70" s="11">
        <f>'OddsRatio_working_3-way'!Z70+'OddsRatio_working_3-way'!AF70</f>
        <v>1.0613837576676279</v>
      </c>
      <c r="AM70" s="11">
        <f>'OddsRatio_working_3-way'!AA70+'OddsRatio_working_3-way'!AG70</f>
        <v>-0.76663954737216033</v>
      </c>
      <c r="AN70" s="11">
        <f>'OddsRatio_working_3-way'!AB70+'OddsRatio_working_3-way'!AH70</f>
        <v>-0.2947442102954676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1.0613837576676279</v>
      </c>
      <c r="AS70" s="11">
        <f>IF(('OddsRatio_working_3-way'!X70=0),IF(Q70&gt;0,-Q70^(1/3),(-Q70)^(1/3)),'OddsRatio_working_3-way'!AM70-'OddsRatio_working_3-way'!R70/3)</f>
        <v>-0.76663954737216033</v>
      </c>
      <c r="AT70" s="11">
        <f>IF(('OddsRatio_working_3-way'!X70=0),IF(Q70&gt;0,-Q70^(1/3),(-Q70)^(1/3)),'OddsRatio_working_3-way'!AN70-'OddsRatio_working_3-way'!R70/3)</f>
        <v>-0.2947442102954676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1.23</v>
      </c>
      <c r="B71" s="4">
        <f>IF('True_Odds_Calculator_3-way'!B72="","",'True_Odds_Calculator_3-way'!B72)</f>
        <v>6.54</v>
      </c>
      <c r="C71" s="4">
        <f>IF('True_Odds_Calculator_3-way'!C72="","",'True_Odds_Calculator_3-way'!C72)</f>
        <v>12.85</v>
      </c>
      <c r="D71" s="9">
        <f t="shared" si="26"/>
        <v>0.79326939173671662</v>
      </c>
      <c r="E71" s="9">
        <f t="shared" si="27"/>
        <v>0.13741547644981597</v>
      </c>
      <c r="F71" s="9">
        <f t="shared" si="28"/>
        <v>6.9315131813467448E-2</v>
      </c>
      <c r="G71" s="9">
        <f t="shared" si="29"/>
        <v>1.1330687165575286</v>
      </c>
      <c r="H71" s="9">
        <f t="shared" si="30"/>
        <v>1.2606058048082316</v>
      </c>
      <c r="I71" s="9">
        <f t="shared" si="31"/>
        <v>7.2772006897287094</v>
      </c>
      <c r="J71" s="9">
        <f t="shared" si="32"/>
        <v>14.426864291206714</v>
      </c>
      <c r="K71" s="11">
        <f t="shared" si="33"/>
        <v>0.81300813008130079</v>
      </c>
      <c r="L71" s="11">
        <f t="shared" si="34"/>
        <v>0.1529051987767584</v>
      </c>
      <c r="M71" s="11">
        <f t="shared" si="35"/>
        <v>7.7821011673151752E-2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-0.14607300501306164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0.17045899227778197</v>
      </c>
      <c r="Q71" s="11">
        <f>2*'OddsRatio_working_3-way'!K71*'OddsRatio_working_3-way'!L71*'OddsRatio_working_3-way'!M71</f>
        <v>1.9348353266490578E-2</v>
      </c>
      <c r="R71" s="11">
        <f t="shared" si="36"/>
        <v>0</v>
      </c>
      <c r="S71" s="11">
        <f t="shared" si="37"/>
        <v>-1.1669438323839492</v>
      </c>
      <c r="T71" s="11">
        <f t="shared" si="38"/>
        <v>-0.13245673466333135</v>
      </c>
      <c r="U71" s="11">
        <f>'OddsRatio_working_3-way'!S71-'OddsRatio_working_3-way'!R71^2/3</f>
        <v>-1.1669438323839492</v>
      </c>
      <c r="V71" s="11">
        <f>'OddsRatio_working_3-way'!S71*'OddsRatio_working_3-way'!R71/3-2*'OddsRatio_working_3-way'!R71^3/27-'OddsRatio_working_3-way'!T71</f>
        <v>0.13245673466333135</v>
      </c>
      <c r="W71" s="11">
        <f>'OddsRatio_working_3-way'!V71^2+4*'OddsRatio_working_3-way'!U71^3/27</f>
        <v>-0.21787669371927801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0.24260125735296084</v>
      </c>
      <c r="Y71" s="11">
        <f>IF('OddsRatio_working_3-way'!W71&gt;=0,IF('OddsRatio_working_3-way'!V71+SQRT('OddsRatio_working_3-way'!W71)&gt;0,0,PI()),ACOS('OddsRatio_working_3-way'!V71/(2*'OddsRatio_working_3-way'!X71)))</f>
        <v>1.2942938206726913</v>
      </c>
      <c r="Z71" s="11">
        <f>'OddsRatio_working_3-way'!X71^(1/3)*COS('OddsRatio_working_3-way'!Y71/3)</f>
        <v>0.56653435827876419</v>
      </c>
      <c r="AA71" s="11">
        <f>'OddsRatio_working_3-way'!X71^(1/3)*COS(('OddsRatio_working_3-way'!Y71+2*PI())/3)</f>
        <v>-0.50913234635920568</v>
      </c>
      <c r="AB71" s="11">
        <f>'OddsRatio_working_3-way'!X71^(1/3)*COS(('OddsRatio_working_3-way'!Y71+4*PI())/3)</f>
        <v>-5.7402011919558737E-2</v>
      </c>
      <c r="AC71" s="11">
        <f>'OddsRatio_working_3-way'!X71^(1/3)*SIN('OddsRatio_working_3-way'!Y71/3)</f>
        <v>0.26080663018984984</v>
      </c>
      <c r="AD71" s="11">
        <f>'OddsRatio_working_3-way'!X71^(1/3)*SIN(('OddsRatio_working_3-way'!Y71+2*PI())/3)</f>
        <v>0.36022983129119968</v>
      </c>
      <c r="AE71" s="11">
        <f>'OddsRatio_working_3-way'!X71^(1/3)*SIN(('OddsRatio_working_3-way'!Y71+4*PI())/3)</f>
        <v>-0.62103646148104952</v>
      </c>
      <c r="AF71" s="11">
        <f>-'OddsRatio_working_3-way'!U71/(3*'OddsRatio_working_3-way'!X71^(1/3))*COS(('OddsRatio_working_3-way'!Y71)/3)</f>
        <v>0.56653435827876442</v>
      </c>
      <c r="AG71" s="11">
        <f>-'OddsRatio_working_3-way'!U71/(3*'OddsRatio_working_3-way'!X71^(1/3))*COS(('OddsRatio_working_3-way'!Y71+2*PI())/3)</f>
        <v>-0.50913234635920579</v>
      </c>
      <c r="AH71" s="11">
        <f>-'OddsRatio_working_3-way'!U71/(3*'OddsRatio_working_3-way'!X71^(1/3))*COS(('OddsRatio_working_3-way'!Y71+4*PI())/3)</f>
        <v>-5.7402011919558758E-2</v>
      </c>
      <c r="AI71" s="11">
        <f>'OddsRatio_working_3-way'!U71/(3*'OddsRatio_working_3-way'!X71^(1/3))*SIN(('OddsRatio_working_3-way'!Y71)/3)</f>
        <v>-0.26080663018984995</v>
      </c>
      <c r="AJ71" s="11">
        <f>'OddsRatio_working_3-way'!U71/(3*'OddsRatio_working_3-way'!X71^(1/3))*SIN(('OddsRatio_working_3-way'!Y71+2*PI())/3)</f>
        <v>-0.36022983129119979</v>
      </c>
      <c r="AK71" s="11">
        <f>'OddsRatio_working_3-way'!U71/(3*'OddsRatio_working_3-way'!X71^(1/3))*SIN(('OddsRatio_working_3-way'!Y71+4*PI())/3)</f>
        <v>0.62103646148104974</v>
      </c>
      <c r="AL71" s="11">
        <f>'OddsRatio_working_3-way'!Z71+'OddsRatio_working_3-way'!AF71</f>
        <v>1.1330687165575286</v>
      </c>
      <c r="AM71" s="11">
        <f>'OddsRatio_working_3-way'!AA71+'OddsRatio_working_3-way'!AG71</f>
        <v>-1.0182646927184114</v>
      </c>
      <c r="AN71" s="11">
        <f>'OddsRatio_working_3-way'!AB71+'OddsRatio_working_3-way'!AH71</f>
        <v>-0.1148040238391175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1.1330687165575286</v>
      </c>
      <c r="AS71" s="11">
        <f>IF(('OddsRatio_working_3-way'!X71=0),IF(Q71&gt;0,-Q71^(1/3),(-Q71)^(1/3)),'OddsRatio_working_3-way'!AM71-'OddsRatio_working_3-way'!R71/3)</f>
        <v>-1.0182646927184114</v>
      </c>
      <c r="AT71" s="11">
        <f>IF(('OddsRatio_working_3-way'!X71=0),IF(Q71&gt;0,-Q71^(1/3),(-Q71)^(1/3)),'OddsRatio_working_3-way'!AN71-'OddsRatio_working_3-way'!R71/3)</f>
        <v>-0.1148040238391175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2.4</v>
      </c>
      <c r="B72" s="4">
        <f>IF('True_Odds_Calculator_3-way'!B73="","",'True_Odds_Calculator_3-way'!B73)</f>
        <v>3.29</v>
      </c>
      <c r="C72" s="4">
        <f>IF('True_Odds_Calculator_3-way'!C73="","",'True_Odds_Calculator_3-way'!C73)</f>
        <v>3.2</v>
      </c>
      <c r="D72" s="9">
        <f t="shared" si="26"/>
        <v>0.40460170829330627</v>
      </c>
      <c r="E72" s="9">
        <f t="shared" si="27"/>
        <v>0.29350799357824581</v>
      </c>
      <c r="F72" s="9">
        <f t="shared" si="28"/>
        <v>0.30189029812844781</v>
      </c>
      <c r="G72" s="9">
        <f t="shared" si="29"/>
        <v>1.0511188790332788</v>
      </c>
      <c r="H72" s="9">
        <f t="shared" si="30"/>
        <v>2.4715664306465905</v>
      </c>
      <c r="I72" s="9">
        <f t="shared" si="31"/>
        <v>3.4070622329862088</v>
      </c>
      <c r="J72" s="9">
        <f t="shared" si="32"/>
        <v>3.3124615338732135</v>
      </c>
      <c r="K72" s="11">
        <f t="shared" si="33"/>
        <v>0.41666666666666669</v>
      </c>
      <c r="L72" s="11">
        <f t="shared" si="34"/>
        <v>0.303951367781155</v>
      </c>
      <c r="M72" s="11">
        <f t="shared" si="35"/>
        <v>0.3125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-0.27914450354609932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0.23310853596757858</v>
      </c>
      <c r="Q72" s="11">
        <f>2*'OddsRatio_working_3-way'!K72*'OddsRatio_working_3-way'!L72*'OddsRatio_working_3-way'!M72</f>
        <v>7.9154002026342457E-2</v>
      </c>
      <c r="R72" s="11">
        <f t="shared" si="36"/>
        <v>0</v>
      </c>
      <c r="S72" s="11">
        <f t="shared" si="37"/>
        <v>-0.83508194861906659</v>
      </c>
      <c r="T72" s="11">
        <f t="shared" si="38"/>
        <v>-0.28355923552430101</v>
      </c>
      <c r="U72" s="11">
        <f>'OddsRatio_working_3-way'!S72-'OddsRatio_working_3-way'!R72^2/3</f>
        <v>-0.83508194861906659</v>
      </c>
      <c r="V72" s="11">
        <f>'OddsRatio_working_3-way'!S72*'OddsRatio_working_3-way'!R72/3-2*'OddsRatio_working_3-way'!R72^3/27-'OddsRatio_working_3-way'!T72</f>
        <v>0.28355923552430101</v>
      </c>
      <c r="W72" s="11">
        <f>'OddsRatio_working_3-way'!V72^2+4*'OddsRatio_working_3-way'!U72^3/27</f>
        <v>-5.8688713119635916E-3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0.14686278575858625</v>
      </c>
      <c r="Y72" s="11">
        <f>IF('OddsRatio_working_3-way'!W72&gt;=0,IF('OddsRatio_working_3-way'!V72+SQRT('OddsRatio_working_3-way'!W72)&gt;0,0,PI()),ACOS('OddsRatio_working_3-way'!V72/(2*'OddsRatio_working_3-way'!X72)))</f>
        <v>0.2638681743682374</v>
      </c>
      <c r="Z72" s="11">
        <f>'OddsRatio_working_3-way'!X72^(1/3)*COS('OddsRatio_working_3-way'!Y72/3)</f>
        <v>0.52555943951663953</v>
      </c>
      <c r="AA72" s="11">
        <f>'OddsRatio_working_3-way'!X72^(1/3)*COS(('OddsRatio_working_3-way'!Y72+2*PI())/3)</f>
        <v>-0.30291628420999578</v>
      </c>
      <c r="AB72" s="11">
        <f>'OddsRatio_working_3-way'!X72^(1/3)*COS(('OddsRatio_working_3-way'!Y72+4*PI())/3)</f>
        <v>-0.22264315530664386</v>
      </c>
      <c r="AC72" s="11">
        <f>'OddsRatio_working_3-way'!X72^(1/3)*SIN('OddsRatio_working_3-way'!Y72/3)</f>
        <v>4.6345712581043884E-2</v>
      </c>
      <c r="AD72" s="11">
        <f>'OddsRatio_working_3-way'!X72^(1/3)*SIN(('OddsRatio_working_3-way'!Y72+2*PI())/3)</f>
        <v>0.43197496952959913</v>
      </c>
      <c r="AE72" s="11">
        <f>'OddsRatio_working_3-way'!X72^(1/3)*SIN(('OddsRatio_working_3-way'!Y72+4*PI())/3)</f>
        <v>-0.47832068211064283</v>
      </c>
      <c r="AF72" s="11">
        <f>-'OddsRatio_working_3-way'!U72/(3*'OddsRatio_working_3-way'!X72^(1/3))*COS(('OddsRatio_working_3-way'!Y72)/3)</f>
        <v>0.5255594395166393</v>
      </c>
      <c r="AG72" s="11">
        <f>-'OddsRatio_working_3-way'!U72/(3*'OddsRatio_working_3-way'!X72^(1/3))*COS(('OddsRatio_working_3-way'!Y72+2*PI())/3)</f>
        <v>-0.30291628420999567</v>
      </c>
      <c r="AH72" s="11">
        <f>-'OddsRatio_working_3-way'!U72/(3*'OddsRatio_working_3-way'!X72^(1/3))*COS(('OddsRatio_working_3-way'!Y72+4*PI())/3)</f>
        <v>-0.22264315530664378</v>
      </c>
      <c r="AI72" s="11">
        <f>'OddsRatio_working_3-way'!U72/(3*'OddsRatio_working_3-way'!X72^(1/3))*SIN(('OddsRatio_working_3-way'!Y72)/3)</f>
        <v>-4.634571258104387E-2</v>
      </c>
      <c r="AJ72" s="11">
        <f>'OddsRatio_working_3-way'!U72/(3*'OddsRatio_working_3-way'!X72^(1/3))*SIN(('OddsRatio_working_3-way'!Y72+2*PI())/3)</f>
        <v>-0.43197496952959896</v>
      </c>
      <c r="AK72" s="11">
        <f>'OddsRatio_working_3-way'!U72/(3*'OddsRatio_working_3-way'!X72^(1/3))*SIN(('OddsRatio_working_3-way'!Y72+4*PI())/3)</f>
        <v>0.47832068211064266</v>
      </c>
      <c r="AL72" s="11">
        <f>'OddsRatio_working_3-way'!Z72+'OddsRatio_working_3-way'!AF72</f>
        <v>1.0511188790332788</v>
      </c>
      <c r="AM72" s="11">
        <f>'OddsRatio_working_3-way'!AA72+'OddsRatio_working_3-way'!AG72</f>
        <v>-0.60583256841999145</v>
      </c>
      <c r="AN72" s="11">
        <f>'OddsRatio_working_3-way'!AB72+'OddsRatio_working_3-way'!AH72</f>
        <v>-0.44528631061328761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1.0511188790332788</v>
      </c>
      <c r="AS72" s="11">
        <f>IF(('OddsRatio_working_3-way'!X72=0),IF(Q72&gt;0,-Q72^(1/3),(-Q72)^(1/3)),'OddsRatio_working_3-way'!AM72-'OddsRatio_working_3-way'!R72/3)</f>
        <v>-0.60583256841999145</v>
      </c>
      <c r="AT72" s="11">
        <f>IF(('OddsRatio_working_3-way'!X72=0),IF(Q72&gt;0,-Q72^(1/3),(-Q72)^(1/3)),'OddsRatio_working_3-way'!AN72-'OddsRatio_working_3-way'!R72/3)</f>
        <v>-0.44528631061328761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3.05</v>
      </c>
      <c r="B73" s="4">
        <f>IF('True_Odds_Calculator_3-way'!B74="","",'True_Odds_Calculator_3-way'!B74)</f>
        <v>3.17</v>
      </c>
      <c r="C73" s="4">
        <f>IF('True_Odds_Calculator_3-way'!C74="","",'True_Odds_Calculator_3-way'!C74)</f>
        <v>2.57</v>
      </c>
      <c r="D73" s="9">
        <f t="shared" si="26"/>
        <v>0.31727439370549021</v>
      </c>
      <c r="E73" s="9">
        <f t="shared" si="27"/>
        <v>0.30508196805045956</v>
      </c>
      <c r="F73" s="9">
        <f t="shared" si="28"/>
        <v>0.37764363824405034</v>
      </c>
      <c r="G73" s="9">
        <f t="shared" si="29"/>
        <v>1.0496809314791866</v>
      </c>
      <c r="H73" s="9">
        <f t="shared" si="30"/>
        <v>3.1518459095323319</v>
      </c>
      <c r="I73" s="9">
        <f t="shared" si="31"/>
        <v>3.2778076213098353</v>
      </c>
      <c r="J73" s="9">
        <f t="shared" si="32"/>
        <v>2.6479990624223224</v>
      </c>
      <c r="K73" s="11">
        <f t="shared" si="33"/>
        <v>0.32786885245901642</v>
      </c>
      <c r="L73" s="11">
        <f t="shared" si="34"/>
        <v>0.31545741324921134</v>
      </c>
      <c r="M73" s="11">
        <f t="shared" si="35"/>
        <v>0.38910505836575876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-0.28107422535656235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0.23301631979497789</v>
      </c>
      <c r="Q73" s="11">
        <f>2*'OddsRatio_working_3-way'!K73*'OddsRatio_working_3-way'!L73*'OddsRatio_working_3-way'!M73</f>
        <v>8.0489229635570925E-2</v>
      </c>
      <c r="R73" s="11">
        <f t="shared" si="36"/>
        <v>0</v>
      </c>
      <c r="S73" s="11">
        <f t="shared" si="37"/>
        <v>-0.8290205887764357</v>
      </c>
      <c r="T73" s="11">
        <f t="shared" si="38"/>
        <v>-0.28636289767752521</v>
      </c>
      <c r="U73" s="11">
        <f>'OddsRatio_working_3-way'!S73-'OddsRatio_working_3-way'!R73^2/3</f>
        <v>-0.8290205887764357</v>
      </c>
      <c r="V73" s="11">
        <f>'OddsRatio_working_3-way'!S73*'OddsRatio_working_3-way'!R73/3-2*'OddsRatio_working_3-way'!R73^3/27-'OddsRatio_working_3-way'!T73</f>
        <v>0.28636289767752521</v>
      </c>
      <c r="W73" s="11">
        <f>'OddsRatio_working_3-way'!V73^2+4*'OddsRatio_working_3-way'!U73^3/27</f>
        <v>-2.405955783088512E-3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0.14526670725716653</v>
      </c>
      <c r="Y73" s="11">
        <f>IF('OddsRatio_working_3-way'!W73&gt;=0,IF('OddsRatio_working_3-way'!V73+SQRT('OddsRatio_working_3-way'!W73)&gt;0,0,PI()),ACOS('OddsRatio_working_3-way'!V73/(2*'OddsRatio_working_3-way'!X73)))</f>
        <v>0.16964176381549434</v>
      </c>
      <c r="Z73" s="11">
        <f>'OddsRatio_working_3-way'!X73^(1/3)*COS('OddsRatio_working_3-way'!Y73/3)</f>
        <v>0.52484046573959331</v>
      </c>
      <c r="AA73" s="11">
        <f>'OddsRatio_working_3-way'!X73^(1/3)*COS(('OddsRatio_working_3-way'!Y73+2*PI())/3)</f>
        <v>-0.28814981381846416</v>
      </c>
      <c r="AB73" s="11">
        <f>'OddsRatio_working_3-way'!X73^(1/3)*COS(('OddsRatio_working_3-way'!Y73+4*PI())/3)</f>
        <v>-0.23669065192112898</v>
      </c>
      <c r="AC73" s="11">
        <f>'OddsRatio_working_3-way'!X73^(1/3)*SIN('OddsRatio_working_3-way'!Y73/3)</f>
        <v>2.9709960973698917E-2</v>
      </c>
      <c r="AD73" s="11">
        <f>'OddsRatio_working_3-way'!X73^(1/3)*SIN(('OddsRatio_working_3-way'!Y73+2*PI())/3)</f>
        <v>0.43967019577769462</v>
      </c>
      <c r="AE73" s="11">
        <f>'OddsRatio_working_3-way'!X73^(1/3)*SIN(('OddsRatio_working_3-way'!Y73+4*PI())/3)</f>
        <v>-0.46938015675139366</v>
      </c>
      <c r="AF73" s="11">
        <f>-'OddsRatio_working_3-way'!U73/(3*'OddsRatio_working_3-way'!X73^(1/3))*COS(('OddsRatio_working_3-way'!Y73)/3)</f>
        <v>0.52484046573959331</v>
      </c>
      <c r="AG73" s="11">
        <f>-'OddsRatio_working_3-way'!U73/(3*'OddsRatio_working_3-way'!X73^(1/3))*COS(('OddsRatio_working_3-way'!Y73+2*PI())/3)</f>
        <v>-0.28814981381846416</v>
      </c>
      <c r="AH73" s="11">
        <f>-'OddsRatio_working_3-way'!U73/(3*'OddsRatio_working_3-way'!X73^(1/3))*COS(('OddsRatio_working_3-way'!Y73+4*PI())/3)</f>
        <v>-0.23669065192112898</v>
      </c>
      <c r="AI73" s="11">
        <f>'OddsRatio_working_3-way'!U73/(3*'OddsRatio_working_3-way'!X73^(1/3))*SIN(('OddsRatio_working_3-way'!Y73)/3)</f>
        <v>-2.9709960973698917E-2</v>
      </c>
      <c r="AJ73" s="11">
        <f>'OddsRatio_working_3-way'!U73/(3*'OddsRatio_working_3-way'!X73^(1/3))*SIN(('OddsRatio_working_3-way'!Y73+2*PI())/3)</f>
        <v>-0.43967019577769462</v>
      </c>
      <c r="AK73" s="11">
        <f>'OddsRatio_working_3-way'!U73/(3*'OddsRatio_working_3-way'!X73^(1/3))*SIN(('OddsRatio_working_3-way'!Y73+4*PI())/3)</f>
        <v>0.46938015675139366</v>
      </c>
      <c r="AL73" s="11">
        <f>'OddsRatio_working_3-way'!Z73+'OddsRatio_working_3-way'!AF73</f>
        <v>1.0496809314791866</v>
      </c>
      <c r="AM73" s="11">
        <f>'OddsRatio_working_3-way'!AA73+'OddsRatio_working_3-way'!AG73</f>
        <v>-0.57629962763692832</v>
      </c>
      <c r="AN73" s="11">
        <f>'OddsRatio_working_3-way'!AB73+'OddsRatio_working_3-way'!AH73</f>
        <v>-0.47338130384225796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1.0496809314791866</v>
      </c>
      <c r="AS73" s="11">
        <f>IF(('OddsRatio_working_3-way'!X73=0),IF(Q73&gt;0,-Q73^(1/3),(-Q73)^(1/3)),'OddsRatio_working_3-way'!AM73-'OddsRatio_working_3-way'!R73/3)</f>
        <v>-0.57629962763692832</v>
      </c>
      <c r="AT73" s="11">
        <f>IF(('OddsRatio_working_3-way'!X73=0),IF(Q73&gt;0,-Q73^(1/3),(-Q73)^(1/3)),'OddsRatio_working_3-way'!AN73-'OddsRatio_working_3-way'!R73/3)</f>
        <v>-0.47338130384225796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2.4700000000000002</v>
      </c>
      <c r="B74" s="4">
        <f>IF('True_Odds_Calculator_3-way'!B75="","",'True_Odds_Calculator_3-way'!B75)</f>
        <v>3.03</v>
      </c>
      <c r="C74" s="4">
        <f>IF('True_Odds_Calculator_3-way'!C75="","",'True_Odds_Calculator_3-way'!C75)</f>
        <v>3.42</v>
      </c>
      <c r="D74" s="9">
        <f t="shared" si="26"/>
        <v>0.39500540096568637</v>
      </c>
      <c r="E74" s="9">
        <f t="shared" si="27"/>
        <v>0.32101885800209395</v>
      </c>
      <c r="F74" s="9">
        <f t="shared" si="28"/>
        <v>0.28397574103221934</v>
      </c>
      <c r="G74" s="9">
        <f t="shared" si="29"/>
        <v>1.0419122136504018</v>
      </c>
      <c r="H74" s="9">
        <f t="shared" si="30"/>
        <v>2.5316109540660907</v>
      </c>
      <c r="I74" s="9">
        <f t="shared" si="31"/>
        <v>3.1150817937103157</v>
      </c>
      <c r="J74" s="9">
        <f t="shared" si="32"/>
        <v>3.5214275570339719</v>
      </c>
      <c r="K74" s="11">
        <f t="shared" si="33"/>
        <v>0.40485829959514169</v>
      </c>
      <c r="L74" s="11">
        <f t="shared" si="34"/>
        <v>0.33003300330033003</v>
      </c>
      <c r="M74" s="11">
        <f t="shared" si="35"/>
        <v>0.29239766081871343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-0.28213895329443428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0.23128955412765514</v>
      </c>
      <c r="Q74" s="11">
        <f>2*'OddsRatio_working_3-way'!K74*'OddsRatio_working_3-way'!L74*'OddsRatio_working_3-way'!M74</f>
        <v>7.8138362880964568E-2</v>
      </c>
      <c r="R74" s="11">
        <f t="shared" si="36"/>
        <v>0</v>
      </c>
      <c r="S74" s="11">
        <f t="shared" si="37"/>
        <v>-0.81977178772009629</v>
      </c>
      <c r="T74" s="11">
        <f t="shared" si="38"/>
        <v>-0.27694992828381632</v>
      </c>
      <c r="U74" s="11">
        <f>'OddsRatio_working_3-way'!S74-'OddsRatio_working_3-way'!R74^2/3</f>
        <v>-0.81977178772009629</v>
      </c>
      <c r="V74" s="11">
        <f>'OddsRatio_working_3-way'!S74*'OddsRatio_working_3-way'!R74/3-2*'OddsRatio_working_3-way'!R74^3/27-'OddsRatio_working_3-way'!T74</f>
        <v>0.27694992828381632</v>
      </c>
      <c r="W74" s="11">
        <f>'OddsRatio_working_3-way'!V74^2+4*'OddsRatio_working_3-way'!U74^3/27</f>
        <v>-4.9147043785476296E-3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0.1428425419430068</v>
      </c>
      <c r="Y74" s="11">
        <f>IF('OddsRatio_working_3-way'!W74&gt;=0,IF('OddsRatio_working_3-way'!V74+SQRT('OddsRatio_working_3-way'!W74)&gt;0,0,PI()),ACOS('OddsRatio_working_3-way'!V74/(2*'OddsRatio_working_3-way'!X74)))</f>
        <v>0.24792446355191666</v>
      </c>
      <c r="Z74" s="11">
        <f>'OddsRatio_working_3-way'!X74^(1/3)*COS('OddsRatio_working_3-way'!Y74/3)</f>
        <v>0.52095610682520077</v>
      </c>
      <c r="AA74" s="11">
        <f>'OddsRatio_working_3-way'!X74^(1/3)*COS(('OddsRatio_working_3-way'!Y74+2*PI())/3)</f>
        <v>-0.29784780055078036</v>
      </c>
      <c r="AB74" s="11">
        <f>'OddsRatio_working_3-way'!X74^(1/3)*COS(('OddsRatio_working_3-way'!Y74+4*PI())/3)</f>
        <v>-0.22310830627442055</v>
      </c>
      <c r="AC74" s="11">
        <f>'OddsRatio_working_3-way'!X74^(1/3)*SIN('OddsRatio_working_3-way'!Y74/3)</f>
        <v>4.3150867139553087E-2</v>
      </c>
      <c r="AD74" s="11">
        <f>'OddsRatio_working_3-way'!X74^(1/3)*SIN(('OddsRatio_working_3-way'!Y74+2*PI())/3)</f>
        <v>0.42958578919748724</v>
      </c>
      <c r="AE74" s="11">
        <f>'OddsRatio_working_3-way'!X74^(1/3)*SIN(('OddsRatio_working_3-way'!Y74+4*PI())/3)</f>
        <v>-0.47273665633704004</v>
      </c>
      <c r="AF74" s="11">
        <f>-'OddsRatio_working_3-way'!U74/(3*'OddsRatio_working_3-way'!X74^(1/3))*COS(('OddsRatio_working_3-way'!Y74)/3)</f>
        <v>0.52095610682520088</v>
      </c>
      <c r="AG74" s="11">
        <f>-'OddsRatio_working_3-way'!U74/(3*'OddsRatio_working_3-way'!X74^(1/3))*COS(('OddsRatio_working_3-way'!Y74+2*PI())/3)</f>
        <v>-0.29784780055078042</v>
      </c>
      <c r="AH74" s="11">
        <f>-'OddsRatio_working_3-way'!U74/(3*'OddsRatio_working_3-way'!X74^(1/3))*COS(('OddsRatio_working_3-way'!Y74+4*PI())/3)</f>
        <v>-0.2231083062744206</v>
      </c>
      <c r="AI74" s="11">
        <f>'OddsRatio_working_3-way'!U74/(3*'OddsRatio_working_3-way'!X74^(1/3))*SIN(('OddsRatio_working_3-way'!Y74)/3)</f>
        <v>-4.3150867139553101E-2</v>
      </c>
      <c r="AJ74" s="11">
        <f>'OddsRatio_working_3-way'!U74/(3*'OddsRatio_working_3-way'!X74^(1/3))*SIN(('OddsRatio_working_3-way'!Y74+2*PI())/3)</f>
        <v>-0.4295857891974873</v>
      </c>
      <c r="AK74" s="11">
        <f>'OddsRatio_working_3-way'!U74/(3*'OddsRatio_working_3-way'!X74^(1/3))*SIN(('OddsRatio_working_3-way'!Y74+4*PI())/3)</f>
        <v>0.47273665633704015</v>
      </c>
      <c r="AL74" s="11">
        <f>'OddsRatio_working_3-way'!Z74+'OddsRatio_working_3-way'!AF74</f>
        <v>1.0419122136504018</v>
      </c>
      <c r="AM74" s="11">
        <f>'OddsRatio_working_3-way'!AA74+'OddsRatio_working_3-way'!AG74</f>
        <v>-0.59569560110156083</v>
      </c>
      <c r="AN74" s="11">
        <f>'OddsRatio_working_3-way'!AB74+'OddsRatio_working_3-way'!AH74</f>
        <v>-0.44621661254884115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1.0419122136504018</v>
      </c>
      <c r="AS74" s="11">
        <f>IF(('OddsRatio_working_3-way'!X74=0),IF(Q74&gt;0,-Q74^(1/3),(-Q74)^(1/3)),'OddsRatio_working_3-way'!AM74-'OddsRatio_working_3-way'!R74/3)</f>
        <v>-0.59569560110156083</v>
      </c>
      <c r="AT74" s="11">
        <f>IF(('OddsRatio_working_3-way'!X74=0),IF(Q74&gt;0,-Q74^(1/3),(-Q74)^(1/3)),'OddsRatio_working_3-way'!AN74-'OddsRatio_working_3-way'!R74/3)</f>
        <v>-0.44621661254884115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2.3199999999999998</v>
      </c>
      <c r="B75" s="4">
        <f>IF('True_Odds_Calculator_3-way'!B76="","",'True_Odds_Calculator_3-way'!B76)</f>
        <v>3.29</v>
      </c>
      <c r="C75" s="4">
        <f>IF('True_Odds_Calculator_3-way'!C76="","",'True_Odds_Calculator_3-way'!C76)</f>
        <v>3.42</v>
      </c>
      <c r="D75" s="9">
        <f t="shared" si="26"/>
        <v>0.42088115203081594</v>
      </c>
      <c r="E75" s="9">
        <f t="shared" si="27"/>
        <v>0.29523821626574898</v>
      </c>
      <c r="F75" s="9">
        <f t="shared" si="28"/>
        <v>0.28388063170343486</v>
      </c>
      <c r="G75" s="9">
        <f t="shared" si="29"/>
        <v>1.0423997317526159</v>
      </c>
      <c r="H75" s="9">
        <f t="shared" si="30"/>
        <v>2.3759676459134531</v>
      </c>
      <c r="I75" s="9">
        <f t="shared" si="31"/>
        <v>3.3870953857134904</v>
      </c>
      <c r="J75" s="9">
        <f t="shared" si="32"/>
        <v>3.52260735084133</v>
      </c>
      <c r="K75" s="11">
        <f t="shared" si="33"/>
        <v>0.43103448275862072</v>
      </c>
      <c r="L75" s="11">
        <f t="shared" si="34"/>
        <v>0.303951367781155</v>
      </c>
      <c r="M75" s="11">
        <f t="shared" si="35"/>
        <v>0.29239766081871343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-0.28023010571182161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0.23099752315491595</v>
      </c>
      <c r="Q75" s="11">
        <f>2*'OddsRatio_working_3-way'!K75*'OddsRatio_working_3-way'!L75*'OddsRatio_working_3-way'!M75</f>
        <v>7.6616093915394992E-2</v>
      </c>
      <c r="R75" s="11">
        <f t="shared" si="36"/>
        <v>0</v>
      </c>
      <c r="S75" s="11">
        <f t="shared" si="37"/>
        <v>-0.82431372806341285</v>
      </c>
      <c r="T75" s="11">
        <f t="shared" si="38"/>
        <v>-0.27340422157990468</v>
      </c>
      <c r="U75" s="11">
        <f>'OddsRatio_working_3-way'!S75-'OddsRatio_working_3-way'!R75^2/3</f>
        <v>-0.82431372806341285</v>
      </c>
      <c r="V75" s="11">
        <f>'OddsRatio_working_3-way'!S75*'OddsRatio_working_3-way'!R75/3-2*'OddsRatio_working_3-way'!R75^3/27-'OddsRatio_working_3-way'!T75</f>
        <v>0.27340422157990468</v>
      </c>
      <c r="W75" s="11">
        <f>'OddsRatio_working_3-way'!V75^2+4*'OddsRatio_working_3-way'!U75^3/27</f>
        <v>-8.2302070022813867E-3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0.14403131202970676</v>
      </c>
      <c r="Y75" s="11">
        <f>IF('OddsRatio_working_3-way'!W75&gt;=0,IF('OddsRatio_working_3-way'!V75+SQRT('OddsRatio_working_3-way'!W75)&gt;0,0,PI()),ACOS('OddsRatio_working_3-way'!V75/(2*'OddsRatio_working_3-way'!X75)))</f>
        <v>0.32038628762927668</v>
      </c>
      <c r="Z75" s="11">
        <f>'OddsRatio_working_3-way'!X75^(1/3)*COS('OddsRatio_working_3-way'!Y75/3)</f>
        <v>0.52119986587630796</v>
      </c>
      <c r="AA75" s="11">
        <f>'OddsRatio_working_3-way'!X75^(1/3)*COS(('OddsRatio_working_3-way'!Y75+2*PI())/3)</f>
        <v>-0.30898853566381818</v>
      </c>
      <c r="AB75" s="11">
        <f>'OddsRatio_working_3-way'!X75^(1/3)*COS(('OddsRatio_working_3-way'!Y75+4*PI())/3)</f>
        <v>-0.21221133021248983</v>
      </c>
      <c r="AC75" s="11">
        <f>'OddsRatio_working_3-way'!X75^(1/3)*SIN('OddsRatio_working_3-way'!Y75/3)</f>
        <v>5.587434561874411E-2</v>
      </c>
      <c r="AD75" s="11">
        <f>'OddsRatio_working_3-way'!X75^(1/3)*SIN(('OddsRatio_working_3-way'!Y75+2*PI())/3)</f>
        <v>0.42343515148855271</v>
      </c>
      <c r="AE75" s="11">
        <f>'OddsRatio_working_3-way'!X75^(1/3)*SIN(('OddsRatio_working_3-way'!Y75+4*PI())/3)</f>
        <v>-0.47930949710729687</v>
      </c>
      <c r="AF75" s="11">
        <f>-'OddsRatio_working_3-way'!U75/(3*'OddsRatio_working_3-way'!X75^(1/3))*COS(('OddsRatio_working_3-way'!Y75)/3)</f>
        <v>0.52119986587630807</v>
      </c>
      <c r="AG75" s="11">
        <f>-'OddsRatio_working_3-way'!U75/(3*'OddsRatio_working_3-way'!X75^(1/3))*COS(('OddsRatio_working_3-way'!Y75+2*PI())/3)</f>
        <v>-0.30898853566381823</v>
      </c>
      <c r="AH75" s="11">
        <f>-'OddsRatio_working_3-way'!U75/(3*'OddsRatio_working_3-way'!X75^(1/3))*COS(('OddsRatio_working_3-way'!Y75+4*PI())/3)</f>
        <v>-0.21221133021248989</v>
      </c>
      <c r="AI75" s="11">
        <f>'OddsRatio_working_3-way'!U75/(3*'OddsRatio_working_3-way'!X75^(1/3))*SIN(('OddsRatio_working_3-way'!Y75)/3)</f>
        <v>-5.5874345618744124E-2</v>
      </c>
      <c r="AJ75" s="11">
        <f>'OddsRatio_working_3-way'!U75/(3*'OddsRatio_working_3-way'!X75^(1/3))*SIN(('OddsRatio_working_3-way'!Y75+2*PI())/3)</f>
        <v>-0.42343515148855282</v>
      </c>
      <c r="AK75" s="11">
        <f>'OddsRatio_working_3-way'!U75/(3*'OddsRatio_working_3-way'!X75^(1/3))*SIN(('OddsRatio_working_3-way'!Y75+4*PI())/3)</f>
        <v>0.47930949710729692</v>
      </c>
      <c r="AL75" s="11">
        <f>'OddsRatio_working_3-way'!Z75+'OddsRatio_working_3-way'!AF75</f>
        <v>1.0423997317526159</v>
      </c>
      <c r="AM75" s="11">
        <f>'OddsRatio_working_3-way'!AA75+'OddsRatio_working_3-way'!AG75</f>
        <v>-0.61797707132763646</v>
      </c>
      <c r="AN75" s="11">
        <f>'OddsRatio_working_3-way'!AB75+'OddsRatio_working_3-way'!AH75</f>
        <v>-0.42442266042497973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1.0423997317526159</v>
      </c>
      <c r="AS75" s="11">
        <f>IF(('OddsRatio_working_3-way'!X75=0),IF(Q75&gt;0,-Q75^(1/3),(-Q75)^(1/3)),'OddsRatio_working_3-way'!AM75-'OddsRatio_working_3-way'!R75/3)</f>
        <v>-0.61797707132763646</v>
      </c>
      <c r="AT75" s="11">
        <f>IF(('OddsRatio_working_3-way'!X75=0),IF(Q75&gt;0,-Q75^(1/3),(-Q75)^(1/3)),'OddsRatio_working_3-way'!AN75-'OddsRatio_working_3-way'!R75/3)</f>
        <v>-0.42442266042497973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</v>
      </c>
      <c r="B76" s="4">
        <f>IF('True_Odds_Calculator_3-way'!B77="","",'True_Odds_Calculator_3-way'!B77)</f>
        <v>3.65</v>
      </c>
      <c r="C76" s="4">
        <f>IF('True_Odds_Calculator_3-way'!C77="","",'True_Odds_Calculator_3-way'!C77)</f>
        <v>4.7</v>
      </c>
      <c r="D76" s="9">
        <f t="shared" si="26"/>
        <v>0.53117162993687161</v>
      </c>
      <c r="E76" s="9">
        <f t="shared" si="27"/>
        <v>0.26423642406621323</v>
      </c>
      <c r="F76" s="9">
        <f t="shared" si="28"/>
        <v>0.20459194599691524</v>
      </c>
      <c r="G76" s="9">
        <f t="shared" si="29"/>
        <v>1.0507507941383221</v>
      </c>
      <c r="H76" s="9">
        <f t="shared" si="30"/>
        <v>1.8826306670761905</v>
      </c>
      <c r="I76" s="9">
        <f t="shared" si="31"/>
        <v>3.7844896044665544</v>
      </c>
      <c r="J76" s="9">
        <f t="shared" si="32"/>
        <v>4.8877779383117925</v>
      </c>
      <c r="K76" s="11">
        <f t="shared" si="33"/>
        <v>0.54347826086956519</v>
      </c>
      <c r="L76" s="11">
        <f t="shared" si="34"/>
        <v>0.27397260273972601</v>
      </c>
      <c r="M76" s="11">
        <f t="shared" si="35"/>
        <v>0.21276595744680851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-0.26092659004219843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0.2277824946460025</v>
      </c>
      <c r="Q76" s="11">
        <f>2*'OddsRatio_working_3-way'!K76*'OddsRatio_working_3-way'!L76*'OddsRatio_working_3-way'!M76</f>
        <v>6.3360916452295551E-2</v>
      </c>
      <c r="R76" s="11">
        <f t="shared" si="36"/>
        <v>0</v>
      </c>
      <c r="S76" s="11">
        <f t="shared" si="37"/>
        <v>-0.87297540127728768</v>
      </c>
      <c r="T76" s="11">
        <f t="shared" si="38"/>
        <v>-0.24283043150967668</v>
      </c>
      <c r="U76" s="11">
        <f>'OddsRatio_working_3-way'!S76-'OddsRatio_working_3-way'!R76^2/3</f>
        <v>-0.87297540127728768</v>
      </c>
      <c r="V76" s="11">
        <f>'OddsRatio_working_3-way'!S76*'OddsRatio_working_3-way'!R76/3-2*'OddsRatio_working_3-way'!R76^3/27-'OddsRatio_working_3-way'!T76</f>
        <v>0.24283043150967668</v>
      </c>
      <c r="W76" s="11">
        <f>'OddsRatio_working_3-way'!V76^2+4*'OddsRatio_working_3-way'!U76^3/27</f>
        <v>-3.9593733589847711E-2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0.15697161531390277</v>
      </c>
      <c r="Y76" s="11">
        <f>IF('OddsRatio_working_3-way'!W76&gt;=0,IF('OddsRatio_working_3-way'!V76+SQRT('OddsRatio_working_3-way'!W76)&gt;0,0,PI()),ACOS('OddsRatio_working_3-way'!V76/(2*'OddsRatio_working_3-way'!X76)))</f>
        <v>0.68647475926901602</v>
      </c>
      <c r="Z76" s="11">
        <f>'OddsRatio_working_3-way'!X76^(1/3)*COS('OddsRatio_working_3-way'!Y76/3)</f>
        <v>0.52537539706916114</v>
      </c>
      <c r="AA76" s="11">
        <f>'OddsRatio_working_3-way'!X76^(1/3)*COS(('OddsRatio_working_3-way'!Y76+2*PI())/3)</f>
        <v>-0.36865641766970053</v>
      </c>
      <c r="AB76" s="11">
        <f>'OddsRatio_working_3-way'!X76^(1/3)*COS(('OddsRatio_working_3-way'!Y76+4*PI())/3)</f>
        <v>-0.1567189793994607</v>
      </c>
      <c r="AC76" s="11">
        <f>'OddsRatio_working_3-way'!X76^(1/3)*SIN('OddsRatio_working_3-way'!Y76/3)</f>
        <v>0.12236213703668267</v>
      </c>
      <c r="AD76" s="11">
        <f>'OddsRatio_working_3-way'!X76^(1/3)*SIN(('OddsRatio_working_3-way'!Y76+2*PI())/3)</f>
        <v>0.39380737186688863</v>
      </c>
      <c r="AE76" s="11">
        <f>'OddsRatio_working_3-way'!X76^(1/3)*SIN(('OddsRatio_working_3-way'!Y76+4*PI())/3)</f>
        <v>-0.51616950890357138</v>
      </c>
      <c r="AF76" s="11">
        <f>-'OddsRatio_working_3-way'!U76/(3*'OddsRatio_working_3-way'!X76^(1/3))*COS(('OddsRatio_working_3-way'!Y76)/3)</f>
        <v>0.52537539706916103</v>
      </c>
      <c r="AG76" s="11">
        <f>-'OddsRatio_working_3-way'!U76/(3*'OddsRatio_working_3-way'!X76^(1/3))*COS(('OddsRatio_working_3-way'!Y76+2*PI())/3)</f>
        <v>-0.36865641766970042</v>
      </c>
      <c r="AH76" s="11">
        <f>-'OddsRatio_working_3-way'!U76/(3*'OddsRatio_working_3-way'!X76^(1/3))*COS(('OddsRatio_working_3-way'!Y76+4*PI())/3)</f>
        <v>-0.15671897939946067</v>
      </c>
      <c r="AI76" s="11">
        <f>'OddsRatio_working_3-way'!U76/(3*'OddsRatio_working_3-way'!X76^(1/3))*SIN(('OddsRatio_working_3-way'!Y76)/3)</f>
        <v>-0.12236213703668265</v>
      </c>
      <c r="AJ76" s="11">
        <f>'OddsRatio_working_3-way'!U76/(3*'OddsRatio_working_3-way'!X76^(1/3))*SIN(('OddsRatio_working_3-way'!Y76+2*PI())/3)</f>
        <v>-0.39380737186688858</v>
      </c>
      <c r="AK76" s="11">
        <f>'OddsRatio_working_3-way'!U76/(3*'OddsRatio_working_3-way'!X76^(1/3))*SIN(('OddsRatio_working_3-way'!Y76+4*PI())/3)</f>
        <v>0.51616950890357127</v>
      </c>
      <c r="AL76" s="11">
        <f>'OddsRatio_working_3-way'!Z76+'OddsRatio_working_3-way'!AF76</f>
        <v>1.0507507941383221</v>
      </c>
      <c r="AM76" s="11">
        <f>'OddsRatio_working_3-way'!AA76+'OddsRatio_working_3-way'!AG76</f>
        <v>-0.73731283533940095</v>
      </c>
      <c r="AN76" s="11">
        <f>'OddsRatio_working_3-way'!AB76+'OddsRatio_working_3-way'!AH76</f>
        <v>-0.31343795879892133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1.0507507941383221</v>
      </c>
      <c r="AS76" s="11">
        <f>IF(('OddsRatio_working_3-way'!X76=0),IF(Q76&gt;0,-Q76^(1/3),(-Q76)^(1/3)),'OddsRatio_working_3-way'!AM76-'OddsRatio_working_3-way'!R76/3)</f>
        <v>-0.73731283533940095</v>
      </c>
      <c r="AT76" s="11">
        <f>IF(('OddsRatio_working_3-way'!X76=0),IF(Q76&gt;0,-Q76^(1/3),(-Q76)^(1/3)),'OddsRatio_working_3-way'!AN76-'OddsRatio_working_3-way'!R76/3)</f>
        <v>-0.31343795879892133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1.64</v>
      </c>
      <c r="B77" s="4">
        <f>IF('True_Odds_Calculator_3-way'!B78="","",'True_Odds_Calculator_3-way'!B78)</f>
        <v>4.08</v>
      </c>
      <c r="C77" s="4">
        <f>IF('True_Odds_Calculator_3-way'!C78="","",'True_Odds_Calculator_3-way'!C78)</f>
        <v>5.68</v>
      </c>
      <c r="D77" s="9">
        <f t="shared" si="26"/>
        <v>0.5966453378034432</v>
      </c>
      <c r="E77" s="9">
        <f t="shared" si="27"/>
        <v>0.23510433100385392</v>
      </c>
      <c r="F77" s="9">
        <f t="shared" si="28"/>
        <v>0.16825033119270294</v>
      </c>
      <c r="G77" s="9">
        <f t="shared" si="29"/>
        <v>1.056308697562881</v>
      </c>
      <c r="H77" s="9">
        <f t="shared" si="30"/>
        <v>1.6760375664402436</v>
      </c>
      <c r="I77" s="9">
        <f t="shared" si="31"/>
        <v>4.2534307884936737</v>
      </c>
      <c r="J77" s="9">
        <f t="shared" si="32"/>
        <v>5.9435247045942825</v>
      </c>
      <c r="K77" s="11">
        <f t="shared" si="33"/>
        <v>0.6097560975609756</v>
      </c>
      <c r="L77" s="11">
        <f t="shared" si="34"/>
        <v>0.24509803921568626</v>
      </c>
      <c r="M77" s="11">
        <f t="shared" si="35"/>
        <v>0.17605633802816903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-0.24273041404813378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0.22101764099662538</v>
      </c>
      <c r="Q77" s="11">
        <f>2*'OddsRatio_working_3-way'!K77*'OddsRatio_working_3-way'!L77*'OddsRatio_working_3-way'!M77</f>
        <v>5.2623247856339379E-2</v>
      </c>
      <c r="R77" s="11">
        <f t="shared" si="36"/>
        <v>0</v>
      </c>
      <c r="S77" s="11">
        <f t="shared" si="37"/>
        <v>-0.91054778554778582</v>
      </c>
      <c r="T77" s="11">
        <f t="shared" si="38"/>
        <v>-0.21679709179709189</v>
      </c>
      <c r="U77" s="11">
        <f>'OddsRatio_working_3-way'!S77-'OddsRatio_working_3-way'!R77^2/3</f>
        <v>-0.91054778554778582</v>
      </c>
      <c r="V77" s="11">
        <f>'OddsRatio_working_3-way'!S77*'OddsRatio_working_3-way'!R77/3-2*'OddsRatio_working_3-way'!R77^3/27-'OddsRatio_working_3-way'!T77</f>
        <v>0.21679709179709189</v>
      </c>
      <c r="W77" s="11">
        <f>'OddsRatio_working_3-way'!V77^2+4*'OddsRatio_working_3-way'!U77^3/27</f>
        <v>-6.4840899949675179E-2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0.16721384434411513</v>
      </c>
      <c r="Y77" s="11">
        <f>IF('OddsRatio_working_3-way'!W77&gt;=0,IF('OddsRatio_working_3-way'!V77+SQRT('OddsRatio_working_3-way'!W77)&gt;0,0,PI()),ACOS('OddsRatio_working_3-way'!V77/(2*'OddsRatio_working_3-way'!X77)))</f>
        <v>0.86549540568647121</v>
      </c>
      <c r="Z77" s="11">
        <f>'OddsRatio_working_3-way'!X77^(1/3)*COS('OddsRatio_working_3-way'!Y77/3)</f>
        <v>0.52815434878144052</v>
      </c>
      <c r="AA77" s="11">
        <f>'OddsRatio_working_3-way'!X77^(1/3)*COS(('OddsRatio_working_3-way'!Y77+2*PI())/3)</f>
        <v>-0.39982209799519902</v>
      </c>
      <c r="AB77" s="11">
        <f>'OddsRatio_working_3-way'!X77^(1/3)*COS(('OddsRatio_working_3-way'!Y77+4*PI())/3)</f>
        <v>-0.12833225078624186</v>
      </c>
      <c r="AC77" s="11">
        <f>'OddsRatio_working_3-way'!X77^(1/3)*SIN('OddsRatio_working_3-way'!Y77/3)</f>
        <v>0.15674473636834202</v>
      </c>
      <c r="AD77" s="11">
        <f>'OddsRatio_working_3-way'!X77^(1/3)*SIN(('OddsRatio_working_3-way'!Y77+2*PI())/3)</f>
        <v>0.37902271497978329</v>
      </c>
      <c r="AE77" s="11">
        <f>'OddsRatio_working_3-way'!X77^(1/3)*SIN(('OddsRatio_working_3-way'!Y77+4*PI())/3)</f>
        <v>-0.5357674513481252</v>
      </c>
      <c r="AF77" s="11">
        <f>-'OddsRatio_working_3-way'!U77/(3*'OddsRatio_working_3-way'!X77^(1/3))*COS(('OddsRatio_working_3-way'!Y77)/3)</f>
        <v>0.52815434878144052</v>
      </c>
      <c r="AG77" s="11">
        <f>-'OddsRatio_working_3-way'!U77/(3*'OddsRatio_working_3-way'!X77^(1/3))*COS(('OddsRatio_working_3-way'!Y77+2*PI())/3)</f>
        <v>-0.39982209799519902</v>
      </c>
      <c r="AH77" s="11">
        <f>-'OddsRatio_working_3-way'!U77/(3*'OddsRatio_working_3-way'!X77^(1/3))*COS(('OddsRatio_working_3-way'!Y77+4*PI())/3)</f>
        <v>-0.12833225078624186</v>
      </c>
      <c r="AI77" s="11">
        <f>'OddsRatio_working_3-way'!U77/(3*'OddsRatio_working_3-way'!X77^(1/3))*SIN(('OddsRatio_working_3-way'!Y77)/3)</f>
        <v>-0.15674473636834202</v>
      </c>
      <c r="AJ77" s="11">
        <f>'OddsRatio_working_3-way'!U77/(3*'OddsRatio_working_3-way'!X77^(1/3))*SIN(('OddsRatio_working_3-way'!Y77+2*PI())/3)</f>
        <v>-0.37902271497978329</v>
      </c>
      <c r="AK77" s="11">
        <f>'OddsRatio_working_3-way'!U77/(3*'OddsRatio_working_3-way'!X77^(1/3))*SIN(('OddsRatio_working_3-way'!Y77+4*PI())/3)</f>
        <v>0.5357674513481252</v>
      </c>
      <c r="AL77" s="11">
        <f>'OddsRatio_working_3-way'!Z77+'OddsRatio_working_3-way'!AF77</f>
        <v>1.056308697562881</v>
      </c>
      <c r="AM77" s="11">
        <f>'OddsRatio_working_3-way'!AA77+'OddsRatio_working_3-way'!AG77</f>
        <v>-0.79964419599039804</v>
      </c>
      <c r="AN77" s="11">
        <f>'OddsRatio_working_3-way'!AB77+'OddsRatio_working_3-way'!AH77</f>
        <v>-0.25666450157248372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1.056308697562881</v>
      </c>
      <c r="AS77" s="11">
        <f>IF(('OddsRatio_working_3-way'!X77=0),IF(Q77&gt;0,-Q77^(1/3),(-Q77)^(1/3)),'OddsRatio_working_3-way'!AM77-'OddsRatio_working_3-way'!R77/3)</f>
        <v>-0.79964419599039804</v>
      </c>
      <c r="AT77" s="11">
        <f>IF(('OddsRatio_working_3-way'!X77=0),IF(Q77&gt;0,-Q77^(1/3),(-Q77)^(1/3)),'OddsRatio_working_3-way'!AN77-'OddsRatio_working_3-way'!R77/3)</f>
        <v>-0.25666450157248372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1.64</v>
      </c>
      <c r="B78" s="4">
        <f>IF('True_Odds_Calculator_3-way'!B79="","",'True_Odds_Calculator_3-way'!B79)</f>
        <v>4.13</v>
      </c>
      <c r="C78" s="4">
        <f>IF('True_Odds_Calculator_3-way'!C79="","",'True_Odds_Calculator_3-way'!C79)</f>
        <v>5.65</v>
      </c>
      <c r="D78" s="9">
        <f t="shared" si="26"/>
        <v>0.59749704416718441</v>
      </c>
      <c r="E78" s="9">
        <f t="shared" si="27"/>
        <v>0.23285262035725379</v>
      </c>
      <c r="F78" s="9">
        <f t="shared" si="28"/>
        <v>0.1696503354755616</v>
      </c>
      <c r="G78" s="9">
        <f t="shared" si="29"/>
        <v>1.0525756982871366</v>
      </c>
      <c r="H78" s="9">
        <f t="shared" si="30"/>
        <v>1.6736484469037676</v>
      </c>
      <c r="I78" s="9">
        <f t="shared" si="31"/>
        <v>4.2945619356387379</v>
      </c>
      <c r="J78" s="9">
        <f t="shared" si="32"/>
        <v>5.8944769970351842</v>
      </c>
      <c r="K78" s="11">
        <f t="shared" si="33"/>
        <v>0.6097560975609756</v>
      </c>
      <c r="L78" s="11">
        <f t="shared" si="34"/>
        <v>0.24213075060532688</v>
      </c>
      <c r="M78" s="11">
        <f t="shared" si="35"/>
        <v>0.17699115044247787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-0.24340803865730054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0.22002384201347425</v>
      </c>
      <c r="Q78" s="11">
        <f>2*'OddsRatio_working_3-way'!K78*'OddsRatio_working_3-way'!L78*'OddsRatio_working_3-way'!M78</f>
        <v>5.2262195252606704E-2</v>
      </c>
      <c r="R78" s="11">
        <f t="shared" si="36"/>
        <v>0</v>
      </c>
      <c r="S78" s="11">
        <f t="shared" si="37"/>
        <v>-0.9039300559964274</v>
      </c>
      <c r="T78" s="11">
        <f t="shared" si="38"/>
        <v>-0.21471022707753618</v>
      </c>
      <c r="U78" s="11">
        <f>'OddsRatio_working_3-way'!S78-'OddsRatio_working_3-way'!R78^2/3</f>
        <v>-0.9039300559964274</v>
      </c>
      <c r="V78" s="11">
        <f>'OddsRatio_working_3-way'!S78*'OddsRatio_working_3-way'!R78/3-2*'OddsRatio_working_3-way'!R78^3/27-'OddsRatio_working_3-way'!T78</f>
        <v>0.21471022707753618</v>
      </c>
      <c r="W78" s="11">
        <f>'OddsRatio_working_3-way'!V78^2+4*'OddsRatio_working_3-way'!U78^3/27</f>
        <v>-6.3320525675829104E-2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0.16539423152540436</v>
      </c>
      <c r="Y78" s="11">
        <f>IF('OddsRatio_working_3-way'!W78&gt;=0,IF('OddsRatio_working_3-way'!V78+SQRT('OddsRatio_working_3-way'!W78)&gt;0,0,PI()),ACOS('OddsRatio_working_3-way'!V78/(2*'OddsRatio_working_3-way'!X78)))</f>
        <v>0.86441374277557081</v>
      </c>
      <c r="Z78" s="11">
        <f>'OddsRatio_working_3-way'!X78^(1/3)*COS('OddsRatio_working_3-way'!Y78/3)</f>
        <v>0.52628784914356819</v>
      </c>
      <c r="AA78" s="11">
        <f>'OddsRatio_working_3-way'!X78^(1/3)*COS(('OddsRatio_working_3-way'!Y78+2*PI())/3)</f>
        <v>-0.3982303372193351</v>
      </c>
      <c r="AB78" s="11">
        <f>'OddsRatio_working_3-way'!X78^(1/3)*COS(('OddsRatio_working_3-way'!Y78+4*PI())/3)</f>
        <v>-0.12805751192423315</v>
      </c>
      <c r="AC78" s="11">
        <f>'OddsRatio_working_3-way'!X78^(1/3)*SIN('OddsRatio_working_3-way'!Y78/3)</f>
        <v>0.15598435341184891</v>
      </c>
      <c r="AD78" s="11">
        <f>'OddsRatio_working_3-way'!X78^(1/3)*SIN(('OddsRatio_working_3-way'!Y78+2*PI())/3)</f>
        <v>0.37778647035547785</v>
      </c>
      <c r="AE78" s="11">
        <f>'OddsRatio_working_3-way'!X78^(1/3)*SIN(('OddsRatio_working_3-way'!Y78+4*PI())/3)</f>
        <v>-0.53377082376732676</v>
      </c>
      <c r="AF78" s="11">
        <f>-'OddsRatio_working_3-way'!U78/(3*'OddsRatio_working_3-way'!X78^(1/3))*COS(('OddsRatio_working_3-way'!Y78)/3)</f>
        <v>0.5262878491435683</v>
      </c>
      <c r="AG78" s="11">
        <f>-'OddsRatio_working_3-way'!U78/(3*'OddsRatio_working_3-way'!X78^(1/3))*COS(('OddsRatio_working_3-way'!Y78+2*PI())/3)</f>
        <v>-0.39823033721933521</v>
      </c>
      <c r="AH78" s="11">
        <f>-'OddsRatio_working_3-way'!U78/(3*'OddsRatio_working_3-way'!X78^(1/3))*COS(('OddsRatio_working_3-way'!Y78+4*PI())/3)</f>
        <v>-0.12805751192423317</v>
      </c>
      <c r="AI78" s="11">
        <f>'OddsRatio_working_3-way'!U78/(3*'OddsRatio_working_3-way'!X78^(1/3))*SIN(('OddsRatio_working_3-way'!Y78)/3)</f>
        <v>-0.15598435341184894</v>
      </c>
      <c r="AJ78" s="11">
        <f>'OddsRatio_working_3-way'!U78/(3*'OddsRatio_working_3-way'!X78^(1/3))*SIN(('OddsRatio_working_3-way'!Y78+2*PI())/3)</f>
        <v>-0.37778647035547797</v>
      </c>
      <c r="AK78" s="11">
        <f>'OddsRatio_working_3-way'!U78/(3*'OddsRatio_working_3-way'!X78^(1/3))*SIN(('OddsRatio_working_3-way'!Y78+4*PI())/3)</f>
        <v>0.53377082376732687</v>
      </c>
      <c r="AL78" s="11">
        <f>'OddsRatio_working_3-way'!Z78+'OddsRatio_working_3-way'!AF78</f>
        <v>1.0525756982871366</v>
      </c>
      <c r="AM78" s="11">
        <f>'OddsRatio_working_3-way'!AA78+'OddsRatio_working_3-way'!AG78</f>
        <v>-0.7964606744386703</v>
      </c>
      <c r="AN78" s="11">
        <f>'OddsRatio_working_3-way'!AB78+'OddsRatio_working_3-way'!AH78</f>
        <v>-0.25611502384846629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1.0525756982871366</v>
      </c>
      <c r="AS78" s="11">
        <f>IF(('OddsRatio_working_3-way'!X78=0),IF(Q78&gt;0,-Q78^(1/3),(-Q78)^(1/3)),'OddsRatio_working_3-way'!AM78-'OddsRatio_working_3-way'!R78/3)</f>
        <v>-0.7964606744386703</v>
      </c>
      <c r="AT78" s="11">
        <f>IF(('OddsRatio_working_3-way'!X78=0),IF(Q78&gt;0,-Q78^(1/3),(-Q78)^(1/3)),'OddsRatio_working_3-way'!AN78-'OddsRatio_working_3-way'!R78/3)</f>
        <v>-0.25611502384846629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2.2599999999999998</v>
      </c>
      <c r="B79" s="4">
        <f>IF('True_Odds_Calculator_3-way'!B80="","",'True_Odds_Calculator_3-way'!B80)</f>
        <v>3.18</v>
      </c>
      <c r="C79" s="4">
        <f>IF('True_Odds_Calculator_3-way'!C80="","",'True_Odds_Calculator_3-way'!C80)</f>
        <v>3.69</v>
      </c>
      <c r="D79" s="9">
        <f t="shared" si="26"/>
        <v>0.43198837008183644</v>
      </c>
      <c r="E79" s="9">
        <f t="shared" si="27"/>
        <v>0.30534853200955392</v>
      </c>
      <c r="F79" s="9">
        <f t="shared" si="28"/>
        <v>0.2626630979086097</v>
      </c>
      <c r="G79" s="9">
        <f t="shared" si="29"/>
        <v>1.0435532808488124</v>
      </c>
      <c r="H79" s="9">
        <f t="shared" si="30"/>
        <v>2.3148771338695036</v>
      </c>
      <c r="I79" s="9">
        <f t="shared" si="31"/>
        <v>3.2749461522504109</v>
      </c>
      <c r="J79" s="9">
        <f t="shared" si="32"/>
        <v>3.8071583254833055</v>
      </c>
      <c r="K79" s="11">
        <f t="shared" si="33"/>
        <v>0.44247787610619471</v>
      </c>
      <c r="L79" s="11">
        <f t="shared" si="34"/>
        <v>0.31446540880503143</v>
      </c>
      <c r="M79" s="11">
        <f t="shared" si="35"/>
        <v>0.2710027100271003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-0.27862327546301024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0.23115247571466085</v>
      </c>
      <c r="Q79" s="11">
        <f>2*'OddsRatio_working_3-way'!K79*'OddsRatio_working_3-way'!L79*'OddsRatio_working_3-way'!M79</f>
        <v>7.5416794686675656E-2</v>
      </c>
      <c r="R79" s="11">
        <f t="shared" si="36"/>
        <v>0</v>
      </c>
      <c r="S79" s="11">
        <f t="shared" si="37"/>
        <v>-0.82962371083512887</v>
      </c>
      <c r="T79" s="11">
        <f t="shared" si="38"/>
        <v>-0.27067657776023785</v>
      </c>
      <c r="U79" s="11">
        <f>'OddsRatio_working_3-way'!S79-'OddsRatio_working_3-way'!R79^2/3</f>
        <v>-0.82962371083512887</v>
      </c>
      <c r="V79" s="11">
        <f>'OddsRatio_working_3-way'!S79*'OddsRatio_working_3-way'!R79/3-2*'OddsRatio_working_3-way'!R79^3/27-'OddsRatio_working_3-way'!T79</f>
        <v>0.27067657776023785</v>
      </c>
      <c r="W79" s="11">
        <f>'OddsRatio_working_3-way'!V79^2+4*'OddsRatio_working_3-way'!U79^3/27</f>
        <v>-1.132821628127767E-2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0.14542526089822888</v>
      </c>
      <c r="Y79" s="11">
        <f>IF('OddsRatio_working_3-way'!W79&gt;=0,IF('OddsRatio_working_3-way'!V79+SQRT('OddsRatio_working_3-way'!W79)&gt;0,0,PI()),ACOS('OddsRatio_working_3-way'!V79/(2*'OddsRatio_working_3-way'!X79)))</f>
        <v>0.37464359915044421</v>
      </c>
      <c r="Z79" s="11">
        <f>'OddsRatio_working_3-way'!X79^(1/3)*COS('OddsRatio_working_3-way'!Y79/3)</f>
        <v>0.52177664042440619</v>
      </c>
      <c r="AA79" s="11">
        <f>'OddsRatio_working_3-way'!X79^(1/3)*COS(('OddsRatio_working_3-way'!Y79+2*PI())/3)</f>
        <v>-0.31761380689453306</v>
      </c>
      <c r="AB79" s="11">
        <f>'OddsRatio_working_3-way'!X79^(1/3)*COS(('OddsRatio_working_3-way'!Y79+4*PI())/3)</f>
        <v>-0.20416283352987319</v>
      </c>
      <c r="AC79" s="11">
        <f>'OddsRatio_working_3-way'!X79^(1/3)*SIN('OddsRatio_working_3-way'!Y79/3)</f>
        <v>6.550095001191153E-2</v>
      </c>
      <c r="AD79" s="11">
        <f>'OddsRatio_working_3-way'!X79^(1/3)*SIN(('OddsRatio_working_3-way'!Y79+2*PI())/3)</f>
        <v>0.41912135070287848</v>
      </c>
      <c r="AE79" s="11">
        <f>'OddsRatio_working_3-way'!X79^(1/3)*SIN(('OddsRatio_working_3-way'!Y79+4*PI())/3)</f>
        <v>-0.4846223007147899</v>
      </c>
      <c r="AF79" s="11">
        <f>-'OddsRatio_working_3-way'!U79/(3*'OddsRatio_working_3-way'!X79^(1/3))*COS(('OddsRatio_working_3-way'!Y79)/3)</f>
        <v>0.52177664042440619</v>
      </c>
      <c r="AG79" s="11">
        <f>-'OddsRatio_working_3-way'!U79/(3*'OddsRatio_working_3-way'!X79^(1/3))*COS(('OddsRatio_working_3-way'!Y79+2*PI())/3)</f>
        <v>-0.31761380689453306</v>
      </c>
      <c r="AH79" s="11">
        <f>-'OddsRatio_working_3-way'!U79/(3*'OddsRatio_working_3-way'!X79^(1/3))*COS(('OddsRatio_working_3-way'!Y79+4*PI())/3)</f>
        <v>-0.20416283352987319</v>
      </c>
      <c r="AI79" s="11">
        <f>'OddsRatio_working_3-way'!U79/(3*'OddsRatio_working_3-way'!X79^(1/3))*SIN(('OddsRatio_working_3-way'!Y79)/3)</f>
        <v>-6.550095001191153E-2</v>
      </c>
      <c r="AJ79" s="11">
        <f>'OddsRatio_working_3-way'!U79/(3*'OddsRatio_working_3-way'!X79^(1/3))*SIN(('OddsRatio_working_3-way'!Y79+2*PI())/3)</f>
        <v>-0.41912135070287848</v>
      </c>
      <c r="AK79" s="11">
        <f>'OddsRatio_working_3-way'!U79/(3*'OddsRatio_working_3-way'!X79^(1/3))*SIN(('OddsRatio_working_3-way'!Y79+4*PI())/3)</f>
        <v>0.4846223007147899</v>
      </c>
      <c r="AL79" s="11">
        <f>'OddsRatio_working_3-way'!Z79+'OddsRatio_working_3-way'!AF79</f>
        <v>1.0435532808488124</v>
      </c>
      <c r="AM79" s="11">
        <f>'OddsRatio_working_3-way'!AA79+'OddsRatio_working_3-way'!AG79</f>
        <v>-0.63522761378906611</v>
      </c>
      <c r="AN79" s="11">
        <f>'OddsRatio_working_3-way'!AB79+'OddsRatio_working_3-way'!AH79</f>
        <v>-0.40832566705974638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1.0435532808488124</v>
      </c>
      <c r="AS79" s="11">
        <f>IF(('OddsRatio_working_3-way'!X79=0),IF(Q79&gt;0,-Q79^(1/3),(-Q79)^(1/3)),'OddsRatio_working_3-way'!AM79-'OddsRatio_working_3-way'!R79/3)</f>
        <v>-0.63522761378906611</v>
      </c>
      <c r="AT79" s="11">
        <f>IF(('OddsRatio_working_3-way'!X79=0),IF(Q79&gt;0,-Q79^(1/3),(-Q79)^(1/3)),'OddsRatio_working_3-way'!AN79-'OddsRatio_working_3-way'!R79/3)</f>
        <v>-0.40832566705974638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2.2200000000000002</v>
      </c>
      <c r="B80" s="4">
        <f>IF('True_Odds_Calculator_3-way'!B81="","",'True_Odds_Calculator_3-way'!B81)</f>
        <v>3.08</v>
      </c>
      <c r="C80" s="4">
        <f>IF('True_Odds_Calculator_3-way'!C81="","",'True_Odds_Calculator_3-way'!C81)</f>
        <v>3.95</v>
      </c>
      <c r="D80" s="9">
        <f t="shared" si="26"/>
        <v>0.43972735568217258</v>
      </c>
      <c r="E80" s="9">
        <f t="shared" si="27"/>
        <v>0.31522887924323778</v>
      </c>
      <c r="F80" s="9">
        <f t="shared" si="28"/>
        <v>0.2450437650745898</v>
      </c>
      <c r="G80" s="9">
        <f t="shared" si="29"/>
        <v>1.0443741251421996</v>
      </c>
      <c r="H80" s="9">
        <f t="shared" si="30"/>
        <v>2.2741364326734836</v>
      </c>
      <c r="I80" s="9">
        <f t="shared" si="31"/>
        <v>3.1722981802957757</v>
      </c>
      <c r="J80" s="9">
        <f t="shared" si="32"/>
        <v>4.0809036691694898</v>
      </c>
      <c r="K80" s="11">
        <f t="shared" si="33"/>
        <v>0.4504504504504504</v>
      </c>
      <c r="L80" s="11">
        <f t="shared" si="34"/>
        <v>0.32467532467532467</v>
      </c>
      <c r="M80" s="11">
        <f t="shared" si="35"/>
        <v>0.25316455696202528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-0.27716883413085958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0.23140845925656045</v>
      </c>
      <c r="Q80" s="11">
        <f>2*'OddsRatio_working_3-way'!K80*'OddsRatio_working_3-way'!L80*'OddsRatio_working_3-way'!M80</f>
        <v>7.4050706962099352E-2</v>
      </c>
      <c r="R80" s="11">
        <f t="shared" si="36"/>
        <v>0</v>
      </c>
      <c r="S80" s="11">
        <f t="shared" si="37"/>
        <v>-0.83490072028554874</v>
      </c>
      <c r="T80" s="11">
        <f t="shared" si="38"/>
        <v>-0.26716823049137561</v>
      </c>
      <c r="U80" s="11">
        <f>'OddsRatio_working_3-way'!S80-'OddsRatio_working_3-way'!R80^2/3</f>
        <v>-0.83490072028554874</v>
      </c>
      <c r="V80" s="11">
        <f>'OddsRatio_working_3-way'!S80*'OddsRatio_working_3-way'!R80/3-2*'OddsRatio_working_3-way'!R80^3/27-'OddsRatio_working_3-way'!T80</f>
        <v>0.26716823049137561</v>
      </c>
      <c r="W80" s="11">
        <f>'OddsRatio_working_3-way'!V80^2+4*'OddsRatio_working_3-way'!U80^3/27</f>
        <v>-1.4839690511326914E-2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0.14681498041346097</v>
      </c>
      <c r="Y80" s="11">
        <f>IF('OddsRatio_working_3-way'!W80&gt;=0,IF('OddsRatio_working_3-way'!V80+SQRT('OddsRatio_working_3-way'!W80)&gt;0,0,PI()),ACOS('OddsRatio_working_3-way'!V80/(2*'OddsRatio_working_3-way'!X80)))</f>
        <v>0.42779994689614598</v>
      </c>
      <c r="Z80" s="11">
        <f>'OddsRatio_working_3-way'!X80^(1/3)*COS('OddsRatio_working_3-way'!Y80/3)</f>
        <v>0.52218706257109981</v>
      </c>
      <c r="AA80" s="11">
        <f>'OddsRatio_working_3-way'!X80^(1/3)*COS(('OddsRatio_working_3-way'!Y80+2*PI())/3)</f>
        <v>-0.326021828921572</v>
      </c>
      <c r="AB80" s="11">
        <f>'OddsRatio_working_3-way'!X80^(1/3)*COS(('OddsRatio_working_3-way'!Y80+4*PI())/3)</f>
        <v>-0.19616523364952773</v>
      </c>
      <c r="AC80" s="11">
        <f>'OddsRatio_working_3-way'!X80^(1/3)*SIN('OddsRatio_working_3-way'!Y80/3)</f>
        <v>7.4972740236363078E-2</v>
      </c>
      <c r="AD80" s="11">
        <f>'OddsRatio_working_3-way'!X80^(1/3)*SIN(('OddsRatio_working_3-way'!Y80+2*PI())/3)</f>
        <v>0.41474089159596517</v>
      </c>
      <c r="AE80" s="11">
        <f>'OddsRatio_working_3-way'!X80^(1/3)*SIN(('OddsRatio_working_3-way'!Y80+4*PI())/3)</f>
        <v>-0.48971363183232819</v>
      </c>
      <c r="AF80" s="11">
        <f>-'OddsRatio_working_3-way'!U80/(3*'OddsRatio_working_3-way'!X80^(1/3))*COS(('OddsRatio_working_3-way'!Y80)/3)</f>
        <v>0.52218706257109981</v>
      </c>
      <c r="AG80" s="11">
        <f>-'OddsRatio_working_3-way'!U80/(3*'OddsRatio_working_3-way'!X80^(1/3))*COS(('OddsRatio_working_3-way'!Y80+2*PI())/3)</f>
        <v>-0.326021828921572</v>
      </c>
      <c r="AH80" s="11">
        <f>-'OddsRatio_working_3-way'!U80/(3*'OddsRatio_working_3-way'!X80^(1/3))*COS(('OddsRatio_working_3-way'!Y80+4*PI())/3)</f>
        <v>-0.19616523364952773</v>
      </c>
      <c r="AI80" s="11">
        <f>'OddsRatio_working_3-way'!U80/(3*'OddsRatio_working_3-way'!X80^(1/3))*SIN(('OddsRatio_working_3-way'!Y80)/3)</f>
        <v>-7.4972740236363078E-2</v>
      </c>
      <c r="AJ80" s="11">
        <f>'OddsRatio_working_3-way'!U80/(3*'OddsRatio_working_3-way'!X80^(1/3))*SIN(('OddsRatio_working_3-way'!Y80+2*PI())/3)</f>
        <v>-0.41474089159596517</v>
      </c>
      <c r="AK80" s="11">
        <f>'OddsRatio_working_3-way'!U80/(3*'OddsRatio_working_3-way'!X80^(1/3))*SIN(('OddsRatio_working_3-way'!Y80+4*PI())/3)</f>
        <v>0.48971363183232819</v>
      </c>
      <c r="AL80" s="11">
        <f>'OddsRatio_working_3-way'!Z80+'OddsRatio_working_3-way'!AF80</f>
        <v>1.0443741251421996</v>
      </c>
      <c r="AM80" s="11">
        <f>'OddsRatio_working_3-way'!AA80+'OddsRatio_working_3-way'!AG80</f>
        <v>-0.652043657843144</v>
      </c>
      <c r="AN80" s="11">
        <f>'OddsRatio_working_3-way'!AB80+'OddsRatio_working_3-way'!AH80</f>
        <v>-0.39233046729905546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1.0443741251421996</v>
      </c>
      <c r="AS80" s="11">
        <f>IF(('OddsRatio_working_3-way'!X80=0),IF(Q80&gt;0,-Q80^(1/3),(-Q80)^(1/3)),'OddsRatio_working_3-way'!AM80-'OddsRatio_working_3-way'!R80/3)</f>
        <v>-0.652043657843144</v>
      </c>
      <c r="AT80" s="11">
        <f>IF(('OddsRatio_working_3-way'!X80=0),IF(Q80&gt;0,-Q80^(1/3),(-Q80)^(1/3)),'OddsRatio_working_3-way'!AN80-'OddsRatio_working_3-way'!R80/3)</f>
        <v>-0.39233046729905546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2.02</v>
      </c>
      <c r="B81" s="4">
        <f>IF('True_Odds_Calculator_3-way'!B82="","",'True_Odds_Calculator_3-way'!B82)</f>
        <v>3.19</v>
      </c>
      <c r="C81" s="4">
        <f>IF('True_Odds_Calculator_3-way'!C82="","",'True_Odds_Calculator_3-way'!C82)</f>
        <v>4.05</v>
      </c>
      <c r="D81" s="9">
        <f t="shared" si="26"/>
        <v>0.47352650695766568</v>
      </c>
      <c r="E81" s="9">
        <f t="shared" si="27"/>
        <v>0.29523515714574161</v>
      </c>
      <c r="F81" s="9">
        <f t="shared" si="28"/>
        <v>0.23123833589659257</v>
      </c>
      <c r="G81" s="9">
        <f t="shared" si="29"/>
        <v>1.0900139185259643</v>
      </c>
      <c r="H81" s="9">
        <f t="shared" si="30"/>
        <v>2.1118141968964839</v>
      </c>
      <c r="I81" s="9">
        <f t="shared" si="31"/>
        <v>3.3871304815718615</v>
      </c>
      <c r="J81" s="9">
        <f t="shared" si="32"/>
        <v>4.3245424515041915</v>
      </c>
      <c r="K81" s="11">
        <f t="shared" si="33"/>
        <v>0.49504950495049505</v>
      </c>
      <c r="L81" s="11">
        <f t="shared" si="34"/>
        <v>0.31347962382445144</v>
      </c>
      <c r="M81" s="11">
        <f t="shared" si="35"/>
        <v>0.24691358024691359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-0.26106403743822648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0.23987073036805601</v>
      </c>
      <c r="Q81" s="11">
        <f>2*'OddsRatio_working_3-way'!K81*'OddsRatio_working_3-way'!L81*'OddsRatio_working_3-way'!M81</f>
        <v>7.6636016092030676E-2</v>
      </c>
      <c r="R81" s="11">
        <f t="shared" si="36"/>
        <v>0</v>
      </c>
      <c r="S81" s="11">
        <f t="shared" si="37"/>
        <v>-0.91881950774171539</v>
      </c>
      <c r="T81" s="11">
        <f t="shared" si="38"/>
        <v>-0.29355255838393463</v>
      </c>
      <c r="U81" s="11">
        <f>'OddsRatio_working_3-way'!S81-'OddsRatio_working_3-way'!R81^2/3</f>
        <v>-0.91881950774171539</v>
      </c>
      <c r="V81" s="11">
        <f>'OddsRatio_working_3-way'!S81*'OddsRatio_working_3-way'!R81/3-2*'OddsRatio_working_3-way'!R81^3/27-'OddsRatio_working_3-way'!T81</f>
        <v>0.29355255838393463</v>
      </c>
      <c r="W81" s="11">
        <f>'OddsRatio_working_3-way'!V81^2+4*'OddsRatio_working_3-way'!U81^3/27</f>
        <v>-2.8744575265315833E-2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0.16949755145655437</v>
      </c>
      <c r="Y81" s="11">
        <f>IF('OddsRatio_working_3-way'!W81&gt;=0,IF('OddsRatio_working_3-way'!V81+SQRT('OddsRatio_working_3-way'!W81)&gt;0,0,PI()),ACOS('OddsRatio_working_3-way'!V81/(2*'OddsRatio_working_3-way'!X81)))</f>
        <v>0.52375104383944926</v>
      </c>
      <c r="Z81" s="11">
        <f>'OddsRatio_working_3-way'!X81^(1/3)*COS('OddsRatio_working_3-way'!Y81/3)</f>
        <v>0.54500695926298226</v>
      </c>
      <c r="AA81" s="11">
        <f>'OddsRatio_working_3-way'!X81^(1/3)*COS(('OddsRatio_working_3-way'!Y81+2*PI())/3)</f>
        <v>-0.35575273008828151</v>
      </c>
      <c r="AB81" s="11">
        <f>'OddsRatio_working_3-way'!X81^(1/3)*COS(('OddsRatio_working_3-way'!Y81+4*PI())/3)</f>
        <v>-0.18925422917470089</v>
      </c>
      <c r="AC81" s="11">
        <f>'OddsRatio_working_3-way'!X81^(1/3)*SIN('OddsRatio_working_3-way'!Y81/3)</f>
        <v>9.6127954322124953E-2</v>
      </c>
      <c r="AD81" s="11">
        <f>'OddsRatio_working_3-way'!X81^(1/3)*SIN(('OddsRatio_working_3-way'!Y81+2*PI())/3)</f>
        <v>0.42392589479999082</v>
      </c>
      <c r="AE81" s="11">
        <f>'OddsRatio_working_3-way'!X81^(1/3)*SIN(('OddsRatio_working_3-way'!Y81+4*PI())/3)</f>
        <v>-0.52005384912211583</v>
      </c>
      <c r="AF81" s="11">
        <f>-'OddsRatio_working_3-way'!U81/(3*'OddsRatio_working_3-way'!X81^(1/3))*COS(('OddsRatio_working_3-way'!Y81)/3)</f>
        <v>0.54500695926298204</v>
      </c>
      <c r="AG81" s="11">
        <f>-'OddsRatio_working_3-way'!U81/(3*'OddsRatio_working_3-way'!X81^(1/3))*COS(('OddsRatio_working_3-way'!Y81+2*PI())/3)</f>
        <v>-0.3557527300882814</v>
      </c>
      <c r="AH81" s="11">
        <f>-'OddsRatio_working_3-way'!U81/(3*'OddsRatio_working_3-way'!X81^(1/3))*COS(('OddsRatio_working_3-way'!Y81+4*PI())/3)</f>
        <v>-0.18925422917470081</v>
      </c>
      <c r="AI81" s="11">
        <f>'OddsRatio_working_3-way'!U81/(3*'OddsRatio_working_3-way'!X81^(1/3))*SIN(('OddsRatio_working_3-way'!Y81)/3)</f>
        <v>-9.6127954322124912E-2</v>
      </c>
      <c r="AJ81" s="11">
        <f>'OddsRatio_working_3-way'!U81/(3*'OddsRatio_working_3-way'!X81^(1/3))*SIN(('OddsRatio_working_3-way'!Y81+2*PI())/3)</f>
        <v>-0.42392589479999065</v>
      </c>
      <c r="AK81" s="11">
        <f>'OddsRatio_working_3-way'!U81/(3*'OddsRatio_working_3-way'!X81^(1/3))*SIN(('OddsRatio_working_3-way'!Y81+4*PI())/3)</f>
        <v>0.52005384912211561</v>
      </c>
      <c r="AL81" s="11">
        <f>'OddsRatio_working_3-way'!Z81+'OddsRatio_working_3-way'!AF81</f>
        <v>1.0900139185259643</v>
      </c>
      <c r="AM81" s="11">
        <f>'OddsRatio_working_3-way'!AA81+'OddsRatio_working_3-way'!AG81</f>
        <v>-0.71150546017656291</v>
      </c>
      <c r="AN81" s="11">
        <f>'OddsRatio_working_3-way'!AB81+'OddsRatio_working_3-way'!AH81</f>
        <v>-0.37850845834940172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1.0900139185259643</v>
      </c>
      <c r="AS81" s="11">
        <f>IF(('OddsRatio_working_3-way'!X81=0),IF(Q81&gt;0,-Q81^(1/3),(-Q81)^(1/3)),'OddsRatio_working_3-way'!AM81-'OddsRatio_working_3-way'!R81/3)</f>
        <v>-0.71150546017656291</v>
      </c>
      <c r="AT81" s="11">
        <f>IF(('OddsRatio_working_3-way'!X81=0),IF(Q81&gt;0,-Q81^(1/3),(-Q81)^(1/3)),'OddsRatio_working_3-way'!AN81-'OddsRatio_working_3-way'!R81/3)</f>
        <v>-0.37850845834940172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1.63</v>
      </c>
      <c r="B82" s="4">
        <f>IF('True_Odds_Calculator_3-way'!B83="","",'True_Odds_Calculator_3-way'!B83)</f>
        <v>3.97</v>
      </c>
      <c r="C82" s="4">
        <f>IF('True_Odds_Calculator_3-way'!C83="","",'True_Odds_Calculator_3-way'!C83)</f>
        <v>6.04</v>
      </c>
      <c r="D82" s="9">
        <f t="shared" si="26"/>
        <v>0.60031322468715609</v>
      </c>
      <c r="E82" s="9">
        <f t="shared" si="27"/>
        <v>0.24161840660375883</v>
      </c>
      <c r="F82" s="9">
        <f t="shared" si="28"/>
        <v>0.15806836870908511</v>
      </c>
      <c r="G82" s="9">
        <f t="shared" si="29"/>
        <v>1.0568207175648179</v>
      </c>
      <c r="H82" s="9">
        <f t="shared" si="30"/>
        <v>1.6657970520658352</v>
      </c>
      <c r="I82" s="9">
        <f t="shared" si="31"/>
        <v>4.1387575311675082</v>
      </c>
      <c r="J82" s="9">
        <f t="shared" si="32"/>
        <v>6.3263764165266805</v>
      </c>
      <c r="K82" s="11">
        <f t="shared" si="33"/>
        <v>0.61349693251533743</v>
      </c>
      <c r="L82" s="11">
        <f t="shared" si="34"/>
        <v>0.25188916876574308</v>
      </c>
      <c r="M82" s="11">
        <f t="shared" si="35"/>
        <v>0.16556291390728478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-0.24127508951925936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0.2210541602137103</v>
      </c>
      <c r="Q82" s="11">
        <f>2*'OddsRatio_working_3-way'!K82*'OddsRatio_working_3-way'!L82*'OddsRatio_working_3-way'!M82</f>
        <v>5.1169944493914418E-2</v>
      </c>
      <c r="R82" s="11">
        <f t="shared" si="36"/>
        <v>0</v>
      </c>
      <c r="S82" s="11">
        <f t="shared" si="37"/>
        <v>-0.91619139238186897</v>
      </c>
      <c r="T82" s="11">
        <f t="shared" si="38"/>
        <v>-0.21208134082913632</v>
      </c>
      <c r="U82" s="11">
        <f>'OddsRatio_working_3-way'!S82-'OddsRatio_working_3-way'!R82^2/3</f>
        <v>-0.91619139238186897</v>
      </c>
      <c r="V82" s="11">
        <f>'OddsRatio_working_3-way'!S82*'OddsRatio_working_3-way'!R82/3-2*'OddsRatio_working_3-way'!R82^3/27-'OddsRatio_working_3-way'!T82</f>
        <v>0.21208134082913632</v>
      </c>
      <c r="W82" s="11">
        <f>'OddsRatio_working_3-way'!V82^2+4*'OddsRatio_working_3-way'!U82^3/27</f>
        <v>-6.8955899457034786E-2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0.16877084655303998</v>
      </c>
      <c r="Y82" s="11">
        <f>IF('OddsRatio_working_3-way'!W82&gt;=0,IF('OddsRatio_working_3-way'!V82+SQRT('OddsRatio_working_3-way'!W82)&gt;0,0,PI()),ACOS('OddsRatio_working_3-way'!V82/(2*'OddsRatio_working_3-way'!X82)))</f>
        <v>0.89141538670365195</v>
      </c>
      <c r="Z82" s="11">
        <f>'OddsRatio_working_3-way'!X82^(1/3)*COS('OddsRatio_working_3-way'!Y82/3)</f>
        <v>0.52841035878240894</v>
      </c>
      <c r="AA82" s="11">
        <f>'OddsRatio_working_3-way'!X82^(1/3)*COS(('OddsRatio_working_3-way'!Y82+2*PI())/3)</f>
        <v>-0.40432911611884415</v>
      </c>
      <c r="AB82" s="11">
        <f>'OddsRatio_working_3-way'!X82^(1/3)*COS(('OddsRatio_working_3-way'!Y82+4*PI())/3)</f>
        <v>-0.12408124266356449</v>
      </c>
      <c r="AC82" s="11">
        <f>'OddsRatio_working_3-way'!X82^(1/3)*SIN('OddsRatio_working_3-way'!Y82/3)</f>
        <v>0.16180118517922587</v>
      </c>
      <c r="AD82" s="11">
        <f>'OddsRatio_working_3-way'!X82^(1/3)*SIN(('OddsRatio_working_3-way'!Y82+2*PI())/3)</f>
        <v>0.37671620173880299</v>
      </c>
      <c r="AE82" s="11">
        <f>'OddsRatio_working_3-way'!X82^(1/3)*SIN(('OddsRatio_working_3-way'!Y82+4*PI())/3)</f>
        <v>-0.53851738691802875</v>
      </c>
      <c r="AF82" s="11">
        <f>-'OddsRatio_working_3-way'!U82/(3*'OddsRatio_working_3-way'!X82^(1/3))*COS(('OddsRatio_working_3-way'!Y82)/3)</f>
        <v>0.52841035878240905</v>
      </c>
      <c r="AG82" s="11">
        <f>-'OddsRatio_working_3-way'!U82/(3*'OddsRatio_working_3-way'!X82^(1/3))*COS(('OddsRatio_working_3-way'!Y82+2*PI())/3)</f>
        <v>-0.40432911611884426</v>
      </c>
      <c r="AH82" s="11">
        <f>-'OddsRatio_working_3-way'!U82/(3*'OddsRatio_working_3-way'!X82^(1/3))*COS(('OddsRatio_working_3-way'!Y82+4*PI())/3)</f>
        <v>-0.12408124266356452</v>
      </c>
      <c r="AI82" s="11">
        <f>'OddsRatio_working_3-way'!U82/(3*'OddsRatio_working_3-way'!X82^(1/3))*SIN(('OddsRatio_working_3-way'!Y82)/3)</f>
        <v>-0.1618011851792259</v>
      </c>
      <c r="AJ82" s="11">
        <f>'OddsRatio_working_3-way'!U82/(3*'OddsRatio_working_3-way'!X82^(1/3))*SIN(('OddsRatio_working_3-way'!Y82+2*PI())/3)</f>
        <v>-0.3767162017388031</v>
      </c>
      <c r="AK82" s="11">
        <f>'OddsRatio_working_3-way'!U82/(3*'OddsRatio_working_3-way'!X82^(1/3))*SIN(('OddsRatio_working_3-way'!Y82+4*PI())/3)</f>
        <v>0.53851738691802886</v>
      </c>
      <c r="AL82" s="11">
        <f>'OddsRatio_working_3-way'!Z82+'OddsRatio_working_3-way'!AF82</f>
        <v>1.0568207175648179</v>
      </c>
      <c r="AM82" s="11">
        <f>'OddsRatio_working_3-way'!AA82+'OddsRatio_working_3-way'!AG82</f>
        <v>-0.8086582322376884</v>
      </c>
      <c r="AN82" s="11">
        <f>'OddsRatio_working_3-way'!AB82+'OddsRatio_working_3-way'!AH82</f>
        <v>-0.24816248532712901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1.0568207175648179</v>
      </c>
      <c r="AS82" s="11">
        <f>IF(('OddsRatio_working_3-way'!X82=0),IF(Q82&gt;0,-Q82^(1/3),(-Q82)^(1/3)),'OddsRatio_working_3-way'!AM82-'OddsRatio_working_3-way'!R82/3)</f>
        <v>-0.8086582322376884</v>
      </c>
      <c r="AT82" s="11">
        <f>IF(('OddsRatio_working_3-way'!X82=0),IF(Q82&gt;0,-Q82^(1/3),(-Q82)^(1/3)),'OddsRatio_working_3-way'!AN82-'OddsRatio_working_3-way'!R82/3)</f>
        <v>-0.24816248532712901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2.5099999999999998</v>
      </c>
      <c r="B83" s="4">
        <f>IF('True_Odds_Calculator_3-way'!B84="","",'True_Odds_Calculator_3-way'!B84)</f>
        <v>2.97</v>
      </c>
      <c r="C83" s="4">
        <f>IF('True_Odds_Calculator_3-way'!C84="","",'True_Odds_Calculator_3-way'!C84)</f>
        <v>3.43</v>
      </c>
      <c r="D83" s="9">
        <f t="shared" si="26"/>
        <v>0.38884556933888959</v>
      </c>
      <c r="E83" s="9">
        <f t="shared" si="27"/>
        <v>0.32781343029107524</v>
      </c>
      <c r="F83" s="9">
        <f t="shared" si="28"/>
        <v>0.28334100037003496</v>
      </c>
      <c r="G83" s="9">
        <f t="shared" si="29"/>
        <v>1.0408708892801193</v>
      </c>
      <c r="H83" s="9">
        <f t="shared" si="30"/>
        <v>2.57171504281298</v>
      </c>
      <c r="I83" s="9">
        <f t="shared" si="31"/>
        <v>3.0505156518818355</v>
      </c>
      <c r="J83" s="9">
        <f t="shared" si="32"/>
        <v>3.5293162609506905</v>
      </c>
      <c r="K83" s="11">
        <f t="shared" si="33"/>
        <v>0.39840637450199207</v>
      </c>
      <c r="L83" s="11">
        <f t="shared" si="34"/>
        <v>0.33670033670033667</v>
      </c>
      <c r="M83" s="11">
        <f t="shared" si="35"/>
        <v>0.29154518950437314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-0.28269957540629942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0.23113365661540308</v>
      </c>
      <c r="Q83" s="11">
        <f>2*'OddsRatio_working_3-way'!K83*'OddsRatio_working_3-way'!L83*'OddsRatio_working_3-way'!M83</f>
        <v>7.8217819497598332E-2</v>
      </c>
      <c r="R83" s="11">
        <f t="shared" si="36"/>
        <v>0</v>
      </c>
      <c r="S83" s="11">
        <f t="shared" si="37"/>
        <v>-0.8175946365791843</v>
      </c>
      <c r="T83" s="11">
        <f t="shared" si="38"/>
        <v>-0.27668177210801498</v>
      </c>
      <c r="U83" s="11">
        <f>'OddsRatio_working_3-way'!S83-'OddsRatio_working_3-way'!R83^2/3</f>
        <v>-0.8175946365791843</v>
      </c>
      <c r="V83" s="11">
        <f>'OddsRatio_working_3-way'!S83*'OddsRatio_working_3-way'!R83/3-2*'OddsRatio_working_3-way'!R83^3/27-'OddsRatio_working_3-way'!T83</f>
        <v>0.27668177210801498</v>
      </c>
      <c r="W83" s="11">
        <f>'OddsRatio_working_3-way'!V83^2+4*'OddsRatio_working_3-way'!U83^3/27</f>
        <v>-4.4146221672694136E-3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0.14227387777109765</v>
      </c>
      <c r="Y83" s="11">
        <f>IF('OddsRatio_working_3-way'!W83&gt;=0,IF('OddsRatio_working_3-way'!V83+SQRT('OddsRatio_working_3-way'!W83)&gt;0,0,PI()),ACOS('OddsRatio_working_3-way'!V83/(2*'OddsRatio_working_3-way'!X83)))</f>
        <v>0.23567824826584394</v>
      </c>
      <c r="Z83" s="11">
        <f>'OddsRatio_working_3-way'!X83^(1/3)*COS('OddsRatio_working_3-way'!Y83/3)</f>
        <v>0.52043544464005964</v>
      </c>
      <c r="AA83" s="11">
        <f>'OddsRatio_working_3-way'!X83^(1/3)*COS(('OddsRatio_working_3-way'!Y83+2*PI())/3)</f>
        <v>-0.29569828201859782</v>
      </c>
      <c r="AB83" s="11">
        <f>'OddsRatio_working_3-way'!X83^(1/3)*COS(('OddsRatio_working_3-way'!Y83+4*PI())/3)</f>
        <v>-0.22473716262146193</v>
      </c>
      <c r="AC83" s="11">
        <f>'OddsRatio_working_3-way'!X83^(1/3)*SIN('OddsRatio_working_3-way'!Y83/3)</f>
        <v>4.0969421385933853E-2</v>
      </c>
      <c r="AD83" s="11">
        <f>'OddsRatio_working_3-way'!X83^(1/3)*SIN(('OddsRatio_working_3-way'!Y83+2*PI())/3)</f>
        <v>0.43022560539517468</v>
      </c>
      <c r="AE83" s="11">
        <f>'OddsRatio_working_3-way'!X83^(1/3)*SIN(('OddsRatio_working_3-way'!Y83+4*PI())/3)</f>
        <v>-0.47119502678110825</v>
      </c>
      <c r="AF83" s="11">
        <f>-'OddsRatio_working_3-way'!U83/(3*'OddsRatio_working_3-way'!X83^(1/3))*COS(('OddsRatio_working_3-way'!Y83)/3)</f>
        <v>0.52043544464005964</v>
      </c>
      <c r="AG83" s="11">
        <f>-'OddsRatio_working_3-way'!U83/(3*'OddsRatio_working_3-way'!X83^(1/3))*COS(('OddsRatio_working_3-way'!Y83+2*PI())/3)</f>
        <v>-0.29569828201859782</v>
      </c>
      <c r="AH83" s="11">
        <f>-'OddsRatio_working_3-way'!U83/(3*'OddsRatio_working_3-way'!X83^(1/3))*COS(('OddsRatio_working_3-way'!Y83+4*PI())/3)</f>
        <v>-0.22473716262146193</v>
      </c>
      <c r="AI83" s="11">
        <f>'OddsRatio_working_3-way'!U83/(3*'OddsRatio_working_3-way'!X83^(1/3))*SIN(('OddsRatio_working_3-way'!Y83)/3)</f>
        <v>-4.0969421385933853E-2</v>
      </c>
      <c r="AJ83" s="11">
        <f>'OddsRatio_working_3-way'!U83/(3*'OddsRatio_working_3-way'!X83^(1/3))*SIN(('OddsRatio_working_3-way'!Y83+2*PI())/3)</f>
        <v>-0.43022560539517468</v>
      </c>
      <c r="AK83" s="11">
        <f>'OddsRatio_working_3-way'!U83/(3*'OddsRatio_working_3-way'!X83^(1/3))*SIN(('OddsRatio_working_3-way'!Y83+4*PI())/3)</f>
        <v>0.47119502678110825</v>
      </c>
      <c r="AL83" s="11">
        <f>'OddsRatio_working_3-way'!Z83+'OddsRatio_working_3-way'!AF83</f>
        <v>1.0408708892801193</v>
      </c>
      <c r="AM83" s="11">
        <f>'OddsRatio_working_3-way'!AA83+'OddsRatio_working_3-way'!AG83</f>
        <v>-0.59139656403719565</v>
      </c>
      <c r="AN83" s="11">
        <f>'OddsRatio_working_3-way'!AB83+'OddsRatio_working_3-way'!AH83</f>
        <v>-0.44947432524292386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1.0408708892801193</v>
      </c>
      <c r="AS83" s="11">
        <f>IF(('OddsRatio_working_3-way'!X83=0),IF(Q83&gt;0,-Q83^(1/3),(-Q83)^(1/3)),'OddsRatio_working_3-way'!AM83-'OddsRatio_working_3-way'!R83/3)</f>
        <v>-0.59139656403719565</v>
      </c>
      <c r="AT83" s="11">
        <f>IF(('OddsRatio_working_3-way'!X83=0),IF(Q83&gt;0,-Q83^(1/3),(-Q83)^(1/3)),'OddsRatio_working_3-way'!AN83-'OddsRatio_working_3-way'!R83/3)</f>
        <v>-0.44947432524292386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1.69</v>
      </c>
      <c r="B84" s="4">
        <f>IF('True_Odds_Calculator_3-way'!B85="","",'True_Odds_Calculator_3-way'!B85)</f>
        <v>3.93</v>
      </c>
      <c r="C84" s="4">
        <f>IF('True_Odds_Calculator_3-way'!C85="","",'True_Odds_Calculator_3-way'!C85)</f>
        <v>5.43</v>
      </c>
      <c r="D84" s="9">
        <f t="shared" si="26"/>
        <v>0.57897373521915974</v>
      </c>
      <c r="E84" s="9">
        <f t="shared" si="27"/>
        <v>0.2446219844151564</v>
      </c>
      <c r="F84" s="9">
        <f t="shared" si="28"/>
        <v>0.17640428036568401</v>
      </c>
      <c r="G84" s="9">
        <f t="shared" si="29"/>
        <v>1.0539044438777991</v>
      </c>
      <c r="H84" s="9">
        <f t="shared" si="30"/>
        <v>1.7271940662756811</v>
      </c>
      <c r="I84" s="9">
        <f t="shared" si="31"/>
        <v>4.0879400205619518</v>
      </c>
      <c r="J84" s="9">
        <f t="shared" si="32"/>
        <v>5.6687966863786512</v>
      </c>
      <c r="K84" s="11">
        <f t="shared" si="33"/>
        <v>0.59171597633136097</v>
      </c>
      <c r="L84" s="11">
        <f t="shared" si="34"/>
        <v>0.2544529262086514</v>
      </c>
      <c r="M84" s="11">
        <f t="shared" si="35"/>
        <v>0.18416206261510129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-0.24833695560038094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0.22321161811758514</v>
      </c>
      <c r="Q84" s="11">
        <f>2*'OddsRatio_working_3-way'!K84*'OddsRatio_working_3-way'!L84*'OddsRatio_working_3-way'!M84</f>
        <v>5.5456302637909356E-2</v>
      </c>
      <c r="R84" s="11">
        <f t="shared" si="36"/>
        <v>0</v>
      </c>
      <c r="S84" s="11">
        <f t="shared" si="37"/>
        <v>-0.89882562012547573</v>
      </c>
      <c r="T84" s="11">
        <f t="shared" si="38"/>
        <v>-0.22331071307465239</v>
      </c>
      <c r="U84" s="11">
        <f>'OddsRatio_working_3-way'!S84-'OddsRatio_working_3-way'!R84^2/3</f>
        <v>-0.89882562012547573</v>
      </c>
      <c r="V84" s="11">
        <f>'OddsRatio_working_3-way'!S84*'OddsRatio_working_3-way'!R84/3-2*'OddsRatio_working_3-way'!R84^3/27-'OddsRatio_working_3-way'!T84</f>
        <v>0.22331071307465239</v>
      </c>
      <c r="W84" s="11">
        <f>'OddsRatio_working_3-way'!V84^2+4*'OddsRatio_working_3-way'!U84^3/27</f>
        <v>-5.7710100098546713E-2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0.16399525501707088</v>
      </c>
      <c r="Y84" s="11">
        <f>IF('OddsRatio_working_3-way'!W84&gt;=0,IF('OddsRatio_working_3-way'!V84+SQRT('OddsRatio_working_3-way'!W84)&gt;0,0,PI()),ACOS('OddsRatio_working_3-way'!V84/(2*'OddsRatio_working_3-way'!X84)))</f>
        <v>0.82188055269337701</v>
      </c>
      <c r="Z84" s="11">
        <f>'OddsRatio_working_3-way'!X84^(1/3)*COS('OddsRatio_working_3-way'!Y84/3)</f>
        <v>0.52695222193889968</v>
      </c>
      <c r="AA84" s="11">
        <f>'OddsRatio_working_3-way'!X84^(1/3)*COS(('OddsRatio_working_3-way'!Y84+2*PI())/3)</f>
        <v>-0.39172361338806028</v>
      </c>
      <c r="AB84" s="11">
        <f>'OddsRatio_working_3-way'!X84^(1/3)*COS(('OddsRatio_working_3-way'!Y84+4*PI())/3)</f>
        <v>-0.1352286085508394</v>
      </c>
      <c r="AC84" s="11">
        <f>'OddsRatio_working_3-way'!X84^(1/3)*SIN('OddsRatio_working_3-way'!Y84/3)</f>
        <v>0.1480874600885638</v>
      </c>
      <c r="AD84" s="11">
        <f>'OddsRatio_working_3-way'!X84^(1/3)*SIN(('OddsRatio_working_3-way'!Y84+2*PI())/3)</f>
        <v>0.38231028073546069</v>
      </c>
      <c r="AE84" s="11">
        <f>'OddsRatio_working_3-way'!X84^(1/3)*SIN(('OddsRatio_working_3-way'!Y84+4*PI())/3)</f>
        <v>-0.53039774082402458</v>
      </c>
      <c r="AF84" s="11">
        <f>-'OddsRatio_working_3-way'!U84/(3*'OddsRatio_working_3-way'!X84^(1/3))*COS(('OddsRatio_working_3-way'!Y84)/3)</f>
        <v>0.52695222193889957</v>
      </c>
      <c r="AG84" s="11">
        <f>-'OddsRatio_working_3-way'!U84/(3*'OddsRatio_working_3-way'!X84^(1/3))*COS(('OddsRatio_working_3-way'!Y84+2*PI())/3)</f>
        <v>-0.39172361338806022</v>
      </c>
      <c r="AH84" s="11">
        <f>-'OddsRatio_working_3-way'!U84/(3*'OddsRatio_working_3-way'!X84^(1/3))*COS(('OddsRatio_working_3-way'!Y84+4*PI())/3)</f>
        <v>-0.13522860855083937</v>
      </c>
      <c r="AI84" s="11">
        <f>'OddsRatio_working_3-way'!U84/(3*'OddsRatio_working_3-way'!X84^(1/3))*SIN(('OddsRatio_working_3-way'!Y84)/3)</f>
        <v>-0.14808746008856377</v>
      </c>
      <c r="AJ84" s="11">
        <f>'OddsRatio_working_3-way'!U84/(3*'OddsRatio_working_3-way'!X84^(1/3))*SIN(('OddsRatio_working_3-way'!Y84+2*PI())/3)</f>
        <v>-0.38231028073546058</v>
      </c>
      <c r="AK84" s="11">
        <f>'OddsRatio_working_3-way'!U84/(3*'OddsRatio_working_3-way'!X84^(1/3))*SIN(('OddsRatio_working_3-way'!Y84+4*PI())/3)</f>
        <v>0.53039774082402447</v>
      </c>
      <c r="AL84" s="11">
        <f>'OddsRatio_working_3-way'!Z84+'OddsRatio_working_3-way'!AF84</f>
        <v>1.0539044438777991</v>
      </c>
      <c r="AM84" s="11">
        <f>'OddsRatio_working_3-way'!AA84+'OddsRatio_working_3-way'!AG84</f>
        <v>-0.78344722677612055</v>
      </c>
      <c r="AN84" s="11">
        <f>'OddsRatio_working_3-way'!AB84+'OddsRatio_working_3-way'!AH84</f>
        <v>-0.2704572171016788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1.0539044438777991</v>
      </c>
      <c r="AS84" s="11">
        <f>IF(('OddsRatio_working_3-way'!X84=0),IF(Q84&gt;0,-Q84^(1/3),(-Q84)^(1/3)),'OddsRatio_working_3-way'!AM84-'OddsRatio_working_3-way'!R84/3)</f>
        <v>-0.78344722677612055</v>
      </c>
      <c r="AT84" s="11">
        <f>IF(('OddsRatio_working_3-way'!X84=0),IF(Q84&gt;0,-Q84^(1/3),(-Q84)^(1/3)),'OddsRatio_working_3-way'!AN84-'OddsRatio_working_3-way'!R84/3)</f>
        <v>-0.2704572171016788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2.91</v>
      </c>
      <c r="B85" s="4">
        <f>IF('True_Odds_Calculator_3-way'!B86="","",'True_Odds_Calculator_3-way'!B86)</f>
        <v>3.24</v>
      </c>
      <c r="C85" s="4">
        <f>IF('True_Odds_Calculator_3-way'!C86="","",'True_Odds_Calculator_3-way'!C86)</f>
        <v>2.67</v>
      </c>
      <c r="D85" s="9">
        <f t="shared" si="26"/>
        <v>0.33465768333970641</v>
      </c>
      <c r="E85" s="9">
        <f t="shared" si="27"/>
        <v>0.30015368685262017</v>
      </c>
      <c r="F85" s="9">
        <f t="shared" si="28"/>
        <v>0.36518862980767325</v>
      </c>
      <c r="G85" s="9">
        <f t="shared" si="29"/>
        <v>1.0409047214247469</v>
      </c>
      <c r="H85" s="9">
        <f t="shared" si="30"/>
        <v>2.9881280179212673</v>
      </c>
      <c r="I85" s="9">
        <f t="shared" si="31"/>
        <v>3.3316265759914336</v>
      </c>
      <c r="J85" s="9">
        <f t="shared" si="32"/>
        <v>2.7383108847793274</v>
      </c>
      <c r="K85" s="11">
        <f t="shared" si="33"/>
        <v>0.3436426116838488</v>
      </c>
      <c r="L85" s="11">
        <f t="shared" si="34"/>
        <v>0.30864197530864196</v>
      </c>
      <c r="M85" s="11">
        <f t="shared" si="35"/>
        <v>0.37453183520599254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-0.28382366003295167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0.23119249086789664</v>
      </c>
      <c r="Q85" s="11">
        <f>2*'OddsRatio_working_3-way'!K85*'OddsRatio_working_3-way'!L85*'OddsRatio_working_3-way'!M85</f>
        <v>7.944759136353835E-2</v>
      </c>
      <c r="R85" s="11">
        <f t="shared" si="36"/>
        <v>0</v>
      </c>
      <c r="S85" s="11">
        <f t="shared" si="37"/>
        <v>-0.81456384165102869</v>
      </c>
      <c r="T85" s="11">
        <f t="shared" si="38"/>
        <v>-0.2799188459281885</v>
      </c>
      <c r="U85" s="11">
        <f>'OddsRatio_working_3-way'!S85-'OddsRatio_working_3-way'!R85^2/3</f>
        <v>-0.81456384165102869</v>
      </c>
      <c r="V85" s="11">
        <f>'OddsRatio_working_3-way'!S85*'OddsRatio_working_3-way'!R85/3-2*'OddsRatio_working_3-way'!R85^3/27-'OddsRatio_working_3-way'!T85</f>
        <v>0.2799188459281885</v>
      </c>
      <c r="W85" s="11">
        <f>'OddsRatio_working_3-way'!V85^2+4*'OddsRatio_working_3-way'!U85^3/27</f>
        <v>-1.7157683166575954E-3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0.14148350488875597</v>
      </c>
      <c r="Y85" s="11">
        <f>IF('OddsRatio_working_3-way'!W85&gt;=0,IF('OddsRatio_working_3-way'!V85+SQRT('OddsRatio_working_3-way'!W85)&gt;0,0,PI()),ACOS('OddsRatio_working_3-way'!V85/(2*'OddsRatio_working_3-way'!X85)))</f>
        <v>0.14691186722720118</v>
      </c>
      <c r="Z85" s="11">
        <f>'OddsRatio_working_3-way'!X85^(1/3)*COS('OddsRatio_working_3-way'!Y85/3)</f>
        <v>0.52045236071237355</v>
      </c>
      <c r="AA85" s="11">
        <f>'OddsRatio_working_3-way'!X85^(1/3)*COS(('OddsRatio_working_3-way'!Y85+2*PI())/3)</f>
        <v>-0.28231612341734674</v>
      </c>
      <c r="AB85" s="11">
        <f>'OddsRatio_working_3-way'!X85^(1/3)*COS(('OddsRatio_working_3-way'!Y85+4*PI())/3)</f>
        <v>-0.23813623729502686</v>
      </c>
      <c r="AC85" s="11">
        <f>'OddsRatio_working_3-way'!X85^(1/3)*SIN('OddsRatio_working_3-way'!Y85/3)</f>
        <v>2.550726914548854E-2</v>
      </c>
      <c r="AD85" s="11">
        <f>'OddsRatio_working_3-way'!X85^(1/3)*SIN(('OddsRatio_working_3-way'!Y85+2*PI())/3)</f>
        <v>0.43797133126375337</v>
      </c>
      <c r="AE85" s="11">
        <f>'OddsRatio_working_3-way'!X85^(1/3)*SIN(('OddsRatio_working_3-way'!Y85+4*PI())/3)</f>
        <v>-0.46347860040924177</v>
      </c>
      <c r="AF85" s="11">
        <f>-'OddsRatio_working_3-way'!U85/(3*'OddsRatio_working_3-way'!X85^(1/3))*COS(('OddsRatio_working_3-way'!Y85)/3)</f>
        <v>0.52045236071237344</v>
      </c>
      <c r="AG85" s="11">
        <f>-'OddsRatio_working_3-way'!U85/(3*'OddsRatio_working_3-way'!X85^(1/3))*COS(('OddsRatio_working_3-way'!Y85+2*PI())/3)</f>
        <v>-0.28231612341734669</v>
      </c>
      <c r="AH85" s="11">
        <f>-'OddsRatio_working_3-way'!U85/(3*'OddsRatio_working_3-way'!X85^(1/3))*COS(('OddsRatio_working_3-way'!Y85+4*PI())/3)</f>
        <v>-0.23813623729502681</v>
      </c>
      <c r="AI85" s="11">
        <f>'OddsRatio_working_3-way'!U85/(3*'OddsRatio_working_3-way'!X85^(1/3))*SIN(('OddsRatio_working_3-way'!Y85)/3)</f>
        <v>-2.5507269145488533E-2</v>
      </c>
      <c r="AJ85" s="11">
        <f>'OddsRatio_working_3-way'!U85/(3*'OddsRatio_working_3-way'!X85^(1/3))*SIN(('OddsRatio_working_3-way'!Y85+2*PI())/3)</f>
        <v>-0.43797133126375332</v>
      </c>
      <c r="AK85" s="11">
        <f>'OddsRatio_working_3-way'!U85/(3*'OddsRatio_working_3-way'!X85^(1/3))*SIN(('OddsRatio_working_3-way'!Y85+4*PI())/3)</f>
        <v>0.46347860040924166</v>
      </c>
      <c r="AL85" s="11">
        <f>'OddsRatio_working_3-way'!Z85+'OddsRatio_working_3-way'!AF85</f>
        <v>1.0409047214247469</v>
      </c>
      <c r="AM85" s="11">
        <f>'OddsRatio_working_3-way'!AA85+'OddsRatio_working_3-way'!AG85</f>
        <v>-0.56463224683469337</v>
      </c>
      <c r="AN85" s="11">
        <f>'OddsRatio_working_3-way'!AB85+'OddsRatio_working_3-way'!AH85</f>
        <v>-0.47627247459005367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1.0409047214247469</v>
      </c>
      <c r="AS85" s="11">
        <f>IF(('OddsRatio_working_3-way'!X85=0),IF(Q85&gt;0,-Q85^(1/3),(-Q85)^(1/3)),'OddsRatio_working_3-way'!AM85-'OddsRatio_working_3-way'!R85/3)</f>
        <v>-0.56463224683469337</v>
      </c>
      <c r="AT85" s="11">
        <f>IF(('OddsRatio_working_3-way'!X85=0),IF(Q85&gt;0,-Q85^(1/3),(-Q85)^(1/3)),'OddsRatio_working_3-way'!AN85-'OddsRatio_working_3-way'!R85/3)</f>
        <v>-0.47627247459005367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1.1000000000000001</v>
      </c>
      <c r="B86" s="4">
        <f>IF('True_Odds_Calculator_3-way'!B87="","",'True_Odds_Calculator_3-way'!B87)</f>
        <v>11.68</v>
      </c>
      <c r="C86" s="4">
        <f>IF('True_Odds_Calculator_3-way'!C87="","",'True_Odds_Calculator_3-way'!C87)</f>
        <v>25.45</v>
      </c>
      <c r="D86" s="9">
        <f t="shared" si="26"/>
        <v>0.89373975441524778</v>
      </c>
      <c r="E86" s="9">
        <f t="shared" si="27"/>
        <v>7.3004033027202278E-2</v>
      </c>
      <c r="F86" s="9">
        <f t="shared" si="28"/>
        <v>3.3256212557549909E-2</v>
      </c>
      <c r="G86" s="9">
        <f t="shared" si="29"/>
        <v>1.1889394542405214</v>
      </c>
      <c r="H86" s="9">
        <f t="shared" si="30"/>
        <v>1.1188939454240521</v>
      </c>
      <c r="I86" s="9">
        <f t="shared" si="31"/>
        <v>13.69787337128877</v>
      </c>
      <c r="J86" s="9">
        <f t="shared" si="32"/>
        <v>30.06956965618075</v>
      </c>
      <c r="K86" s="11">
        <f t="shared" si="33"/>
        <v>0.90909090909090906</v>
      </c>
      <c r="L86" s="11">
        <f t="shared" si="34"/>
        <v>8.5616438356164379E-2</v>
      </c>
      <c r="M86" s="11">
        <f t="shared" si="35"/>
        <v>3.9292730844793712E-2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-7.9859539497023624E-2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0.10774306566485697</v>
      </c>
      <c r="Q86" s="11">
        <f>2*'OddsRatio_working_3-way'!K86*'OddsRatio_working_3-way'!L86*'OddsRatio_working_3-way'!M86</f>
        <v>6.1165521240338899E-3</v>
      </c>
      <c r="R86" s="11">
        <f t="shared" si="36"/>
        <v>0</v>
      </c>
      <c r="S86" s="11">
        <f t="shared" si="37"/>
        <v>-1.349157111892344</v>
      </c>
      <c r="T86" s="11">
        <f t="shared" si="38"/>
        <v>-7.6591377342738798E-2</v>
      </c>
      <c r="U86" s="11">
        <f>'OddsRatio_working_3-way'!S86-'OddsRatio_working_3-way'!R86^2/3</f>
        <v>-1.349157111892344</v>
      </c>
      <c r="V86" s="11">
        <f>'OddsRatio_working_3-way'!S86*'OddsRatio_working_3-way'!R86/3-2*'OddsRatio_working_3-way'!R86^3/27-'OddsRatio_working_3-way'!T86</f>
        <v>7.6591377342738798E-2</v>
      </c>
      <c r="W86" s="11">
        <f>'OddsRatio_working_3-way'!V86^2+4*'OddsRatio_working_3-way'!U86^3/27</f>
        <v>-0.35795144773704124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0.30158650782996704</v>
      </c>
      <c r="Y86" s="11">
        <f>IF('OddsRatio_working_3-way'!W86&gt;=0,IF('OddsRatio_working_3-way'!V86+SQRT('OddsRatio_working_3-way'!W86)&gt;0,0,PI()),ACOS('OddsRatio_working_3-way'!V86/(2*'OddsRatio_working_3-way'!X86)))</f>
        <v>1.443471809020558</v>
      </c>
      <c r="Z86" s="11">
        <f>'OddsRatio_working_3-way'!X86^(1/3)*COS('OddsRatio_working_3-way'!Y86/3)</f>
        <v>0.59446972712026069</v>
      </c>
      <c r="AA86" s="11">
        <f>'OddsRatio_working_3-way'!X86^(1/3)*COS(('OddsRatio_working_3-way'!Y86+2*PI())/3)</f>
        <v>-0.56601653262678753</v>
      </c>
      <c r="AB86" s="11">
        <f>'OddsRatio_working_3-way'!X86^(1/3)*COS(('OddsRatio_working_3-way'!Y86+4*PI())/3)</f>
        <v>-2.8453194493473385E-2</v>
      </c>
      <c r="AC86" s="11">
        <f>'OddsRatio_working_3-way'!X86^(1/3)*SIN('OddsRatio_working_3-way'!Y86/3)</f>
        <v>0.31036233797774282</v>
      </c>
      <c r="AD86" s="11">
        <f>'OddsRatio_working_3-way'!X86^(1/3)*SIN(('OddsRatio_working_3-way'!Y86+2*PI())/3)</f>
        <v>0.3596447164780775</v>
      </c>
      <c r="AE86" s="11">
        <f>'OddsRatio_working_3-way'!X86^(1/3)*SIN(('OddsRatio_working_3-way'!Y86+4*PI())/3)</f>
        <v>-0.67000705445582032</v>
      </c>
      <c r="AF86" s="11">
        <f>-'OddsRatio_working_3-way'!U86/(3*'OddsRatio_working_3-way'!X86^(1/3))*COS(('OddsRatio_working_3-way'!Y86)/3)</f>
        <v>0.59446972712026069</v>
      </c>
      <c r="AG86" s="11">
        <f>-'OddsRatio_working_3-way'!U86/(3*'OddsRatio_working_3-way'!X86^(1/3))*COS(('OddsRatio_working_3-way'!Y86+2*PI())/3)</f>
        <v>-0.56601653262678753</v>
      </c>
      <c r="AH86" s="11">
        <f>-'OddsRatio_working_3-way'!U86/(3*'OddsRatio_working_3-way'!X86^(1/3))*COS(('OddsRatio_working_3-way'!Y86+4*PI())/3)</f>
        <v>-2.8453194493473385E-2</v>
      </c>
      <c r="AI86" s="11">
        <f>'OddsRatio_working_3-way'!U86/(3*'OddsRatio_working_3-way'!X86^(1/3))*SIN(('OddsRatio_working_3-way'!Y86)/3)</f>
        <v>-0.31036233797774282</v>
      </c>
      <c r="AJ86" s="11">
        <f>'OddsRatio_working_3-way'!U86/(3*'OddsRatio_working_3-way'!X86^(1/3))*SIN(('OddsRatio_working_3-way'!Y86+2*PI())/3)</f>
        <v>-0.3596447164780775</v>
      </c>
      <c r="AK86" s="11">
        <f>'OddsRatio_working_3-way'!U86/(3*'OddsRatio_working_3-way'!X86^(1/3))*SIN(('OddsRatio_working_3-way'!Y86+4*PI())/3)</f>
        <v>0.67000705445582032</v>
      </c>
      <c r="AL86" s="11">
        <f>'OddsRatio_working_3-way'!Z86+'OddsRatio_working_3-way'!AF86</f>
        <v>1.1889394542405214</v>
      </c>
      <c r="AM86" s="11">
        <f>'OddsRatio_working_3-way'!AA86+'OddsRatio_working_3-way'!AG86</f>
        <v>-1.1320330652535751</v>
      </c>
      <c r="AN86" s="11">
        <f>'OddsRatio_working_3-way'!AB86+'OddsRatio_working_3-way'!AH86</f>
        <v>-5.690638898694677E-2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1.1889394542405214</v>
      </c>
      <c r="AS86" s="11">
        <f>IF(('OddsRatio_working_3-way'!X86=0),IF(Q86&gt;0,-Q86^(1/3),(-Q86)^(1/3)),'OddsRatio_working_3-way'!AM86-'OddsRatio_working_3-way'!R86/3)</f>
        <v>-1.1320330652535751</v>
      </c>
      <c r="AT86" s="11">
        <f>IF(('OddsRatio_working_3-way'!X86=0),IF(Q86&gt;0,-Q86^(1/3),(-Q86)^(1/3)),'OddsRatio_working_3-way'!AN86-'OddsRatio_working_3-way'!R86/3)</f>
        <v>-5.690638898694677E-2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2.79</v>
      </c>
      <c r="B87" s="4">
        <f>IF('True_Odds_Calculator_3-way'!B88="","",'True_Odds_Calculator_3-way'!B88)</f>
        <v>3.28</v>
      </c>
      <c r="C87" s="4">
        <f>IF('True_Odds_Calculator_3-way'!C88="","",'True_Odds_Calculator_3-way'!C88)</f>
        <v>2.75</v>
      </c>
      <c r="D87" s="9">
        <f t="shared" si="26"/>
        <v>0.34921717681085346</v>
      </c>
      <c r="E87" s="9">
        <f t="shared" si="27"/>
        <v>0.29641216396340281</v>
      </c>
      <c r="F87" s="9">
        <f t="shared" si="28"/>
        <v>0.35437065922574351</v>
      </c>
      <c r="G87" s="9">
        <f t="shared" si="29"/>
        <v>1.0410880310381025</v>
      </c>
      <c r="H87" s="9">
        <f t="shared" si="30"/>
        <v>2.8635475755582038</v>
      </c>
      <c r="I87" s="9">
        <f t="shared" si="31"/>
        <v>3.373680710766874</v>
      </c>
      <c r="J87" s="9">
        <f t="shared" si="32"/>
        <v>2.8219040543166796</v>
      </c>
      <c r="K87" s="11">
        <f t="shared" si="33"/>
        <v>0.35842293906810035</v>
      </c>
      <c r="L87" s="11">
        <f t="shared" si="34"/>
        <v>0.3048780487804878</v>
      </c>
      <c r="M87" s="11">
        <f t="shared" si="35"/>
        <v>0.36363636363636365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-0.2838018262880575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0.23126624228119114</v>
      </c>
      <c r="Q87" s="11">
        <f>2*'OddsRatio_working_3-way'!K87*'OddsRatio_working_3-way'!L87*'OddsRatio_working_3-way'!M87</f>
        <v>7.9472935491818261E-2</v>
      </c>
      <c r="R87" s="11">
        <f t="shared" si="36"/>
        <v>0</v>
      </c>
      <c r="S87" s="11">
        <f t="shared" si="37"/>
        <v>-0.81488637795606367</v>
      </c>
      <c r="T87" s="11">
        <f t="shared" si="38"/>
        <v>-0.28002968314641363</v>
      </c>
      <c r="U87" s="11">
        <f>'OddsRatio_working_3-way'!S87-'OddsRatio_working_3-way'!R87^2/3</f>
        <v>-0.81488637795606367</v>
      </c>
      <c r="V87" s="11">
        <f>'OddsRatio_working_3-way'!S87*'OddsRatio_working_3-way'!R87/3-2*'OddsRatio_working_3-way'!R87^3/27-'OddsRatio_working_3-way'!T87</f>
        <v>0.28002968314641363</v>
      </c>
      <c r="W87" s="11">
        <f>'OddsRatio_working_3-way'!V87^2+4*'OddsRatio_working_3-way'!U87^3/27</f>
        <v>-1.7488572616608522E-3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0.14156754633808349</v>
      </c>
      <c r="Y87" s="11">
        <f>IF('OddsRatio_working_3-way'!W87&gt;=0,IF('OddsRatio_working_3-way'!V87+SQRT('OddsRatio_working_3-way'!W87)&gt;0,0,PI()),ACOS('OddsRatio_working_3-way'!V87/(2*'OddsRatio_working_3-way'!X87)))</f>
        <v>0.14824338800567882</v>
      </c>
      <c r="Z87" s="11">
        <f>'OddsRatio_working_3-way'!X87^(1/3)*COS('OddsRatio_working_3-way'!Y87/3)</f>
        <v>0.52054401551905127</v>
      </c>
      <c r="AA87" s="11">
        <f>'OddsRatio_working_3-way'!X87^(1/3)*COS(('OddsRatio_working_3-way'!Y87+2*PI())/3)</f>
        <v>-0.28256641108171038</v>
      </c>
      <c r="AB87" s="11">
        <f>'OddsRatio_working_3-way'!X87^(1/3)*COS(('OddsRatio_working_3-way'!Y87+4*PI())/3)</f>
        <v>-0.23797760443734098</v>
      </c>
      <c r="AC87" s="11">
        <f>'OddsRatio_working_3-way'!X87^(1/3)*SIN('OddsRatio_working_3-way'!Y87/3)</f>
        <v>2.574335951897086E-2</v>
      </c>
      <c r="AD87" s="11">
        <f>'OddsRatio_working_3-way'!X87^(1/3)*SIN(('OddsRatio_working_3-way'!Y87+2*PI())/3)</f>
        <v>0.43793266146797399</v>
      </c>
      <c r="AE87" s="11">
        <f>'OddsRatio_working_3-way'!X87^(1/3)*SIN(('OddsRatio_working_3-way'!Y87+4*PI())/3)</f>
        <v>-0.46367602098694488</v>
      </c>
      <c r="AF87" s="11">
        <f>-'OddsRatio_working_3-way'!U87/(3*'OddsRatio_working_3-way'!X87^(1/3))*COS(('OddsRatio_working_3-way'!Y87)/3)</f>
        <v>0.52054401551905116</v>
      </c>
      <c r="AG87" s="11">
        <f>-'OddsRatio_working_3-way'!U87/(3*'OddsRatio_working_3-way'!X87^(1/3))*COS(('OddsRatio_working_3-way'!Y87+2*PI())/3)</f>
        <v>-0.28256641108171032</v>
      </c>
      <c r="AH87" s="11">
        <f>-'OddsRatio_working_3-way'!U87/(3*'OddsRatio_working_3-way'!X87^(1/3))*COS(('OddsRatio_working_3-way'!Y87+4*PI())/3)</f>
        <v>-0.23797760443734092</v>
      </c>
      <c r="AI87" s="11">
        <f>'OddsRatio_working_3-way'!U87/(3*'OddsRatio_working_3-way'!X87^(1/3))*SIN(('OddsRatio_working_3-way'!Y87)/3)</f>
        <v>-2.5743359518970853E-2</v>
      </c>
      <c r="AJ87" s="11">
        <f>'OddsRatio_working_3-way'!U87/(3*'OddsRatio_working_3-way'!X87^(1/3))*SIN(('OddsRatio_working_3-way'!Y87+2*PI())/3)</f>
        <v>-0.43793266146797388</v>
      </c>
      <c r="AK87" s="11">
        <f>'OddsRatio_working_3-way'!U87/(3*'OddsRatio_working_3-way'!X87^(1/3))*SIN(('OddsRatio_working_3-way'!Y87+4*PI())/3)</f>
        <v>0.46367602098694477</v>
      </c>
      <c r="AL87" s="11">
        <f>'OddsRatio_working_3-way'!Z87+'OddsRatio_working_3-way'!AF87</f>
        <v>1.0410880310381025</v>
      </c>
      <c r="AM87" s="11">
        <f>'OddsRatio_working_3-way'!AA87+'OddsRatio_working_3-way'!AG87</f>
        <v>-0.56513282216342065</v>
      </c>
      <c r="AN87" s="11">
        <f>'OddsRatio_working_3-way'!AB87+'OddsRatio_working_3-way'!AH87</f>
        <v>-0.4759552088746819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1.0410880310381025</v>
      </c>
      <c r="AS87" s="11">
        <f>IF(('OddsRatio_working_3-way'!X87=0),IF(Q87&gt;0,-Q87^(1/3),(-Q87)^(1/3)),'OddsRatio_working_3-way'!AM87-'OddsRatio_working_3-way'!R87/3)</f>
        <v>-0.56513282216342065</v>
      </c>
      <c r="AT87" s="11">
        <f>IF(('OddsRatio_working_3-way'!X87=0),IF(Q87&gt;0,-Q87^(1/3),(-Q87)^(1/3)),'OddsRatio_working_3-way'!AN87-'OddsRatio_working_3-way'!R87/3)</f>
        <v>-0.4759552088746819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</v>
      </c>
      <c r="B88" s="4">
        <f>IF('True_Odds_Calculator_3-way'!B89="","",'True_Odds_Calculator_3-way'!B89)</f>
        <v>3.49</v>
      </c>
      <c r="C88" s="4">
        <f>IF('True_Odds_Calculator_3-way'!C89="","",'True_Odds_Calculator_3-way'!C89)</f>
        <v>4.1100000000000003</v>
      </c>
      <c r="D88" s="9">
        <f t="shared" si="26"/>
        <v>0.48823845712926084</v>
      </c>
      <c r="E88" s="9">
        <f t="shared" si="27"/>
        <v>0.27701084554459454</v>
      </c>
      <c r="F88" s="9">
        <f t="shared" si="28"/>
        <v>0.23475069732614451</v>
      </c>
      <c r="G88" s="9">
        <f t="shared" si="29"/>
        <v>1.0481795020404356</v>
      </c>
      <c r="H88" s="9">
        <f t="shared" si="30"/>
        <v>2.0481795020404356</v>
      </c>
      <c r="I88" s="9">
        <f t="shared" si="31"/>
        <v>3.6099669600806847</v>
      </c>
      <c r="J88" s="9">
        <f t="shared" si="32"/>
        <v>4.2598382513457551</v>
      </c>
      <c r="K88" s="11">
        <f t="shared" si="33"/>
        <v>0.5</v>
      </c>
      <c r="L88" s="11">
        <f t="shared" si="34"/>
        <v>0.28653295128939826</v>
      </c>
      <c r="M88" s="11">
        <f t="shared" si="35"/>
        <v>0.24330900243309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-0.26993704640997207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0.23006295359002787</v>
      </c>
      <c r="Q88" s="11">
        <f>2*'OddsRatio_working_3-way'!K88*'OddsRatio_working_3-way'!L88*'OddsRatio_working_3-way'!M88</f>
        <v>6.9716046542432658E-2</v>
      </c>
      <c r="R88" s="11">
        <f t="shared" si="36"/>
        <v>0</v>
      </c>
      <c r="S88" s="11">
        <f t="shared" si="37"/>
        <v>-0.85228373300275118</v>
      </c>
      <c r="T88" s="11">
        <f t="shared" si="38"/>
        <v>-0.25826779787962145</v>
      </c>
      <c r="U88" s="11">
        <f>'OddsRatio_working_3-way'!S88-'OddsRatio_working_3-way'!R88^2/3</f>
        <v>-0.85228373300275118</v>
      </c>
      <c r="V88" s="11">
        <f>'OddsRatio_working_3-way'!S88*'OddsRatio_working_3-way'!R88/3-2*'OddsRatio_working_3-way'!R88^3/27-'OddsRatio_working_3-way'!T88</f>
        <v>0.25826779787962145</v>
      </c>
      <c r="W88" s="11">
        <f>'OddsRatio_working_3-way'!V88^2+4*'OddsRatio_working_3-way'!U88^3/27</f>
        <v>-2.5014530142413741E-2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0.15142389636712128</v>
      </c>
      <c r="Y88" s="11">
        <f>IF('OddsRatio_working_3-way'!W88&gt;=0,IF('OddsRatio_working_3-way'!V88+SQRT('OddsRatio_working_3-way'!W88)&gt;0,0,PI()),ACOS('OddsRatio_working_3-way'!V88/(2*'OddsRatio_working_3-way'!X88)))</f>
        <v>0.54947778830344296</v>
      </c>
      <c r="Z88" s="11">
        <f>'OddsRatio_working_3-way'!X88^(1/3)*COS('OddsRatio_working_3-way'!Y88/3)</f>
        <v>0.52408975102021782</v>
      </c>
      <c r="AA88" s="11">
        <f>'OddsRatio_working_3-way'!X88^(1/3)*COS(('OddsRatio_working_3-way'!Y88+2*PI())/3)</f>
        <v>-0.34611855098205635</v>
      </c>
      <c r="AB88" s="11">
        <f>'OddsRatio_working_3-way'!X88^(1/3)*COS(('OddsRatio_working_3-way'!Y88+4*PI())/3)</f>
        <v>-0.17797120003816164</v>
      </c>
      <c r="AC88" s="11">
        <f>'OddsRatio_working_3-way'!X88^(1/3)*SIN('OddsRatio_working_3-way'!Y88/3)</f>
        <v>9.7079918330980217E-2</v>
      </c>
      <c r="AD88" s="11">
        <f>'OddsRatio_working_3-way'!X88^(1/3)*SIN(('OddsRatio_working_3-way'!Y88+2*PI())/3)</f>
        <v>0.40533507908108007</v>
      </c>
      <c r="AE88" s="11">
        <f>'OddsRatio_working_3-way'!X88^(1/3)*SIN(('OddsRatio_working_3-way'!Y88+4*PI())/3)</f>
        <v>-0.50241499741206019</v>
      </c>
      <c r="AF88" s="11">
        <f>-'OddsRatio_working_3-way'!U88/(3*'OddsRatio_working_3-way'!X88^(1/3))*COS(('OddsRatio_working_3-way'!Y88)/3)</f>
        <v>0.52408975102021782</v>
      </c>
      <c r="AG88" s="11">
        <f>-'OddsRatio_working_3-way'!U88/(3*'OddsRatio_working_3-way'!X88^(1/3))*COS(('OddsRatio_working_3-way'!Y88+2*PI())/3)</f>
        <v>-0.34611855098205635</v>
      </c>
      <c r="AH88" s="11">
        <f>-'OddsRatio_working_3-way'!U88/(3*'OddsRatio_working_3-way'!X88^(1/3))*COS(('OddsRatio_working_3-way'!Y88+4*PI())/3)</f>
        <v>-0.17797120003816164</v>
      </c>
      <c r="AI88" s="11">
        <f>'OddsRatio_working_3-way'!U88/(3*'OddsRatio_working_3-way'!X88^(1/3))*SIN(('OddsRatio_working_3-way'!Y88)/3)</f>
        <v>-9.7079918330980217E-2</v>
      </c>
      <c r="AJ88" s="11">
        <f>'OddsRatio_working_3-way'!U88/(3*'OddsRatio_working_3-way'!X88^(1/3))*SIN(('OddsRatio_working_3-way'!Y88+2*PI())/3)</f>
        <v>-0.40533507908108007</v>
      </c>
      <c r="AK88" s="11">
        <f>'OddsRatio_working_3-way'!U88/(3*'OddsRatio_working_3-way'!X88^(1/3))*SIN(('OddsRatio_working_3-way'!Y88+4*PI())/3)</f>
        <v>0.50241499741206019</v>
      </c>
      <c r="AL88" s="11">
        <f>'OddsRatio_working_3-way'!Z88+'OddsRatio_working_3-way'!AF88</f>
        <v>1.0481795020404356</v>
      </c>
      <c r="AM88" s="11">
        <f>'OddsRatio_working_3-way'!AA88+'OddsRatio_working_3-way'!AG88</f>
        <v>-0.6922371019641127</v>
      </c>
      <c r="AN88" s="11">
        <f>'OddsRatio_working_3-way'!AB88+'OddsRatio_working_3-way'!AH88</f>
        <v>-0.35594240007632327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1.0481795020404356</v>
      </c>
      <c r="AS88" s="11">
        <f>IF(('OddsRatio_working_3-way'!X88=0),IF(Q88&gt;0,-Q88^(1/3),(-Q88)^(1/3)),'OddsRatio_working_3-way'!AM88-'OddsRatio_working_3-way'!R88/3)</f>
        <v>-0.6922371019641127</v>
      </c>
      <c r="AT88" s="11">
        <f>IF(('OddsRatio_working_3-way'!X88=0),IF(Q88&gt;0,-Q88^(1/3),(-Q88)^(1/3)),'OddsRatio_working_3-way'!AN88-'OddsRatio_working_3-way'!R88/3)</f>
        <v>-0.35594240007632327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1.75</v>
      </c>
      <c r="B89" s="4">
        <f>IF('True_Odds_Calculator_3-way'!B90="","",'True_Odds_Calculator_3-way'!B90)</f>
        <v>3.67</v>
      </c>
      <c r="C89" s="4">
        <f>IF('True_Odds_Calculator_3-way'!C90="","",'True_Odds_Calculator_3-way'!C90)</f>
        <v>5.4</v>
      </c>
      <c r="D89" s="9">
        <f t="shared" si="26"/>
        <v>0.55931774631615361</v>
      </c>
      <c r="E89" s="9">
        <f t="shared" si="27"/>
        <v>0.26281918470765425</v>
      </c>
      <c r="F89" s="9">
        <f t="shared" si="28"/>
        <v>0.17786306897619211</v>
      </c>
      <c r="G89" s="9">
        <f t="shared" si="29"/>
        <v>1.0505233243806313</v>
      </c>
      <c r="H89" s="9">
        <f t="shared" si="30"/>
        <v>1.7878924932854738</v>
      </c>
      <c r="I89" s="9">
        <f t="shared" si="31"/>
        <v>3.8048972760962849</v>
      </c>
      <c r="J89" s="9">
        <f t="shared" si="32"/>
        <v>5.6223026272747783</v>
      </c>
      <c r="K89" s="11">
        <f t="shared" si="33"/>
        <v>0.5714285714285714</v>
      </c>
      <c r="L89" s="11">
        <f t="shared" si="34"/>
        <v>0.27247956403269757</v>
      </c>
      <c r="M89" s="11">
        <f t="shared" si="35"/>
        <v>0.18518518518518517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-0.25405475541715328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0.22548044346409465</v>
      </c>
      <c r="Q89" s="11">
        <f>2*'OddsRatio_working_3-way'!K89*'OddsRatio_working_3-way'!L89*'OddsRatio_working_3-way'!M89</f>
        <v>5.7667632599512707E-2</v>
      </c>
      <c r="R89" s="11">
        <f t="shared" si="36"/>
        <v>0</v>
      </c>
      <c r="S89" s="11">
        <f t="shared" si="37"/>
        <v>-0.88752695494268496</v>
      </c>
      <c r="T89" s="11">
        <f t="shared" si="38"/>
        <v>-0.2269889910339348</v>
      </c>
      <c r="U89" s="11">
        <f>'OddsRatio_working_3-way'!S89-'OddsRatio_working_3-way'!R89^2/3</f>
        <v>-0.88752695494268496</v>
      </c>
      <c r="V89" s="11">
        <f>'OddsRatio_working_3-way'!S89*'OddsRatio_working_3-way'!R89/3-2*'OddsRatio_working_3-way'!R89^3/27-'OddsRatio_working_3-way'!T89</f>
        <v>0.2269889910339348</v>
      </c>
      <c r="W89" s="11">
        <f>'OddsRatio_working_3-way'!V89^2+4*'OddsRatio_working_3-way'!U89^3/27</f>
        <v>-5.2047644985949153E-2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0.1609127457945399</v>
      </c>
      <c r="Y89" s="11">
        <f>IF('OddsRatio_working_3-way'!W89&gt;=0,IF('OddsRatio_working_3-way'!V89+SQRT('OddsRatio_working_3-way'!W89)&gt;0,0,PI()),ACOS('OddsRatio_working_3-way'!V89/(2*'OddsRatio_working_3-way'!X89)))</f>
        <v>0.78792610024703991</v>
      </c>
      <c r="Z89" s="11">
        <f>'OddsRatio_working_3-way'!X89^(1/3)*COS('OddsRatio_working_3-way'!Y89/3)</f>
        <v>0.52526166219031567</v>
      </c>
      <c r="AA89" s="11">
        <f>'OddsRatio_working_3-way'!X89^(1/3)*COS(('OddsRatio_working_3-way'!Y89+2*PI())/3)</f>
        <v>-0.38492914837904896</v>
      </c>
      <c r="AB89" s="11">
        <f>'OddsRatio_working_3-way'!X89^(1/3)*COS(('OddsRatio_working_3-way'!Y89+4*PI())/3)</f>
        <v>-0.14033251381126655</v>
      </c>
      <c r="AC89" s="11">
        <f>'OddsRatio_working_3-way'!X89^(1/3)*SIN('OddsRatio_working_3-way'!Y89/3)</f>
        <v>0.14121793281058573</v>
      </c>
      <c r="AD89" s="11">
        <f>'OddsRatio_working_3-way'!X89^(1/3)*SIN(('OddsRatio_working_3-way'!Y89+2*PI())/3)</f>
        <v>0.38428097668556072</v>
      </c>
      <c r="AE89" s="11">
        <f>'OddsRatio_working_3-way'!X89^(1/3)*SIN(('OddsRatio_working_3-way'!Y89+4*PI())/3)</f>
        <v>-0.52549890949614642</v>
      </c>
      <c r="AF89" s="11">
        <f>-'OddsRatio_working_3-way'!U89/(3*'OddsRatio_working_3-way'!X89^(1/3))*COS(('OddsRatio_working_3-way'!Y89)/3)</f>
        <v>0.52526166219031567</v>
      </c>
      <c r="AG89" s="11">
        <f>-'OddsRatio_working_3-way'!U89/(3*'OddsRatio_working_3-way'!X89^(1/3))*COS(('OddsRatio_working_3-way'!Y89+2*PI())/3)</f>
        <v>-0.38492914837904896</v>
      </c>
      <c r="AH89" s="11">
        <f>-'OddsRatio_working_3-way'!U89/(3*'OddsRatio_working_3-way'!X89^(1/3))*COS(('OddsRatio_working_3-way'!Y89+4*PI())/3)</f>
        <v>-0.14033251381126655</v>
      </c>
      <c r="AI89" s="11">
        <f>'OddsRatio_working_3-way'!U89/(3*'OddsRatio_working_3-way'!X89^(1/3))*SIN(('OddsRatio_working_3-way'!Y89)/3)</f>
        <v>-0.14121793281058573</v>
      </c>
      <c r="AJ89" s="11">
        <f>'OddsRatio_working_3-way'!U89/(3*'OddsRatio_working_3-way'!X89^(1/3))*SIN(('OddsRatio_working_3-way'!Y89+2*PI())/3)</f>
        <v>-0.38428097668556072</v>
      </c>
      <c r="AK89" s="11">
        <f>'OddsRatio_working_3-way'!U89/(3*'OddsRatio_working_3-way'!X89^(1/3))*SIN(('OddsRatio_working_3-way'!Y89+4*PI())/3)</f>
        <v>0.52549890949614642</v>
      </c>
      <c r="AL89" s="11">
        <f>'OddsRatio_working_3-way'!Z89+'OddsRatio_working_3-way'!AF89</f>
        <v>1.0505233243806313</v>
      </c>
      <c r="AM89" s="11">
        <f>'OddsRatio_working_3-way'!AA89+'OddsRatio_working_3-way'!AG89</f>
        <v>-0.76985829675809792</v>
      </c>
      <c r="AN89" s="11">
        <f>'OddsRatio_working_3-way'!AB89+'OddsRatio_working_3-way'!AH89</f>
        <v>-0.28066502762253309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1.0505233243806313</v>
      </c>
      <c r="AS89" s="11">
        <f>IF(('OddsRatio_working_3-way'!X89=0),IF(Q89&gt;0,-Q89^(1/3),(-Q89)^(1/3)),'OddsRatio_working_3-way'!AM89-'OddsRatio_working_3-way'!R89/3)</f>
        <v>-0.76985829675809792</v>
      </c>
      <c r="AT89" s="11">
        <f>IF(('OddsRatio_working_3-way'!X89=0),IF(Q89&gt;0,-Q89^(1/3),(-Q89)^(1/3)),'OddsRatio_working_3-way'!AN89-'OddsRatio_working_3-way'!R89/3)</f>
        <v>-0.28066502762253309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2.94</v>
      </c>
      <c r="B90" s="4">
        <f>IF('True_Odds_Calculator_3-way'!B91="","",'True_Odds_Calculator_3-way'!B91)</f>
        <v>3.37</v>
      </c>
      <c r="C90" s="4">
        <f>IF('True_Odds_Calculator_3-way'!C91="","",'True_Odds_Calculator_3-way'!C91)</f>
        <v>2.56</v>
      </c>
      <c r="D90" s="9">
        <f t="shared" si="26"/>
        <v>0.33094250316703849</v>
      </c>
      <c r="E90" s="9">
        <f t="shared" si="27"/>
        <v>0.28820306899839565</v>
      </c>
      <c r="F90" s="9">
        <f t="shared" si="28"/>
        <v>0.38085442783456575</v>
      </c>
      <c r="G90" s="9">
        <f t="shared" si="29"/>
        <v>1.0420994434596249</v>
      </c>
      <c r="H90" s="9">
        <f t="shared" si="30"/>
        <v>3.0216729203116719</v>
      </c>
      <c r="I90" s="9">
        <f t="shared" si="31"/>
        <v>3.4697756809993119</v>
      </c>
      <c r="J90" s="9">
        <f t="shared" si="32"/>
        <v>2.6256751317970144</v>
      </c>
      <c r="K90" s="11">
        <f t="shared" si="33"/>
        <v>0.3401360544217687</v>
      </c>
      <c r="L90" s="11">
        <f t="shared" si="34"/>
        <v>0.29673590504451036</v>
      </c>
      <c r="M90" s="11">
        <f t="shared" si="35"/>
        <v>0.390625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-0.28278572185550777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0.23143066573810531</v>
      </c>
      <c r="Q90" s="11">
        <f>2*'OddsRatio_working_3-way'!K90*'OddsRatio_working_3-way'!L90*'OddsRatio_working_3-way'!M90</f>
        <v>7.8852015583681531E-2</v>
      </c>
      <c r="R90" s="11">
        <f t="shared" si="36"/>
        <v>0</v>
      </c>
      <c r="S90" s="11">
        <f t="shared" si="37"/>
        <v>-0.81839586602734193</v>
      </c>
      <c r="T90" s="11">
        <f t="shared" si="38"/>
        <v>-0.27884015878273999</v>
      </c>
      <c r="U90" s="11">
        <f>'OddsRatio_working_3-way'!S90-'OddsRatio_working_3-way'!R90^2/3</f>
        <v>-0.81839586602734193</v>
      </c>
      <c r="V90" s="11">
        <f>'OddsRatio_working_3-way'!S90*'OddsRatio_working_3-way'!R90/3-2*'OddsRatio_working_3-way'!R90^3/27-'OddsRatio_working_3-way'!T90</f>
        <v>0.27884015878273999</v>
      </c>
      <c r="W90" s="11">
        <f>'OddsRatio_working_3-way'!V90^2+4*'OddsRatio_working_3-way'!U90^3/27</f>
        <v>-3.4538646658973382E-3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0.14248306813081421</v>
      </c>
      <c r="Y90" s="11">
        <f>IF('OddsRatio_working_3-way'!W90&gt;=0,IF('OddsRatio_working_3-way'!V90+SQRT('OddsRatio_working_3-way'!W90)&gt;0,0,PI()),ACOS('OddsRatio_working_3-way'!V90/(2*'OddsRatio_working_3-way'!X90)))</f>
        <v>0.20772423266750706</v>
      </c>
      <c r="Z90" s="11">
        <f>'OddsRatio_working_3-way'!X90^(1/3)*COS('OddsRatio_working_3-way'!Y90/3)</f>
        <v>0.52104972172981234</v>
      </c>
      <c r="AA90" s="11">
        <f>'OddsRatio_working_3-way'!X90^(1/3)*COS(('OddsRatio_working_3-way'!Y90+2*PI())/3)</f>
        <v>-0.29181954285401246</v>
      </c>
      <c r="AB90" s="11">
        <f>'OddsRatio_working_3-way'!X90^(1/3)*COS(('OddsRatio_working_3-way'!Y90+4*PI())/3)</f>
        <v>-0.22923017887579983</v>
      </c>
      <c r="AC90" s="11">
        <f>'OddsRatio_working_3-way'!X90^(1/3)*SIN('OddsRatio_working_3-way'!Y90/3)</f>
        <v>3.6135986141228475E-2</v>
      </c>
      <c r="AD90" s="11">
        <f>'OddsRatio_working_3-way'!X90^(1/3)*SIN(('OddsRatio_working_3-way'!Y90+2*PI())/3)</f>
        <v>0.4331743025822159</v>
      </c>
      <c r="AE90" s="11">
        <f>'OddsRatio_working_3-way'!X90^(1/3)*SIN(('OddsRatio_working_3-way'!Y90+4*PI())/3)</f>
        <v>-0.46931028872344438</v>
      </c>
      <c r="AF90" s="11">
        <f>-'OddsRatio_working_3-way'!U90/(3*'OddsRatio_working_3-way'!X90^(1/3))*COS(('OddsRatio_working_3-way'!Y90)/3)</f>
        <v>0.52104972172981245</v>
      </c>
      <c r="AG90" s="11">
        <f>-'OddsRatio_working_3-way'!U90/(3*'OddsRatio_working_3-way'!X90^(1/3))*COS(('OddsRatio_working_3-way'!Y90+2*PI())/3)</f>
        <v>-0.29181954285401251</v>
      </c>
      <c r="AH90" s="11">
        <f>-'OddsRatio_working_3-way'!U90/(3*'OddsRatio_working_3-way'!X90^(1/3))*COS(('OddsRatio_working_3-way'!Y90+4*PI())/3)</f>
        <v>-0.22923017887579986</v>
      </c>
      <c r="AI90" s="11">
        <f>'OddsRatio_working_3-way'!U90/(3*'OddsRatio_working_3-way'!X90^(1/3))*SIN(('OddsRatio_working_3-way'!Y90)/3)</f>
        <v>-3.6135986141228482E-2</v>
      </c>
      <c r="AJ90" s="11">
        <f>'OddsRatio_working_3-way'!U90/(3*'OddsRatio_working_3-way'!X90^(1/3))*SIN(('OddsRatio_working_3-way'!Y90+2*PI())/3)</f>
        <v>-0.43317430258221601</v>
      </c>
      <c r="AK90" s="11">
        <f>'OddsRatio_working_3-way'!U90/(3*'OddsRatio_working_3-way'!X90^(1/3))*SIN(('OddsRatio_working_3-way'!Y90+4*PI())/3)</f>
        <v>0.46931028872344449</v>
      </c>
      <c r="AL90" s="11">
        <f>'OddsRatio_working_3-way'!Z90+'OddsRatio_working_3-way'!AF90</f>
        <v>1.0420994434596249</v>
      </c>
      <c r="AM90" s="11">
        <f>'OddsRatio_working_3-way'!AA90+'OddsRatio_working_3-way'!AG90</f>
        <v>-0.58363908570802492</v>
      </c>
      <c r="AN90" s="11">
        <f>'OddsRatio_working_3-way'!AB90+'OddsRatio_working_3-way'!AH90</f>
        <v>-0.45846035775159966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1.0420994434596249</v>
      </c>
      <c r="AS90" s="11">
        <f>IF(('OddsRatio_working_3-way'!X90=0),IF(Q90&gt;0,-Q90^(1/3),(-Q90)^(1/3)),'OddsRatio_working_3-way'!AM90-'OddsRatio_working_3-way'!R90/3)</f>
        <v>-0.58363908570802492</v>
      </c>
      <c r="AT90" s="11">
        <f>IF(('OddsRatio_working_3-way'!X90=0),IF(Q90&gt;0,-Q90^(1/3),(-Q90)^(1/3)),'OddsRatio_working_3-way'!AN90-'OddsRatio_working_3-way'!R90/3)</f>
        <v>-0.45846035775159966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2.2799999999999998</v>
      </c>
      <c r="B91" s="4">
        <f>IF('True_Odds_Calculator_3-way'!B92="","",'True_Odds_Calculator_3-way'!B92)</f>
        <v>3.37</v>
      </c>
      <c r="C91" s="4">
        <f>IF('True_Odds_Calculator_3-way'!C92="","",'True_Odds_Calculator_3-way'!C92)</f>
        <v>3.23</v>
      </c>
      <c r="D91" s="9">
        <f t="shared" si="26"/>
        <v>0.4219560628540267</v>
      </c>
      <c r="E91" s="9">
        <f t="shared" si="27"/>
        <v>0.2827667869083349</v>
      </c>
      <c r="F91" s="9">
        <f t="shared" si="28"/>
        <v>0.29527715023763829</v>
      </c>
      <c r="G91" s="9">
        <f t="shared" si="29"/>
        <v>1.0702460887533665</v>
      </c>
      <c r="H91" s="9">
        <f t="shared" si="30"/>
        <v>2.3699149936043087</v>
      </c>
      <c r="I91" s="9">
        <f t="shared" si="31"/>
        <v>3.5364832303454792</v>
      </c>
      <c r="J91" s="9">
        <f t="shared" si="32"/>
        <v>3.3866487779200072</v>
      </c>
      <c r="K91" s="11">
        <f t="shared" si="33"/>
        <v>0.43859649122807021</v>
      </c>
      <c r="L91" s="11">
        <f t="shared" si="34"/>
        <v>0.29673590504451036</v>
      </c>
      <c r="M91" s="11">
        <f t="shared" si="35"/>
        <v>0.30959752321981426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-0.27258120588791335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0.23692454533454471</v>
      </c>
      <c r="Q91" s="11">
        <f>2*'OddsRatio_working_3-way'!K91*'OddsRatio_working_3-way'!L91*'OddsRatio_working_3-way'!M91</f>
        <v>8.0586580045763509E-2</v>
      </c>
      <c r="R91" s="11">
        <f t="shared" si="36"/>
        <v>0</v>
      </c>
      <c r="S91" s="11">
        <f t="shared" si="37"/>
        <v>-0.86918885167735727</v>
      </c>
      <c r="T91" s="11">
        <f t="shared" si="38"/>
        <v>-0.29564246655692428</v>
      </c>
      <c r="U91" s="11">
        <f>'OddsRatio_working_3-way'!S91-'OddsRatio_working_3-way'!R91^2/3</f>
        <v>-0.86918885167735727</v>
      </c>
      <c r="V91" s="11">
        <f>'OddsRatio_working_3-way'!S91*'OddsRatio_working_3-way'!R91/3-2*'OddsRatio_working_3-way'!R91^3/27-'OddsRatio_working_3-way'!T91</f>
        <v>0.29564246655692428</v>
      </c>
      <c r="W91" s="11">
        <f>'OddsRatio_working_3-way'!V91^2+4*'OddsRatio_working_3-way'!U91^3/27</f>
        <v>-9.8789160051527408E-3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0.15595142195329195</v>
      </c>
      <c r="Y91" s="11">
        <f>IF('OddsRatio_working_3-way'!W91&gt;=0,IF('OddsRatio_working_3-way'!V91+SQRT('OddsRatio_working_3-way'!W91)&gt;0,0,PI()),ACOS('OddsRatio_working_3-way'!V91/(2*'OddsRatio_working_3-way'!X91)))</f>
        <v>0.32432146043542498</v>
      </c>
      <c r="Z91" s="11">
        <f>'OddsRatio_working_3-way'!X91^(1/3)*COS('OddsRatio_working_3-way'!Y91/3)</f>
        <v>0.53512304437668323</v>
      </c>
      <c r="AA91" s="11">
        <f>'OddsRatio_working_3-way'!X91^(1/3)*COS(('OddsRatio_working_3-way'!Y91+2*PI())/3)</f>
        <v>-0.31785772932279743</v>
      </c>
      <c r="AB91" s="11">
        <f>'OddsRatio_working_3-way'!X91^(1/3)*COS(('OddsRatio_working_3-way'!Y91+4*PI())/3)</f>
        <v>-0.21726531505388613</v>
      </c>
      <c r="AC91" s="11">
        <f>'OddsRatio_working_3-way'!X91^(1/3)*SIN('OddsRatio_working_3-way'!Y91/3)</f>
        <v>5.8077057456590496E-2</v>
      </c>
      <c r="AD91" s="11">
        <f>'OddsRatio_working_3-way'!X91^(1/3)*SIN(('OddsRatio_working_3-way'!Y91+2*PI())/3)</f>
        <v>0.43439162185237995</v>
      </c>
      <c r="AE91" s="11">
        <f>'OddsRatio_working_3-way'!X91^(1/3)*SIN(('OddsRatio_working_3-way'!Y91+4*PI())/3)</f>
        <v>-0.49246867930897026</v>
      </c>
      <c r="AF91" s="11">
        <f>-'OddsRatio_working_3-way'!U91/(3*'OddsRatio_working_3-way'!X91^(1/3))*COS(('OddsRatio_working_3-way'!Y91)/3)</f>
        <v>0.53512304437668312</v>
      </c>
      <c r="AG91" s="11">
        <f>-'OddsRatio_working_3-way'!U91/(3*'OddsRatio_working_3-way'!X91^(1/3))*COS(('OddsRatio_working_3-way'!Y91+2*PI())/3)</f>
        <v>-0.31785772932279738</v>
      </c>
      <c r="AH91" s="11">
        <f>-'OddsRatio_working_3-way'!U91/(3*'OddsRatio_working_3-way'!X91^(1/3))*COS(('OddsRatio_working_3-way'!Y91+4*PI())/3)</f>
        <v>-0.21726531505388608</v>
      </c>
      <c r="AI91" s="11">
        <f>'OddsRatio_working_3-way'!U91/(3*'OddsRatio_working_3-way'!X91^(1/3))*SIN(('OddsRatio_working_3-way'!Y91)/3)</f>
        <v>-5.8077057456590482E-2</v>
      </c>
      <c r="AJ91" s="11">
        <f>'OddsRatio_working_3-way'!U91/(3*'OddsRatio_working_3-way'!X91^(1/3))*SIN(('OddsRatio_working_3-way'!Y91+2*PI())/3)</f>
        <v>-0.43439162185237984</v>
      </c>
      <c r="AK91" s="11">
        <f>'OddsRatio_working_3-way'!U91/(3*'OddsRatio_working_3-way'!X91^(1/3))*SIN(('OddsRatio_working_3-way'!Y91+4*PI())/3)</f>
        <v>0.4924686793089702</v>
      </c>
      <c r="AL91" s="11">
        <f>'OddsRatio_working_3-way'!Z91+'OddsRatio_working_3-way'!AF91</f>
        <v>1.0702460887533665</v>
      </c>
      <c r="AM91" s="11">
        <f>'OddsRatio_working_3-way'!AA91+'OddsRatio_working_3-way'!AG91</f>
        <v>-0.63571545864559487</v>
      </c>
      <c r="AN91" s="11">
        <f>'OddsRatio_working_3-way'!AB91+'OddsRatio_working_3-way'!AH91</f>
        <v>-0.43453063010777221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1.0702460887533665</v>
      </c>
      <c r="AS91" s="11">
        <f>IF(('OddsRatio_working_3-way'!X91=0),IF(Q91&gt;0,-Q91^(1/3),(-Q91)^(1/3)),'OddsRatio_working_3-way'!AM91-'OddsRatio_working_3-way'!R91/3)</f>
        <v>-0.63571545864559487</v>
      </c>
      <c r="AT91" s="11">
        <f>IF(('OddsRatio_working_3-way'!X91=0),IF(Q91&gt;0,-Q91^(1/3),(-Q91)^(1/3)),'OddsRatio_working_3-way'!AN91-'OddsRatio_working_3-way'!R91/3)</f>
        <v>-0.43453063010777221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4.12</v>
      </c>
      <c r="B92" s="4">
        <f>IF('True_Odds_Calculator_3-way'!B93="","",'True_Odds_Calculator_3-way'!B93)</f>
        <v>3.93</v>
      </c>
      <c r="C92" s="4">
        <f>IF('True_Odds_Calculator_3-way'!C93="","",'True_Odds_Calculator_3-way'!C93)</f>
        <v>1.82</v>
      </c>
      <c r="D92" s="9">
        <f t="shared" si="26"/>
        <v>0.22905138382711118</v>
      </c>
      <c r="E92" s="9">
        <f t="shared" si="27"/>
        <v>0.24033481345928254</v>
      </c>
      <c r="F92" s="9">
        <f t="shared" si="28"/>
        <v>0.53061380271360625</v>
      </c>
      <c r="G92" s="9">
        <f t="shared" si="29"/>
        <v>1.0787925019764981</v>
      </c>
      <c r="H92" s="9">
        <f t="shared" si="30"/>
        <v>4.3658326061666743</v>
      </c>
      <c r="I92" s="9">
        <f t="shared" si="31"/>
        <v>4.1608620307911393</v>
      </c>
      <c r="J92" s="9">
        <f t="shared" si="32"/>
        <v>1.8846098516207286</v>
      </c>
      <c r="K92" s="11">
        <f t="shared" si="33"/>
        <v>0.24271844660194175</v>
      </c>
      <c r="L92" s="11">
        <f t="shared" si="34"/>
        <v>0.2544529262086514</v>
      </c>
      <c r="M92" s="11">
        <f t="shared" si="35"/>
        <v>0.54945054945054939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-0.25437528453907321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0.23312861451155378</v>
      </c>
      <c r="Q92" s="11">
        <f>2*'OddsRatio_working_3-way'!K92*'OddsRatio_working_3-way'!L92*'OddsRatio_working_3-way'!M92</f>
        <v>6.7868592288661947E-2</v>
      </c>
      <c r="R92" s="11">
        <f t="shared" si="36"/>
        <v>0</v>
      </c>
      <c r="S92" s="11">
        <f t="shared" si="37"/>
        <v>-0.91647510069219862</v>
      </c>
      <c r="T92" s="11">
        <f t="shared" si="38"/>
        <v>-0.26680497836745226</v>
      </c>
      <c r="U92" s="11">
        <f>'OddsRatio_working_3-way'!S92-'OddsRatio_working_3-way'!R92^2/3</f>
        <v>-0.91647510069219862</v>
      </c>
      <c r="V92" s="11">
        <f>'OddsRatio_working_3-way'!S92*'OddsRatio_working_3-way'!R92/3-2*'OddsRatio_working_3-way'!R92^3/27-'OddsRatio_working_3-way'!T92</f>
        <v>0.26680497836745226</v>
      </c>
      <c r="W92" s="11">
        <f>'OddsRatio_working_3-way'!V92^2+4*'OddsRatio_working_3-way'!U92^3/27</f>
        <v>-4.2855373836390015E-2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0.16884924512567911</v>
      </c>
      <c r="Y92" s="11">
        <f>IF('OddsRatio_working_3-way'!W92&gt;=0,IF('OddsRatio_working_3-way'!V92+SQRT('OddsRatio_working_3-way'!W92)&gt;0,0,PI()),ACOS('OddsRatio_working_3-way'!V92/(2*'OddsRatio_working_3-way'!X92)))</f>
        <v>0.65987540825301516</v>
      </c>
      <c r="Z92" s="11">
        <f>'OddsRatio_working_3-way'!X92^(1/3)*COS('OddsRatio_working_3-way'!Y92/3)</f>
        <v>0.53939625098824906</v>
      </c>
      <c r="AA92" s="11">
        <f>'OddsRatio_working_3-way'!X92^(1/3)*COS(('OddsRatio_working_3-way'!Y92+2*PI())/3)</f>
        <v>-0.37413728715255645</v>
      </c>
      <c r="AB92" s="11">
        <f>'OddsRatio_working_3-way'!X92^(1/3)*COS(('OddsRatio_working_3-way'!Y92+4*PI())/3)</f>
        <v>-0.16525896383569266</v>
      </c>
      <c r="AC92" s="11">
        <f>'OddsRatio_working_3-way'!X92^(1/3)*SIN('OddsRatio_working_3-way'!Y92/3)</f>
        <v>0.12059595619486908</v>
      </c>
      <c r="AD92" s="11">
        <f>'OddsRatio_working_3-way'!X92^(1/3)*SIN(('OddsRatio_working_3-way'!Y92+2*PI())/3)</f>
        <v>0.40683287796447626</v>
      </c>
      <c r="AE92" s="11">
        <f>'OddsRatio_working_3-way'!X92^(1/3)*SIN(('OddsRatio_working_3-way'!Y92+4*PI())/3)</f>
        <v>-0.52742883415934527</v>
      </c>
      <c r="AF92" s="11">
        <f>-'OddsRatio_working_3-way'!U92/(3*'OddsRatio_working_3-way'!X92^(1/3))*COS(('OddsRatio_working_3-way'!Y92)/3)</f>
        <v>0.53939625098824895</v>
      </c>
      <c r="AG92" s="11">
        <f>-'OddsRatio_working_3-way'!U92/(3*'OddsRatio_working_3-way'!X92^(1/3))*COS(('OddsRatio_working_3-way'!Y92+2*PI())/3)</f>
        <v>-0.3741372871525564</v>
      </c>
      <c r="AH92" s="11">
        <f>-'OddsRatio_working_3-way'!U92/(3*'OddsRatio_working_3-way'!X92^(1/3))*COS(('OddsRatio_working_3-way'!Y92+4*PI())/3)</f>
        <v>-0.16525896383569263</v>
      </c>
      <c r="AI92" s="11">
        <f>'OddsRatio_working_3-way'!U92/(3*'OddsRatio_working_3-way'!X92^(1/3))*SIN(('OddsRatio_working_3-way'!Y92)/3)</f>
        <v>-0.12059595619486906</v>
      </c>
      <c r="AJ92" s="11">
        <f>'OddsRatio_working_3-way'!U92/(3*'OddsRatio_working_3-way'!X92^(1/3))*SIN(('OddsRatio_working_3-way'!Y92+2*PI())/3)</f>
        <v>-0.40683287796447615</v>
      </c>
      <c r="AK92" s="11">
        <f>'OddsRatio_working_3-way'!U92/(3*'OddsRatio_working_3-way'!X92^(1/3))*SIN(('OddsRatio_working_3-way'!Y92+4*PI())/3)</f>
        <v>0.52742883415934516</v>
      </c>
      <c r="AL92" s="11">
        <f>'OddsRatio_working_3-way'!Z92+'OddsRatio_working_3-way'!AF92</f>
        <v>1.0787925019764981</v>
      </c>
      <c r="AM92" s="11">
        <f>'OddsRatio_working_3-way'!AA92+'OddsRatio_working_3-way'!AG92</f>
        <v>-0.74827457430511291</v>
      </c>
      <c r="AN92" s="11">
        <f>'OddsRatio_working_3-way'!AB92+'OddsRatio_working_3-way'!AH92</f>
        <v>-0.33051792767138533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1.0787925019764981</v>
      </c>
      <c r="AS92" s="11">
        <f>IF(('OddsRatio_working_3-way'!X92=0),IF(Q92&gt;0,-Q92^(1/3),(-Q92)^(1/3)),'OddsRatio_working_3-way'!AM92-'OddsRatio_working_3-way'!R92/3)</f>
        <v>-0.74827457430511291</v>
      </c>
      <c r="AT92" s="11">
        <f>IF(('OddsRatio_working_3-way'!X92=0),IF(Q92&gt;0,-Q92^(1/3),(-Q92)^(1/3)),'OddsRatio_working_3-way'!AN92-'OddsRatio_working_3-way'!R92/3)</f>
        <v>-0.33051792767138533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1.78</v>
      </c>
      <c r="B93" s="4">
        <f>IF('True_Odds_Calculator_3-way'!B94="","",'True_Odds_Calculator_3-way'!B94)</f>
        <v>3.98</v>
      </c>
      <c r="C93" s="4">
        <f>IF('True_Odds_Calculator_3-way'!C94="","",'True_Odds_Calculator_3-way'!C94)</f>
        <v>4.24</v>
      </c>
      <c r="D93" s="9">
        <f t="shared" si="26"/>
        <v>0.54190852727879102</v>
      </c>
      <c r="E93" s="9">
        <f t="shared" si="27"/>
        <v>0.23642933108191094</v>
      </c>
      <c r="F93" s="9">
        <f t="shared" si="28"/>
        <v>0.22166214163929784</v>
      </c>
      <c r="G93" s="9">
        <f t="shared" si="29"/>
        <v>1.0837562620542496</v>
      </c>
      <c r="H93" s="9">
        <f t="shared" si="30"/>
        <v>1.8453298844023147</v>
      </c>
      <c r="I93" s="9">
        <f t="shared" si="31"/>
        <v>4.2295936609216644</v>
      </c>
      <c r="J93" s="9">
        <f t="shared" si="32"/>
        <v>4.511370289055769</v>
      </c>
      <c r="K93" s="11">
        <f t="shared" si="33"/>
        <v>0.5617977528089888</v>
      </c>
      <c r="L93" s="11">
        <f t="shared" si="34"/>
        <v>0.25125628140703515</v>
      </c>
      <c r="M93" s="11">
        <f t="shared" si="35"/>
        <v>0.23584905660377356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-0.25071882627042352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0.23303926884794973</v>
      </c>
      <c r="Q93" s="11">
        <f>2*'OddsRatio_working_3-way'!K93*'OddsRatio_working_3-way'!L93*'OddsRatio_working_3-way'!M93</f>
        <v>6.658264824227135E-2</v>
      </c>
      <c r="R93" s="11">
        <f t="shared" si="36"/>
        <v>0</v>
      </c>
      <c r="S93" s="11">
        <f t="shared" si="37"/>
        <v>-0.92948452381711155</v>
      </c>
      <c r="T93" s="11">
        <f t="shared" si="38"/>
        <v>-0.26556700680488904</v>
      </c>
      <c r="U93" s="11">
        <f>'OddsRatio_working_3-way'!S93-'OddsRatio_working_3-way'!R93^2/3</f>
        <v>-0.92948452381711155</v>
      </c>
      <c r="V93" s="11">
        <f>'OddsRatio_working_3-way'!S93*'OddsRatio_working_3-way'!R93/3-2*'OddsRatio_working_3-way'!R93^3/27-'OddsRatio_working_3-way'!T93</f>
        <v>0.26556700680488904</v>
      </c>
      <c r="W93" s="11">
        <f>'OddsRatio_working_3-way'!V93^2+4*'OddsRatio_working_3-way'!U93^3/27</f>
        <v>-4.8440125660851818E-2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0.17245721263849753</v>
      </c>
      <c r="Y93" s="11">
        <f>IF('OddsRatio_working_3-way'!W93&gt;=0,IF('OddsRatio_working_3-way'!V93+SQRT('OddsRatio_working_3-way'!W93)&gt;0,0,PI()),ACOS('OddsRatio_working_3-way'!V93/(2*'OddsRatio_working_3-way'!X93)))</f>
        <v>0.69203287683353287</v>
      </c>
      <c r="Z93" s="11">
        <f>'OddsRatio_working_3-way'!X93^(1/3)*COS('OddsRatio_working_3-way'!Y93/3)</f>
        <v>0.54187813102712479</v>
      </c>
      <c r="AA93" s="11">
        <f>'OddsRatio_working_3-way'!X93^(1/3)*COS(('OddsRatio_working_3-way'!Y93+2*PI())/3)</f>
        <v>-0.38115339892891542</v>
      </c>
      <c r="AB93" s="11">
        <f>'OddsRatio_working_3-way'!X93^(1/3)*COS(('OddsRatio_working_3-way'!Y93+4*PI())/3)</f>
        <v>-0.16072473209820951</v>
      </c>
      <c r="AC93" s="11">
        <f>'OddsRatio_working_3-way'!X93^(1/3)*SIN('OddsRatio_working_3-way'!Y93/3)</f>
        <v>0.12726455013181839</v>
      </c>
      <c r="AD93" s="11">
        <f>'OddsRatio_working_3-way'!X93^(1/3)*SIN(('OddsRatio_working_3-way'!Y93+2*PI())/3)</f>
        <v>0.40564795215881344</v>
      </c>
      <c r="AE93" s="11">
        <f>'OddsRatio_working_3-way'!X93^(1/3)*SIN(('OddsRatio_working_3-way'!Y93+4*PI())/3)</f>
        <v>-0.53291250229063192</v>
      </c>
      <c r="AF93" s="11">
        <f>-'OddsRatio_working_3-way'!U93/(3*'OddsRatio_working_3-way'!X93^(1/3))*COS(('OddsRatio_working_3-way'!Y93)/3)</f>
        <v>0.54187813102712468</v>
      </c>
      <c r="AG93" s="11">
        <f>-'OddsRatio_working_3-way'!U93/(3*'OddsRatio_working_3-way'!X93^(1/3))*COS(('OddsRatio_working_3-way'!Y93+2*PI())/3)</f>
        <v>-0.38115339892891531</v>
      </c>
      <c r="AH93" s="11">
        <f>-'OddsRatio_working_3-way'!U93/(3*'OddsRatio_working_3-way'!X93^(1/3))*COS(('OddsRatio_working_3-way'!Y93+4*PI())/3)</f>
        <v>-0.16072473209820948</v>
      </c>
      <c r="AI93" s="11">
        <f>'OddsRatio_working_3-way'!U93/(3*'OddsRatio_working_3-way'!X93^(1/3))*SIN(('OddsRatio_working_3-way'!Y93)/3)</f>
        <v>-0.12726455013181837</v>
      </c>
      <c r="AJ93" s="11">
        <f>'OddsRatio_working_3-way'!U93/(3*'OddsRatio_working_3-way'!X93^(1/3))*SIN(('OddsRatio_working_3-way'!Y93+2*PI())/3)</f>
        <v>-0.40564795215881339</v>
      </c>
      <c r="AK93" s="11">
        <f>'OddsRatio_working_3-way'!U93/(3*'OddsRatio_working_3-way'!X93^(1/3))*SIN(('OddsRatio_working_3-way'!Y93+4*PI())/3)</f>
        <v>0.53291250229063181</v>
      </c>
      <c r="AL93" s="11">
        <f>'OddsRatio_working_3-way'!Z93+'OddsRatio_working_3-way'!AF93</f>
        <v>1.0837562620542496</v>
      </c>
      <c r="AM93" s="11">
        <f>'OddsRatio_working_3-way'!AA93+'OddsRatio_working_3-way'!AG93</f>
        <v>-0.76230679785783073</v>
      </c>
      <c r="AN93" s="11">
        <f>'OddsRatio_working_3-way'!AB93+'OddsRatio_working_3-way'!AH93</f>
        <v>-0.32144946419641895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1.0837562620542496</v>
      </c>
      <c r="AS93" s="11">
        <f>IF(('OddsRatio_working_3-way'!X93=0),IF(Q93&gt;0,-Q93^(1/3),(-Q93)^(1/3)),'OddsRatio_working_3-way'!AM93-'OddsRatio_working_3-way'!R93/3)</f>
        <v>-0.76230679785783073</v>
      </c>
      <c r="AT93" s="11">
        <f>IF(('OddsRatio_working_3-way'!X93=0),IF(Q93&gt;0,-Q93^(1/3),(-Q93)^(1/3)),'OddsRatio_working_3-way'!AN93-'OddsRatio_working_3-way'!R93/3)</f>
        <v>-0.32144946419641895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2.2599999999999998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2.97</v>
      </c>
      <c r="D94" s="9">
        <f t="shared" si="26"/>
        <v>0.41883090791970262</v>
      </c>
      <c r="E94" s="9">
        <f t="shared" si="27"/>
        <v>0.26566182119135262</v>
      </c>
      <c r="F94" s="9">
        <f t="shared" si="28"/>
        <v>0.31550727088894459</v>
      </c>
      <c r="G94" s="9">
        <f t="shared" si="29"/>
        <v>1.1012685607798274</v>
      </c>
      <c r="H94" s="9">
        <f t="shared" si="30"/>
        <v>2.3875983865825821</v>
      </c>
      <c r="I94" s="9">
        <f t="shared" si="31"/>
        <v>3.7641840875573669</v>
      </c>
      <c r="J94" s="9">
        <f t="shared" si="32"/>
        <v>3.1694990647362609</v>
      </c>
      <c r="K94" s="11">
        <f t="shared" si="33"/>
        <v>0.44247787610619471</v>
      </c>
      <c r="L94" s="11">
        <f t="shared" si="34"/>
        <v>0.28490028490028491</v>
      </c>
      <c r="M94" s="11">
        <f t="shared" si="35"/>
        <v>0.33670033670033667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-0.26444690456489861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0.24363511744698238</v>
      </c>
      <c r="Q94" s="11">
        <f>2*'OddsRatio_working_3-way'!K94*'OddsRatio_working_3-way'!L94*'OddsRatio_working_3-way'!M94</f>
        <v>8.4890284824732556E-2</v>
      </c>
      <c r="R94" s="11">
        <f t="shared" si="36"/>
        <v>0</v>
      </c>
      <c r="S94" s="11">
        <f t="shared" si="37"/>
        <v>-0.92130069681791738</v>
      </c>
      <c r="T94" s="11">
        <f t="shared" si="38"/>
        <v>-0.321010695755372</v>
      </c>
      <c r="U94" s="11">
        <f>'OddsRatio_working_3-way'!S94-'OddsRatio_working_3-way'!R94^2/3</f>
        <v>-0.92130069681791738</v>
      </c>
      <c r="V94" s="11">
        <f>'OddsRatio_working_3-way'!S94*'OddsRatio_working_3-way'!R94/3-2*'OddsRatio_working_3-way'!R94^3/27-'OddsRatio_working_3-way'!T94</f>
        <v>0.321010695755372</v>
      </c>
      <c r="W94" s="11">
        <f>'OddsRatio_working_3-way'!V94^2+4*'OddsRatio_working_3-way'!U94^3/27</f>
        <v>-1.2803303723584736E-2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0.17018458399112765</v>
      </c>
      <c r="Y94" s="11">
        <f>IF('OddsRatio_working_3-way'!W94&gt;=0,IF('OddsRatio_working_3-way'!V94+SQRT('OddsRatio_working_3-way'!W94)&gt;0,0,PI()),ACOS('OddsRatio_working_3-way'!V94/(2*'OddsRatio_working_3-way'!X94)))</f>
        <v>0.33888754612383032</v>
      </c>
      <c r="Z94" s="11">
        <f>'OddsRatio_working_3-way'!X94^(1/3)*COS('OddsRatio_working_3-way'!Y94/3)</f>
        <v>0.55063428038991369</v>
      </c>
      <c r="AA94" s="11">
        <f>'OddsRatio_working_3-way'!X94^(1/3)*COS(('OddsRatio_working_3-way'!Y94+2*PI())/3)</f>
        <v>-0.32941511750548869</v>
      </c>
      <c r="AB94" s="11">
        <f>'OddsRatio_working_3-way'!X94^(1/3)*COS(('OddsRatio_working_3-way'!Y94+4*PI())/3)</f>
        <v>-0.22121916288442514</v>
      </c>
      <c r="AC94" s="11">
        <f>'OddsRatio_working_3-way'!X94^(1/3)*SIN('OddsRatio_working_3-way'!Y94/3)</f>
        <v>6.2466963525699748E-2</v>
      </c>
      <c r="AD94" s="11">
        <f>'OddsRatio_working_3-way'!X94^(1/3)*SIN(('OddsRatio_working_3-way'!Y94+2*PI())/3)</f>
        <v>0.44562979324937896</v>
      </c>
      <c r="AE94" s="11">
        <f>'OddsRatio_working_3-way'!X94^(1/3)*SIN(('OddsRatio_working_3-way'!Y94+4*PI())/3)</f>
        <v>-0.50809675677507848</v>
      </c>
      <c r="AF94" s="11">
        <f>-'OddsRatio_working_3-way'!U94/(3*'OddsRatio_working_3-way'!X94^(1/3))*COS(('OddsRatio_working_3-way'!Y94)/3)</f>
        <v>0.55063428038991369</v>
      </c>
      <c r="AG94" s="11">
        <f>-'OddsRatio_working_3-way'!U94/(3*'OddsRatio_working_3-way'!X94^(1/3))*COS(('OddsRatio_working_3-way'!Y94+2*PI())/3)</f>
        <v>-0.32941511750548869</v>
      </c>
      <c r="AH94" s="11">
        <f>-'OddsRatio_working_3-way'!U94/(3*'OddsRatio_working_3-way'!X94^(1/3))*COS(('OddsRatio_working_3-way'!Y94+4*PI())/3)</f>
        <v>-0.22121916288442514</v>
      </c>
      <c r="AI94" s="11">
        <f>'OddsRatio_working_3-way'!U94/(3*'OddsRatio_working_3-way'!X94^(1/3))*SIN(('OddsRatio_working_3-way'!Y94)/3)</f>
        <v>-6.2466963525699748E-2</v>
      </c>
      <c r="AJ94" s="11">
        <f>'OddsRatio_working_3-way'!U94/(3*'OddsRatio_working_3-way'!X94^(1/3))*SIN(('OddsRatio_working_3-way'!Y94+2*PI())/3)</f>
        <v>-0.44562979324937896</v>
      </c>
      <c r="AK94" s="11">
        <f>'OddsRatio_working_3-way'!U94/(3*'OddsRatio_working_3-way'!X94^(1/3))*SIN(('OddsRatio_working_3-way'!Y94+4*PI())/3)</f>
        <v>0.50809675677507848</v>
      </c>
      <c r="AL94" s="11">
        <f>'OddsRatio_working_3-way'!Z94+'OddsRatio_working_3-way'!AF94</f>
        <v>1.1012685607798274</v>
      </c>
      <c r="AM94" s="11">
        <f>'OddsRatio_working_3-way'!AA94+'OddsRatio_working_3-way'!AG94</f>
        <v>-0.65883023501097737</v>
      </c>
      <c r="AN94" s="11">
        <f>'OddsRatio_working_3-way'!AB94+'OddsRatio_working_3-way'!AH94</f>
        <v>-0.44243832576885028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1.1012685607798274</v>
      </c>
      <c r="AS94" s="11">
        <f>IF(('OddsRatio_working_3-way'!X94=0),IF(Q94&gt;0,-Q94^(1/3),(-Q94)^(1/3)),'OddsRatio_working_3-way'!AM94-'OddsRatio_working_3-way'!R94/3)</f>
        <v>-0.65883023501097737</v>
      </c>
      <c r="AT94" s="11">
        <f>IF(('OddsRatio_working_3-way'!X94=0),IF(Q94&gt;0,-Q94^(1/3),(-Q94)^(1/3)),'OddsRatio_working_3-way'!AN94-'OddsRatio_working_3-way'!R94/3)</f>
        <v>-0.44243832576885028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7.97</v>
      </c>
      <c r="B95" s="4">
        <f>IF('True_Odds_Calculator_3-way'!B96="","",'True_Odds_Calculator_3-way'!B96)</f>
        <v>5.45</v>
      </c>
      <c r="C95" s="4">
        <f>IF('True_Odds_Calculator_3-way'!C96="","",'True_Odds_Calculator_3-way'!C96)</f>
        <v>1.33</v>
      </c>
      <c r="D95" s="9">
        <f t="shared" si="26"/>
        <v>0.11108213855384172</v>
      </c>
      <c r="E95" s="9">
        <f t="shared" si="27"/>
        <v>0.163690160016293</v>
      </c>
      <c r="F95" s="9">
        <f t="shared" si="28"/>
        <v>0.72522770142986515</v>
      </c>
      <c r="G95" s="9">
        <f t="shared" si="29"/>
        <v>1.1481129683253433</v>
      </c>
      <c r="H95" s="9">
        <f t="shared" si="30"/>
        <v>9.0023473892276407</v>
      </c>
      <c r="I95" s="9">
        <f t="shared" si="31"/>
        <v>6.1091027090477787</v>
      </c>
      <c r="J95" s="9">
        <f t="shared" si="32"/>
        <v>1.3788772795473634</v>
      </c>
      <c r="K95" s="11">
        <f t="shared" si="33"/>
        <v>0.12547051442910917</v>
      </c>
      <c r="L95" s="11">
        <f t="shared" si="34"/>
        <v>0.18348623853211007</v>
      </c>
      <c r="M95" s="11">
        <f t="shared" si="35"/>
        <v>0.75187969924812026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-0.17717411182463305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0.20339084562903123</v>
      </c>
      <c r="Q95" s="11">
        <f>2*'OddsRatio_working_3-way'!K95*'OddsRatio_working_3-way'!L95*'OddsRatio_working_3-way'!M95</f>
        <v>3.4619718404941477E-2</v>
      </c>
      <c r="R95" s="11">
        <f t="shared" si="36"/>
        <v>0</v>
      </c>
      <c r="S95" s="11">
        <f t="shared" si="37"/>
        <v>-1.1479715830625836</v>
      </c>
      <c r="T95" s="11">
        <f t="shared" si="38"/>
        <v>-0.1953994183936312</v>
      </c>
      <c r="U95" s="11">
        <f>'OddsRatio_working_3-way'!S95-'OddsRatio_working_3-way'!R95^2/3</f>
        <v>-1.1479715830625836</v>
      </c>
      <c r="V95" s="11">
        <f>'OddsRatio_working_3-way'!S95*'OddsRatio_working_3-way'!R95/3-2*'OddsRatio_working_3-way'!R95^3/27-'OddsRatio_working_3-way'!T95</f>
        <v>0.1953994183936312</v>
      </c>
      <c r="W95" s="11">
        <f>'OddsRatio_working_3-way'!V95^2+4*'OddsRatio_working_3-way'!U95^3/27</f>
        <v>-0.18594372542396662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0.2367090292598362</v>
      </c>
      <c r="Y95" s="11">
        <f>IF('OddsRatio_working_3-way'!W95&gt;=0,IF('OddsRatio_working_3-way'!V95+SQRT('OddsRatio_working_3-way'!W95)&gt;0,0,PI()),ACOS('OddsRatio_working_3-way'!V95/(2*'OddsRatio_working_3-way'!X95)))</f>
        <v>1.1453341560166148</v>
      </c>
      <c r="Z95" s="11">
        <f>'OddsRatio_working_3-way'!X95^(1/3)*COS('OddsRatio_working_3-way'!Y95/3)</f>
        <v>0.57405648416267174</v>
      </c>
      <c r="AA95" s="11">
        <f>'OddsRatio_working_3-way'!X95^(1/3)*COS(('OddsRatio_working_3-way'!Y95+2*PI())/3)</f>
        <v>-0.48662097869452042</v>
      </c>
      <c r="AB95" s="11">
        <f>'OddsRatio_working_3-way'!X95^(1/3)*COS(('OddsRatio_working_3-way'!Y95+4*PI())/3)</f>
        <v>-8.7435505468151542E-2</v>
      </c>
      <c r="AC95" s="11">
        <f>'OddsRatio_working_3-way'!X95^(1/3)*SIN('OddsRatio_working_3-way'!Y95/3)</f>
        <v>0.23046984042383245</v>
      </c>
      <c r="AD95" s="11">
        <f>'OddsRatio_working_3-way'!X95^(1/3)*SIN(('OddsRatio_working_3-way'!Y95+2*PI())/3)</f>
        <v>0.38191257828013692</v>
      </c>
      <c r="AE95" s="11">
        <f>'OddsRatio_working_3-way'!X95^(1/3)*SIN(('OddsRatio_working_3-way'!Y95+4*PI())/3)</f>
        <v>-0.61238241870396926</v>
      </c>
      <c r="AF95" s="11">
        <f>-'OddsRatio_working_3-way'!U95/(3*'OddsRatio_working_3-way'!X95^(1/3))*COS(('OddsRatio_working_3-way'!Y95)/3)</f>
        <v>0.57405648416267163</v>
      </c>
      <c r="AG95" s="11">
        <f>-'OddsRatio_working_3-way'!U95/(3*'OddsRatio_working_3-way'!X95^(1/3))*COS(('OddsRatio_working_3-way'!Y95+2*PI())/3)</f>
        <v>-0.48662097869452031</v>
      </c>
      <c r="AH95" s="11">
        <f>-'OddsRatio_working_3-way'!U95/(3*'OddsRatio_working_3-way'!X95^(1/3))*COS(('OddsRatio_working_3-way'!Y95+4*PI())/3)</f>
        <v>-8.7435505468151528E-2</v>
      </c>
      <c r="AI95" s="11">
        <f>'OddsRatio_working_3-way'!U95/(3*'OddsRatio_working_3-way'!X95^(1/3))*SIN(('OddsRatio_working_3-way'!Y95)/3)</f>
        <v>-0.23046984042383239</v>
      </c>
      <c r="AJ95" s="11">
        <f>'OddsRatio_working_3-way'!U95/(3*'OddsRatio_working_3-way'!X95^(1/3))*SIN(('OddsRatio_working_3-way'!Y95+2*PI())/3)</f>
        <v>-0.38191257828013686</v>
      </c>
      <c r="AK95" s="11">
        <f>'OddsRatio_working_3-way'!U95/(3*'OddsRatio_working_3-way'!X95^(1/3))*SIN(('OddsRatio_working_3-way'!Y95+4*PI())/3)</f>
        <v>0.61238241870396914</v>
      </c>
      <c r="AL95" s="11">
        <f>'OddsRatio_working_3-way'!Z95+'OddsRatio_working_3-way'!AF95</f>
        <v>1.1481129683253433</v>
      </c>
      <c r="AM95" s="11">
        <f>'OddsRatio_working_3-way'!AA95+'OddsRatio_working_3-way'!AG95</f>
        <v>-0.97324195738904073</v>
      </c>
      <c r="AN95" s="11">
        <f>'OddsRatio_working_3-way'!AB95+'OddsRatio_working_3-way'!AH95</f>
        <v>-0.17487101093630308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1.1481129683253433</v>
      </c>
      <c r="AS95" s="11">
        <f>IF(('OddsRatio_working_3-way'!X95=0),IF(Q95&gt;0,-Q95^(1/3),(-Q95)^(1/3)),'OddsRatio_working_3-way'!AM95-'OddsRatio_working_3-way'!R95/3)</f>
        <v>-0.97324195738904073</v>
      </c>
      <c r="AT95" s="11">
        <f>IF(('OddsRatio_working_3-way'!X95=0),IF(Q95&gt;0,-Q95^(1/3),(-Q95)^(1/3)),'OddsRatio_working_3-way'!AN95-'OddsRatio_working_3-way'!R95/3)</f>
        <v>-0.17487101093630308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1.1000000000000001</v>
      </c>
      <c r="B96" s="4">
        <f>IF('True_Odds_Calculator_3-way'!B97="","",'True_Odds_Calculator_3-way'!B97)</f>
        <v>10.61</v>
      </c>
      <c r="C96" s="4">
        <f>IF('True_Odds_Calculator_3-way'!C97="","",'True_Odds_Calculator_3-way'!C97)</f>
        <v>17.420000000000002</v>
      </c>
      <c r="D96" s="9">
        <f t="shared" si="26"/>
        <v>0.88311783596023941</v>
      </c>
      <c r="E96" s="9">
        <f t="shared" si="27"/>
        <v>7.2891608920391648E-2</v>
      </c>
      <c r="F96" s="9">
        <f t="shared" si="28"/>
        <v>4.3990555119368849E-2</v>
      </c>
      <c r="G96" s="9">
        <f t="shared" si="29"/>
        <v>1.3235171941994714</v>
      </c>
      <c r="H96" s="9">
        <f t="shared" si="30"/>
        <v>1.1323517194199473</v>
      </c>
      <c r="I96" s="9">
        <f t="shared" si="31"/>
        <v>13.719000236256919</v>
      </c>
      <c r="J96" s="9">
        <f t="shared" si="32"/>
        <v>22.732152328755323</v>
      </c>
      <c r="K96" s="11">
        <f t="shared" si="33"/>
        <v>0.90909090909090906</v>
      </c>
      <c r="L96" s="11">
        <f t="shared" si="34"/>
        <v>9.4250706880301613E-2</v>
      </c>
      <c r="M96" s="11">
        <f t="shared" si="35"/>
        <v>5.7405281285878296E-2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-7.7614045470334236E-2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0.12852369120041127</v>
      </c>
      <c r="Q96" s="11">
        <f>2*'OddsRatio_working_3-way'!K96*'OddsRatio_working_3-way'!L96*'OddsRatio_working_3-way'!M96</f>
        <v>9.8372515270119618E-3</v>
      </c>
      <c r="R96" s="11">
        <f t="shared" si="36"/>
        <v>0</v>
      </c>
      <c r="S96" s="11">
        <f t="shared" si="37"/>
        <v>-1.6559334128451764</v>
      </c>
      <c r="T96" s="11">
        <f t="shared" si="38"/>
        <v>-0.12674576447341573</v>
      </c>
      <c r="U96" s="11">
        <f>'OddsRatio_working_3-way'!S96-'OddsRatio_working_3-way'!R96^2/3</f>
        <v>-1.6559334128451764</v>
      </c>
      <c r="V96" s="11">
        <f>'OddsRatio_working_3-way'!S96*'OddsRatio_working_3-way'!R96/3-2*'OddsRatio_working_3-way'!R96^3/27-'OddsRatio_working_3-way'!T96</f>
        <v>0.12674576447341573</v>
      </c>
      <c r="W96" s="11">
        <f>'OddsRatio_working_3-way'!V96^2+4*'OddsRatio_working_3-way'!U96^3/27</f>
        <v>-0.65664078896162514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0.41009306193033057</v>
      </c>
      <c r="Y96" s="11">
        <f>IF('OddsRatio_working_3-way'!W96&gt;=0,IF('OddsRatio_working_3-way'!V96+SQRT('OddsRatio_working_3-way'!W96)&gt;0,0,PI()),ACOS('OddsRatio_working_3-way'!V96/(2*'OddsRatio_working_3-way'!X96)))</f>
        <v>1.4156416402617715</v>
      </c>
      <c r="Z96" s="11">
        <f>'OddsRatio_working_3-way'!X96^(1/3)*COS('OddsRatio_working_3-way'!Y96/3)</f>
        <v>0.66175859709973572</v>
      </c>
      <c r="AA96" s="11">
        <f>'OddsRatio_working_3-way'!X96^(1/3)*COS(('OddsRatio_working_3-way'!Y96+2*PI())/3)</f>
        <v>-0.62335155806303333</v>
      </c>
      <c r="AB96" s="11">
        <f>'OddsRatio_working_3-way'!X96^(1/3)*COS(('OddsRatio_working_3-way'!Y96+4*PI())/3)</f>
        <v>-3.8407039036702326E-2</v>
      </c>
      <c r="AC96" s="11">
        <f>'OddsRatio_working_3-way'!X96^(1/3)*SIN('OddsRatio_working_3-way'!Y96/3)</f>
        <v>0.33771787552084831</v>
      </c>
      <c r="AD96" s="11">
        <f>'OddsRatio_working_3-way'!X96^(1/3)*SIN(('OddsRatio_working_3-way'!Y96+2*PI())/3)</f>
        <v>0.40424081850069815</v>
      </c>
      <c r="AE96" s="11">
        <f>'OddsRatio_working_3-way'!X96^(1/3)*SIN(('OddsRatio_working_3-way'!Y96+4*PI())/3)</f>
        <v>-0.74195869402154646</v>
      </c>
      <c r="AF96" s="11">
        <f>-'OddsRatio_working_3-way'!U96/(3*'OddsRatio_working_3-way'!X96^(1/3))*COS(('OddsRatio_working_3-way'!Y96)/3)</f>
        <v>0.66175859709973561</v>
      </c>
      <c r="AG96" s="11">
        <f>-'OddsRatio_working_3-way'!U96/(3*'OddsRatio_working_3-way'!X96^(1/3))*COS(('OddsRatio_working_3-way'!Y96+2*PI())/3)</f>
        <v>-0.62335155806303322</v>
      </c>
      <c r="AH96" s="11">
        <f>-'OddsRatio_working_3-way'!U96/(3*'OddsRatio_working_3-way'!X96^(1/3))*COS(('OddsRatio_working_3-way'!Y96+4*PI())/3)</f>
        <v>-3.8407039036702319E-2</v>
      </c>
      <c r="AI96" s="11">
        <f>'OddsRatio_working_3-way'!U96/(3*'OddsRatio_working_3-way'!X96^(1/3))*SIN(('OddsRatio_working_3-way'!Y96)/3)</f>
        <v>-0.33771787552084825</v>
      </c>
      <c r="AJ96" s="11">
        <f>'OddsRatio_working_3-way'!U96/(3*'OddsRatio_working_3-way'!X96^(1/3))*SIN(('OddsRatio_working_3-way'!Y96+2*PI())/3)</f>
        <v>-0.4042408185006981</v>
      </c>
      <c r="AK96" s="11">
        <f>'OddsRatio_working_3-way'!U96/(3*'OddsRatio_working_3-way'!X96^(1/3))*SIN(('OddsRatio_working_3-way'!Y96+4*PI())/3)</f>
        <v>0.74195869402154635</v>
      </c>
      <c r="AL96" s="11">
        <f>'OddsRatio_working_3-way'!Z96+'OddsRatio_working_3-way'!AF96</f>
        <v>1.3235171941994714</v>
      </c>
      <c r="AM96" s="11">
        <f>'OddsRatio_working_3-way'!AA96+'OddsRatio_working_3-way'!AG96</f>
        <v>-1.2467031161260667</v>
      </c>
      <c r="AN96" s="11">
        <f>'OddsRatio_working_3-way'!AB96+'OddsRatio_working_3-way'!AH96</f>
        <v>-7.6814078073404651E-2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1.3235171941994714</v>
      </c>
      <c r="AS96" s="11">
        <f>IF(('OddsRatio_working_3-way'!X96=0),IF(Q96&gt;0,-Q96^(1/3),(-Q96)^(1/3)),'OddsRatio_working_3-way'!AM96-'OddsRatio_working_3-way'!R96/3)</f>
        <v>-1.2467031161260667</v>
      </c>
      <c r="AT96" s="11">
        <f>IF(('OddsRatio_working_3-way'!X96=0),IF(Q96&gt;0,-Q96^(1/3),(-Q96)^(1/3)),'OddsRatio_working_3-way'!AN96-'OddsRatio_working_3-way'!R96/3)</f>
        <v>-7.6814078073404651E-2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1.34</v>
      </c>
      <c r="B97" s="4">
        <f>IF('True_Odds_Calculator_3-way'!B98="","",'True_Odds_Calculator_3-way'!B98)</f>
        <v>5.2</v>
      </c>
      <c r="C97" s="4">
        <f>IF('True_Odds_Calculator_3-way'!C98="","",'True_Odds_Calculator_3-way'!C98)</f>
        <v>8.11</v>
      </c>
      <c r="D97" s="9">
        <f t="shared" si="26"/>
        <v>0.71917831147733691</v>
      </c>
      <c r="E97" s="9">
        <f t="shared" si="27"/>
        <v>0.17171733319091287</v>
      </c>
      <c r="F97" s="9">
        <f t="shared" si="28"/>
        <v>0.10910435533174999</v>
      </c>
      <c r="G97" s="9">
        <f t="shared" si="29"/>
        <v>1.1484580799121362</v>
      </c>
      <c r="H97" s="9">
        <f t="shared" si="30"/>
        <v>1.3904757471701266</v>
      </c>
      <c r="I97" s="9">
        <f t="shared" si="31"/>
        <v>5.8235239356309725</v>
      </c>
      <c r="J97" s="9">
        <f t="shared" si="32"/>
        <v>9.1655369481752889</v>
      </c>
      <c r="K97" s="11">
        <f t="shared" si="33"/>
        <v>0.74626865671641784</v>
      </c>
      <c r="L97" s="11">
        <f t="shared" si="34"/>
        <v>0.19230769230769229</v>
      </c>
      <c r="M97" s="11">
        <f t="shared" si="35"/>
        <v>0.12330456226880396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-0.17966720509186962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0.2061564509804199</v>
      </c>
      <c r="Q97" s="11">
        <f>2*'OddsRatio_working_3-way'!K97*'OddsRatio_working_3-way'!L97*'OddsRatio_working_3-way'!M97</f>
        <v>3.5391665404363934E-2</v>
      </c>
      <c r="R97" s="11">
        <f t="shared" si="36"/>
        <v>0</v>
      </c>
      <c r="S97" s="11">
        <f t="shared" si="37"/>
        <v>-1.1474350640396809</v>
      </c>
      <c r="T97" s="11">
        <f t="shared" si="38"/>
        <v>-0.19698456035015982</v>
      </c>
      <c r="U97" s="11">
        <f>'OddsRatio_working_3-way'!S97-'OddsRatio_working_3-way'!R97^2/3</f>
        <v>-1.1474350640396809</v>
      </c>
      <c r="V97" s="11">
        <f>'OddsRatio_working_3-way'!S97*'OddsRatio_working_3-way'!R97/3-2*'OddsRatio_working_3-way'!R97^3/27-'OddsRatio_working_3-way'!T97</f>
        <v>0.19698456035015982</v>
      </c>
      <c r="W97" s="11">
        <f>'OddsRatio_working_3-way'!V97^2+4*'OddsRatio_working_3-way'!U97^3/27</f>
        <v>-0.1850076454867422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0.23654310521715061</v>
      </c>
      <c r="Y97" s="11">
        <f>IF('OddsRatio_working_3-way'!W97&gt;=0,IF('OddsRatio_working_3-way'!V97+SQRT('OddsRatio_working_3-way'!W97)&gt;0,0,PI()),ACOS('OddsRatio_working_3-way'!V97/(2*'OddsRatio_working_3-way'!X97)))</f>
        <v>1.1413340686662177</v>
      </c>
      <c r="Z97" s="11">
        <f>'OddsRatio_working_3-way'!X97^(1/3)*COS('OddsRatio_working_3-way'!Y97/3)</f>
        <v>0.574229039956068</v>
      </c>
      <c r="AA97" s="11">
        <f>'OddsRatio_working_3-way'!X97^(1/3)*COS(('OddsRatio_working_3-way'!Y97+2*PI())/3)</f>
        <v>-0.48599770997474934</v>
      </c>
      <c r="AB97" s="11">
        <f>'OddsRatio_working_3-way'!X97^(1/3)*COS(('OddsRatio_working_3-way'!Y97+4*PI())/3)</f>
        <v>-8.8231329981318773E-2</v>
      </c>
      <c r="AC97" s="11">
        <f>'OddsRatio_working_3-way'!X97^(1/3)*SIN('OddsRatio_working_3-way'!Y97/3)</f>
        <v>0.22965052656379006</v>
      </c>
      <c r="AD97" s="11">
        <f>'OddsRatio_working_3-way'!X97^(1/3)*SIN(('OddsRatio_working_3-way'!Y97+2*PI())/3)</f>
        <v>0.38247167291080925</v>
      </c>
      <c r="AE97" s="11">
        <f>'OddsRatio_working_3-way'!X97^(1/3)*SIN(('OddsRatio_working_3-way'!Y97+4*PI())/3)</f>
        <v>-0.61212219947459945</v>
      </c>
      <c r="AF97" s="11">
        <f>-'OddsRatio_working_3-way'!U97/(3*'OddsRatio_working_3-way'!X97^(1/3))*COS(('OddsRatio_working_3-way'!Y97)/3)</f>
        <v>0.57422903995606811</v>
      </c>
      <c r="AG97" s="11">
        <f>-'OddsRatio_working_3-way'!U97/(3*'OddsRatio_working_3-way'!X97^(1/3))*COS(('OddsRatio_working_3-way'!Y97+2*PI())/3)</f>
        <v>-0.48599770997474939</v>
      </c>
      <c r="AH97" s="11">
        <f>-'OddsRatio_working_3-way'!U97/(3*'OddsRatio_working_3-way'!X97^(1/3))*COS(('OddsRatio_working_3-way'!Y97+4*PI())/3)</f>
        <v>-8.8231329981318787E-2</v>
      </c>
      <c r="AI97" s="11">
        <f>'OddsRatio_working_3-way'!U97/(3*'OddsRatio_working_3-way'!X97^(1/3))*SIN(('OddsRatio_working_3-way'!Y97)/3)</f>
        <v>-0.22965052656379009</v>
      </c>
      <c r="AJ97" s="11">
        <f>'OddsRatio_working_3-way'!U97/(3*'OddsRatio_working_3-way'!X97^(1/3))*SIN(('OddsRatio_working_3-way'!Y97+2*PI())/3)</f>
        <v>-0.3824716729108093</v>
      </c>
      <c r="AK97" s="11">
        <f>'OddsRatio_working_3-way'!U97/(3*'OddsRatio_working_3-way'!X97^(1/3))*SIN(('OddsRatio_working_3-way'!Y97+4*PI())/3)</f>
        <v>0.61212219947459956</v>
      </c>
      <c r="AL97" s="11">
        <f>'OddsRatio_working_3-way'!Z97+'OddsRatio_working_3-way'!AF97</f>
        <v>1.1484580799121362</v>
      </c>
      <c r="AM97" s="11">
        <f>'OddsRatio_working_3-way'!AA97+'OddsRatio_working_3-way'!AG97</f>
        <v>-0.97199541994949867</v>
      </c>
      <c r="AN97" s="11">
        <f>'OddsRatio_working_3-way'!AB97+'OddsRatio_working_3-way'!AH97</f>
        <v>-0.17646265996263755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1.1484580799121362</v>
      </c>
      <c r="AS97" s="11">
        <f>IF(('OddsRatio_working_3-way'!X97=0),IF(Q97&gt;0,-Q97^(1/3),(-Q97)^(1/3)),'OddsRatio_working_3-way'!AM97-'OddsRatio_working_3-way'!R97/3)</f>
        <v>-0.97199541994949867</v>
      </c>
      <c r="AT97" s="11">
        <f>IF(('OddsRatio_working_3-way'!X97=0),IF(Q97&gt;0,-Q97^(1/3),(-Q97)^(1/3)),'OddsRatio_working_3-way'!AN97-'OddsRatio_working_3-way'!R97/3)</f>
        <v>-0.17646265996263755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3.41</v>
      </c>
      <c r="C98" s="4">
        <f>IF('True_Odds_Calculator_3-way'!C99="","",'True_Odds_Calculator_3-way'!C99)</f>
        <v>2.86</v>
      </c>
      <c r="D98" s="9">
        <f t="shared" si="26"/>
        <v>0.39849019931570306</v>
      </c>
      <c r="E98" s="9">
        <f t="shared" si="27"/>
        <v>0.27357172153422343</v>
      </c>
      <c r="F98" s="9">
        <f t="shared" si="28"/>
        <v>0.32793807915007361</v>
      </c>
      <c r="G98" s="9">
        <f t="shared" si="29"/>
        <v>1.1018043842198142</v>
      </c>
      <c r="H98" s="9">
        <f t="shared" si="30"/>
        <v>2.5094720063811455</v>
      </c>
      <c r="I98" s="9">
        <f t="shared" si="31"/>
        <v>3.655348565969752</v>
      </c>
      <c r="J98" s="9">
        <f t="shared" si="32"/>
        <v>3.0493561546488541</v>
      </c>
      <c r="K98" s="11">
        <f t="shared" si="33"/>
        <v>0.42194092827004215</v>
      </c>
      <c r="L98" s="11">
        <f t="shared" si="34"/>
        <v>0.29325513196480935</v>
      </c>
      <c r="M98" s="11">
        <f t="shared" si="35"/>
        <v>0.34965034965034969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-0.26569402979069279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0.24401152876597398</v>
      </c>
      <c r="Q98" s="11">
        <f>2*'OddsRatio_working_3-way'!K98*'OddsRatio_working_3-way'!L98*'OddsRatio_working_3-way'!M98</f>
        <v>8.6528910909919848E-2</v>
      </c>
      <c r="R98" s="11">
        <f t="shared" si="36"/>
        <v>0</v>
      </c>
      <c r="S98" s="11">
        <f t="shared" si="37"/>
        <v>-0.9183929686271094</v>
      </c>
      <c r="T98" s="11">
        <f t="shared" si="38"/>
        <v>-0.32567126547060615</v>
      </c>
      <c r="U98" s="11">
        <f>'OddsRatio_working_3-way'!S98-'OddsRatio_working_3-way'!R98^2/3</f>
        <v>-0.9183929686271094</v>
      </c>
      <c r="V98" s="11">
        <f>'OddsRatio_working_3-way'!S98*'OddsRatio_working_3-way'!R98/3-2*'OddsRatio_working_3-way'!R98^3/27-'OddsRatio_working_3-way'!T98</f>
        <v>0.32567126547060615</v>
      </c>
      <c r="W98" s="11">
        <f>'OddsRatio_working_3-way'!V98^2+4*'OddsRatio_working_3-way'!U98^3/27</f>
        <v>-8.6959379023677369E-3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0.16937953761862276</v>
      </c>
      <c r="Y98" s="11">
        <f>IF('OddsRatio_working_3-way'!W98&gt;=0,IF('OddsRatio_working_3-way'!V98+SQRT('OddsRatio_working_3-way'!W98)&gt;0,0,PI()),ACOS('OddsRatio_working_3-way'!V98/(2*'OddsRatio_working_3-way'!X98)))</f>
        <v>0.27887607505254608</v>
      </c>
      <c r="Z98" s="11">
        <f>'OddsRatio_working_3-way'!X98^(1/3)*COS('OddsRatio_working_3-way'!Y98/3)</f>
        <v>0.5509021921099071</v>
      </c>
      <c r="AA98" s="11">
        <f>'OddsRatio_working_3-way'!X98^(1/3)*COS(('OddsRatio_working_3-way'!Y98+2*PI())/3)</f>
        <v>-0.31992944138334539</v>
      </c>
      <c r="AB98" s="11">
        <f>'OddsRatio_working_3-way'!X98^(1/3)*COS(('OddsRatio_working_3-way'!Y98+4*PI())/3)</f>
        <v>-0.23097275072656182</v>
      </c>
      <c r="AC98" s="11">
        <f>'OddsRatio_working_3-way'!X98^(1/3)*SIN('OddsRatio_working_3-way'!Y98/3)</f>
        <v>5.1359169296912317E-2</v>
      </c>
      <c r="AD98" s="11">
        <f>'OddsRatio_working_3-way'!X98^(1/3)*SIN(('OddsRatio_working_3-way'!Y98+2*PI())/3)</f>
        <v>0.45141570871925846</v>
      </c>
      <c r="AE98" s="11">
        <f>'OddsRatio_working_3-way'!X98^(1/3)*SIN(('OddsRatio_working_3-way'!Y98+4*PI())/3)</f>
        <v>-0.50277487801617071</v>
      </c>
      <c r="AF98" s="11">
        <f>-'OddsRatio_working_3-way'!U98/(3*'OddsRatio_working_3-way'!X98^(1/3))*COS(('OddsRatio_working_3-way'!Y98)/3)</f>
        <v>0.5509021921099071</v>
      </c>
      <c r="AG98" s="11">
        <f>-'OddsRatio_working_3-way'!U98/(3*'OddsRatio_working_3-way'!X98^(1/3))*COS(('OddsRatio_working_3-way'!Y98+2*PI())/3)</f>
        <v>-0.31992944138334539</v>
      </c>
      <c r="AH98" s="11">
        <f>-'OddsRatio_working_3-way'!U98/(3*'OddsRatio_working_3-way'!X98^(1/3))*COS(('OddsRatio_working_3-way'!Y98+4*PI())/3)</f>
        <v>-0.23097275072656182</v>
      </c>
      <c r="AI98" s="11">
        <f>'OddsRatio_working_3-way'!U98/(3*'OddsRatio_working_3-way'!X98^(1/3))*SIN(('OddsRatio_working_3-way'!Y98)/3)</f>
        <v>-5.1359169296912317E-2</v>
      </c>
      <c r="AJ98" s="11">
        <f>'OddsRatio_working_3-way'!U98/(3*'OddsRatio_working_3-way'!X98^(1/3))*SIN(('OddsRatio_working_3-way'!Y98+2*PI())/3)</f>
        <v>-0.45141570871925846</v>
      </c>
      <c r="AK98" s="11">
        <f>'OddsRatio_working_3-way'!U98/(3*'OddsRatio_working_3-way'!X98^(1/3))*SIN(('OddsRatio_working_3-way'!Y98+4*PI())/3)</f>
        <v>0.50277487801617071</v>
      </c>
      <c r="AL98" s="11">
        <f>'OddsRatio_working_3-way'!Z98+'OddsRatio_working_3-way'!AF98</f>
        <v>1.1018043842198142</v>
      </c>
      <c r="AM98" s="11">
        <f>'OddsRatio_working_3-way'!AA98+'OddsRatio_working_3-way'!AG98</f>
        <v>-0.63985888276669078</v>
      </c>
      <c r="AN98" s="11">
        <f>'OddsRatio_working_3-way'!AB98+'OddsRatio_working_3-way'!AH98</f>
        <v>-0.46194550145312363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1.1018043842198142</v>
      </c>
      <c r="AS98" s="11">
        <f>IF(('OddsRatio_working_3-way'!X98=0),IF(Q98&gt;0,-Q98^(1/3),(-Q98)^(1/3)),'OddsRatio_working_3-way'!AM98-'OddsRatio_working_3-way'!R98/3)</f>
        <v>-0.63985888276669078</v>
      </c>
      <c r="AT98" s="11">
        <f>IF(('OddsRatio_working_3-way'!X98=0),IF(Q98&gt;0,-Q98^(1/3),(-Q98)^(1/3)),'OddsRatio_working_3-way'!AN98-'OddsRatio_working_3-way'!R98/3)</f>
        <v>-0.46194550145312363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1.41</v>
      </c>
      <c r="B99" s="4">
        <f>IF('True_Odds_Calculator_3-way'!B100="","",'True_Odds_Calculator_3-way'!B100)</f>
        <v>4.68</v>
      </c>
      <c r="C99" s="4">
        <f>IF('True_Odds_Calculator_3-way'!C100="","",'True_Odds_Calculator_3-way'!C100)</f>
        <v>7.08</v>
      </c>
      <c r="D99" s="9">
        <f t="shared" si="26"/>
        <v>0.68145624379535463</v>
      </c>
      <c r="E99" s="9">
        <f t="shared" si="27"/>
        <v>0.19247019161915305</v>
      </c>
      <c r="F99" s="9">
        <f t="shared" si="28"/>
        <v>0.1260735645854924</v>
      </c>
      <c r="G99" s="9">
        <f t="shared" si="29"/>
        <v>1.1401113392342119</v>
      </c>
      <c r="H99" s="9">
        <f t="shared" si="30"/>
        <v>1.467445649086027</v>
      </c>
      <c r="I99" s="9">
        <f t="shared" si="31"/>
        <v>5.1956097283818998</v>
      </c>
      <c r="J99" s="9">
        <f t="shared" si="32"/>
        <v>7.9318769425440081</v>
      </c>
      <c r="K99" s="11">
        <f t="shared" si="33"/>
        <v>0.70921985815602839</v>
      </c>
      <c r="L99" s="11">
        <f t="shared" si="34"/>
        <v>0.21367521367521369</v>
      </c>
      <c r="M99" s="11">
        <f t="shared" si="35"/>
        <v>0.14124293785310735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-0.19635276949858049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0.21768210552920256</v>
      </c>
      <c r="Q99" s="11">
        <f>2*'OddsRatio_working_3-way'!K99*'OddsRatio_working_3-way'!L99*'OddsRatio_working_3-way'!M99</f>
        <v>4.2808673653727154E-2</v>
      </c>
      <c r="R99" s="11">
        <f t="shared" si="36"/>
        <v>0</v>
      </c>
      <c r="S99" s="11">
        <f t="shared" si="37"/>
        <v>-1.1086276301836235</v>
      </c>
      <c r="T99" s="11">
        <f t="shared" si="38"/>
        <v>-0.21801919964279717</v>
      </c>
      <c r="U99" s="11">
        <f>'OddsRatio_working_3-way'!S99-'OddsRatio_working_3-way'!R99^2/3</f>
        <v>-1.1086276301836235</v>
      </c>
      <c r="V99" s="11">
        <f>'OddsRatio_working_3-way'!S99*'OddsRatio_working_3-way'!R99/3-2*'OddsRatio_working_3-way'!R99^3/27-'OddsRatio_working_3-way'!T99</f>
        <v>0.21801919964279717</v>
      </c>
      <c r="W99" s="11">
        <f>'OddsRatio_working_3-way'!V99^2+4*'OddsRatio_working_3-way'!U99^3/27</f>
        <v>-0.15432904763620864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0.22464495267482334</v>
      </c>
      <c r="Y99" s="11">
        <f>IF('OddsRatio_working_3-way'!W99&gt;=0,IF('OddsRatio_working_3-way'!V99+SQRT('OddsRatio_working_3-way'!W99)&gt;0,0,PI()),ACOS('OddsRatio_working_3-way'!V99/(2*'OddsRatio_working_3-way'!X99)))</f>
        <v>1.064144022803625</v>
      </c>
      <c r="Z99" s="11">
        <f>'OddsRatio_working_3-way'!X99^(1/3)*COS('OddsRatio_working_3-way'!Y99/3)</f>
        <v>0.57005566961710596</v>
      </c>
      <c r="AA99" s="11">
        <f>'OddsRatio_working_3-way'!X99^(1/3)*COS(('OddsRatio_working_3-way'!Y99+2*PI())/3)</f>
        <v>-0.46787834123101441</v>
      </c>
      <c r="AB99" s="11">
        <f>'OddsRatio_working_3-way'!X99^(1/3)*COS(('OddsRatio_working_3-way'!Y99+4*PI())/3)</f>
        <v>-0.10217732838609171</v>
      </c>
      <c r="AC99" s="11">
        <f>'OddsRatio_working_3-way'!X99^(1/3)*SIN('OddsRatio_working_3-way'!Y99/3)</f>
        <v>0.21113757820893519</v>
      </c>
      <c r="AD99" s="11">
        <f>'OddsRatio_working_3-way'!X99^(1/3)*SIN(('OddsRatio_working_3-way'!Y99+2*PI())/3)</f>
        <v>0.3881139023552953</v>
      </c>
      <c r="AE99" s="11">
        <f>'OddsRatio_working_3-way'!X99^(1/3)*SIN(('OddsRatio_working_3-way'!Y99+4*PI())/3)</f>
        <v>-0.59925148056423028</v>
      </c>
      <c r="AF99" s="11">
        <f>-'OddsRatio_working_3-way'!U99/(3*'OddsRatio_working_3-way'!X99^(1/3))*COS(('OddsRatio_working_3-way'!Y99)/3)</f>
        <v>0.57005566961710596</v>
      </c>
      <c r="AG99" s="11">
        <f>-'OddsRatio_working_3-way'!U99/(3*'OddsRatio_working_3-way'!X99^(1/3))*COS(('OddsRatio_working_3-way'!Y99+2*PI())/3)</f>
        <v>-0.46787834123101441</v>
      </c>
      <c r="AH99" s="11">
        <f>-'OddsRatio_working_3-way'!U99/(3*'OddsRatio_working_3-way'!X99^(1/3))*COS(('OddsRatio_working_3-way'!Y99+4*PI())/3)</f>
        <v>-0.10217732838609171</v>
      </c>
      <c r="AI99" s="11">
        <f>'OddsRatio_working_3-way'!U99/(3*'OddsRatio_working_3-way'!X99^(1/3))*SIN(('OddsRatio_working_3-way'!Y99)/3)</f>
        <v>-0.21113757820893519</v>
      </c>
      <c r="AJ99" s="11">
        <f>'OddsRatio_working_3-way'!U99/(3*'OddsRatio_working_3-way'!X99^(1/3))*SIN(('OddsRatio_working_3-way'!Y99+2*PI())/3)</f>
        <v>-0.3881139023552953</v>
      </c>
      <c r="AK99" s="11">
        <f>'OddsRatio_working_3-way'!U99/(3*'OddsRatio_working_3-way'!X99^(1/3))*SIN(('OddsRatio_working_3-way'!Y99+4*PI())/3)</f>
        <v>0.59925148056423028</v>
      </c>
      <c r="AL99" s="11">
        <f>'OddsRatio_working_3-way'!Z99+'OddsRatio_working_3-way'!AF99</f>
        <v>1.1401113392342119</v>
      </c>
      <c r="AM99" s="11">
        <f>'OddsRatio_working_3-way'!AA99+'OddsRatio_working_3-way'!AG99</f>
        <v>-0.93575668246202881</v>
      </c>
      <c r="AN99" s="11">
        <f>'OddsRatio_working_3-way'!AB99+'OddsRatio_working_3-way'!AH99</f>
        <v>-0.20435465677218342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1.1401113392342119</v>
      </c>
      <c r="AS99" s="11">
        <f>IF(('OddsRatio_working_3-way'!X99=0),IF(Q99&gt;0,-Q99^(1/3),(-Q99)^(1/3)),'OddsRatio_working_3-way'!AM99-'OddsRatio_working_3-way'!R99/3)</f>
        <v>-0.93575668246202881</v>
      </c>
      <c r="AT99" s="11">
        <f>IF(('OddsRatio_working_3-way'!X99=0),IF(Q99&gt;0,-Q99^(1/3),(-Q99)^(1/3)),'OddsRatio_working_3-way'!AN99-'OddsRatio_working_3-way'!R99/3)</f>
        <v>-0.20435465677218342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1.93</v>
      </c>
      <c r="B100" s="4">
        <f>IF('True_Odds_Calculator_3-way'!B101="","",'True_Odds_Calculator_3-way'!B101)</f>
        <v>3.4</v>
      </c>
      <c r="C100" s="4">
        <f>IF('True_Odds_Calculator_3-way'!C101="","",'True_Odds_Calculator_3-way'!C101)</f>
        <v>3.97</v>
      </c>
      <c r="D100" s="9">
        <f t="shared" si="26"/>
        <v>0.4929634580089855</v>
      </c>
      <c r="E100" s="9">
        <f t="shared" si="27"/>
        <v>0.27364893028880449</v>
      </c>
      <c r="F100" s="9">
        <f t="shared" si="28"/>
        <v>0.23338761170220979</v>
      </c>
      <c r="G100" s="9">
        <f t="shared" si="29"/>
        <v>1.1059655110908841</v>
      </c>
      <c r="H100" s="9">
        <f t="shared" si="30"/>
        <v>2.028547925314522</v>
      </c>
      <c r="I100" s="9">
        <f t="shared" si="31"/>
        <v>3.6543172266181227</v>
      </c>
      <c r="J100" s="9">
        <f t="shared" si="32"/>
        <v>4.2847175679399259</v>
      </c>
      <c r="K100" s="11">
        <f t="shared" si="33"/>
        <v>0.5181347150259068</v>
      </c>
      <c r="L100" s="11">
        <f t="shared" si="34"/>
        <v>0.29411764705882354</v>
      </c>
      <c r="M100" s="11">
        <f t="shared" si="35"/>
        <v>0.25188916876574308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-0.25446256862463579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0.24183202731243242</v>
      </c>
      <c r="Q100" s="11">
        <f>2*'OddsRatio_working_3-way'!K100*'OddsRatio_working_3-way'!L100*'OddsRatio_working_3-way'!M100</f>
        <v>7.6772072162676966E-2</v>
      </c>
      <c r="R100" s="11">
        <f t="shared" si="36"/>
        <v>0</v>
      </c>
      <c r="S100" s="11">
        <f t="shared" si="37"/>
        <v>-0.95036385358966091</v>
      </c>
      <c r="T100" s="11">
        <f t="shared" si="38"/>
        <v>-0.30170281066338445</v>
      </c>
      <c r="U100" s="11">
        <f>'OddsRatio_working_3-way'!S100-'OddsRatio_working_3-way'!R100^2/3</f>
        <v>-0.95036385358966091</v>
      </c>
      <c r="V100" s="11">
        <f>'OddsRatio_working_3-way'!S100*'OddsRatio_working_3-way'!R100/3-2*'OddsRatio_working_3-way'!R100^3/27-'OddsRatio_working_3-way'!T100</f>
        <v>0.30170281066338445</v>
      </c>
      <c r="W100" s="11">
        <f>'OddsRatio_working_3-way'!V100^2+4*'OddsRatio_working_3-way'!U100^3/27</f>
        <v>-3.6139934178860841E-2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0.17830067312060746</v>
      </c>
      <c r="Y100" s="11">
        <f>IF('OddsRatio_working_3-way'!W100&gt;=0,IF('OddsRatio_working_3-way'!V100+SQRT('OddsRatio_working_3-way'!W100)&gt;0,0,PI()),ACOS('OddsRatio_working_3-way'!V100/(2*'OddsRatio_working_3-way'!X100)))</f>
        <v>0.56226335731555466</v>
      </c>
      <c r="Z100" s="11">
        <f>'OddsRatio_working_3-way'!X100^(1/3)*COS('OddsRatio_working_3-way'!Y100/3)</f>
        <v>0.55298275554544218</v>
      </c>
      <c r="AA100" s="11">
        <f>'OddsRatio_working_3-way'!X100^(1/3)*COS(('OddsRatio_working_3-way'!Y100+2*PI())/3)</f>
        <v>-0.36731272685674765</v>
      </c>
      <c r="AB100" s="11">
        <f>'OddsRatio_working_3-way'!X100^(1/3)*COS(('OddsRatio_working_3-way'!Y100+4*PI())/3)</f>
        <v>-0.18567002868869467</v>
      </c>
      <c r="AC100" s="11">
        <f>'OddsRatio_working_3-way'!X100^(1/3)*SIN('OddsRatio_working_3-way'!Y100/3)</f>
        <v>0.10487146068365549</v>
      </c>
      <c r="AD100" s="11">
        <f>'OddsRatio_working_3-way'!X100^(1/3)*SIN(('OddsRatio_working_3-way'!Y100+2*PI())/3)</f>
        <v>0.4264613838152454</v>
      </c>
      <c r="AE100" s="11">
        <f>'OddsRatio_working_3-way'!X100^(1/3)*SIN(('OddsRatio_working_3-way'!Y100+4*PI())/3)</f>
        <v>-0.53133284449890072</v>
      </c>
      <c r="AF100" s="11">
        <f>-'OddsRatio_working_3-way'!U100/(3*'OddsRatio_working_3-way'!X100^(1/3))*COS(('OddsRatio_working_3-way'!Y100)/3)</f>
        <v>0.55298275554544207</v>
      </c>
      <c r="AG100" s="11">
        <f>-'OddsRatio_working_3-way'!U100/(3*'OddsRatio_working_3-way'!X100^(1/3))*COS(('OddsRatio_working_3-way'!Y100+2*PI())/3)</f>
        <v>-0.36731272685674754</v>
      </c>
      <c r="AH100" s="11">
        <f>-'OddsRatio_working_3-way'!U100/(3*'OddsRatio_working_3-way'!X100^(1/3))*COS(('OddsRatio_working_3-way'!Y100+4*PI())/3)</f>
        <v>-0.18567002868869464</v>
      </c>
      <c r="AI100" s="11">
        <f>'OddsRatio_working_3-way'!U100/(3*'OddsRatio_working_3-way'!X100^(1/3))*SIN(('OddsRatio_working_3-way'!Y100)/3)</f>
        <v>-0.10487146068365548</v>
      </c>
      <c r="AJ100" s="11">
        <f>'OddsRatio_working_3-way'!U100/(3*'OddsRatio_working_3-way'!X100^(1/3))*SIN(('OddsRatio_working_3-way'!Y100+2*PI())/3)</f>
        <v>-0.42646138381524534</v>
      </c>
      <c r="AK100" s="11">
        <f>'OddsRatio_working_3-way'!U100/(3*'OddsRatio_working_3-way'!X100^(1/3))*SIN(('OddsRatio_working_3-way'!Y100+4*PI())/3)</f>
        <v>0.53133284449890061</v>
      </c>
      <c r="AL100" s="11">
        <f>'OddsRatio_working_3-way'!Z100+'OddsRatio_working_3-way'!AF100</f>
        <v>1.1059655110908841</v>
      </c>
      <c r="AM100" s="11">
        <f>'OddsRatio_working_3-way'!AA100+'OddsRatio_working_3-way'!AG100</f>
        <v>-0.73462545371349519</v>
      </c>
      <c r="AN100" s="11">
        <f>'OddsRatio_working_3-way'!AB100+'OddsRatio_working_3-way'!AH100</f>
        <v>-0.37134005737738929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1.1059655110908841</v>
      </c>
      <c r="AS100" s="11">
        <f>IF(('OddsRatio_working_3-way'!X100=0),IF(Q100&gt;0,-Q100^(1/3),(-Q100)^(1/3)),'OddsRatio_working_3-way'!AM100-'OddsRatio_working_3-way'!R100/3)</f>
        <v>-0.73462545371349519</v>
      </c>
      <c r="AT100" s="11">
        <f>IF(('OddsRatio_working_3-way'!X100=0),IF(Q100&gt;0,-Q100^(1/3),(-Q100)^(1/3)),'OddsRatio_working_3-way'!AN100-'OddsRatio_working_3-way'!R100/3)</f>
        <v>-0.37134005737738929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1.81</v>
      </c>
      <c r="B101" s="4">
        <f>IF('True_Odds_Calculator_3-way'!B102="","",'True_Odds_Calculator_3-way'!B102)</f>
        <v>3.81</v>
      </c>
      <c r="C101" s="4">
        <f>IF('True_Odds_Calculator_3-way'!C102="","",'True_Odds_Calculator_3-way'!C102)</f>
        <v>4.03</v>
      </c>
      <c r="D101" s="9">
        <f t="shared" si="26"/>
        <v>0.52716960013668035</v>
      </c>
      <c r="E101" s="9">
        <f t="shared" si="27"/>
        <v>0.24321746898785759</v>
      </c>
      <c r="F101" s="9">
        <f t="shared" si="28"/>
        <v>0.22961293087546233</v>
      </c>
      <c r="G101" s="9">
        <f t="shared" si="29"/>
        <v>1.1073120192207824</v>
      </c>
      <c r="H101" s="9">
        <f t="shared" si="30"/>
        <v>1.8969227355688338</v>
      </c>
      <c r="I101" s="9">
        <f t="shared" si="31"/>
        <v>4.1115467740103986</v>
      </c>
      <c r="J101" s="9">
        <f t="shared" si="32"/>
        <v>4.3551554182389705</v>
      </c>
      <c r="K101" s="11">
        <f t="shared" si="33"/>
        <v>0.5524861878453039</v>
      </c>
      <c r="L101" s="11">
        <f t="shared" si="34"/>
        <v>0.26246719160104987</v>
      </c>
      <c r="M101" s="11">
        <f t="shared" si="35"/>
        <v>0.24813895781637715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-0.24815633736664866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0.2392836631543783</v>
      </c>
      <c r="Q101" s="11">
        <f>2*'OddsRatio_working_3-way'!K101*'OddsRatio_working_3-way'!L101*'OddsRatio_working_3-way'!M101</f>
        <v>7.1965011475000992E-2</v>
      </c>
      <c r="R101" s="11">
        <f t="shared" si="36"/>
        <v>0</v>
      </c>
      <c r="S101" s="11">
        <f t="shared" si="37"/>
        <v>-0.96424562714607975</v>
      </c>
      <c r="T101" s="11">
        <f t="shared" si="38"/>
        <v>-0.28999868485596386</v>
      </c>
      <c r="U101" s="11">
        <f>'OddsRatio_working_3-way'!S101-'OddsRatio_working_3-way'!R101^2/3</f>
        <v>-0.96424562714607975</v>
      </c>
      <c r="V101" s="11">
        <f>'OddsRatio_working_3-way'!S101*'OddsRatio_working_3-way'!R101/3-2*'OddsRatio_working_3-way'!R101^3/27-'OddsRatio_working_3-way'!T101</f>
        <v>0.28999868485596386</v>
      </c>
      <c r="W101" s="11">
        <f>'OddsRatio_working_3-way'!V101^2+4*'OddsRatio_working_3-way'!U101^3/27</f>
        <v>-4.8719473814404404E-2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0.18222150739731099</v>
      </c>
      <c r="Y101" s="11">
        <f>IF('OddsRatio_working_3-way'!W101&gt;=0,IF('OddsRatio_working_3-way'!V101+SQRT('OddsRatio_working_3-way'!W101)&gt;0,0,PI()),ACOS('OddsRatio_working_3-way'!V101/(2*'OddsRatio_working_3-way'!X101)))</f>
        <v>0.65058237159142485</v>
      </c>
      <c r="Z101" s="11">
        <f>'OddsRatio_working_3-way'!X101^(1/3)*COS('OddsRatio_working_3-way'!Y101/3)</f>
        <v>0.5536560096103913</v>
      </c>
      <c r="AA101" s="11">
        <f>'OddsRatio_working_3-way'!X101^(1/3)*COS(('OddsRatio_working_3-way'!Y101+2*PI())/3)</f>
        <v>-0.382469729768601</v>
      </c>
      <c r="AB101" s="11">
        <f>'OddsRatio_working_3-way'!X101^(1/3)*COS(('OddsRatio_working_3-way'!Y101+4*PI())/3)</f>
        <v>-0.17118627984179041</v>
      </c>
      <c r="AC101" s="11">
        <f>'OddsRatio_working_3-way'!X101^(1/3)*SIN('OddsRatio_working_3-way'!Y101/3)</f>
        <v>0.12198455669055684</v>
      </c>
      <c r="AD101" s="11">
        <f>'OddsRatio_working_3-way'!X101^(1/3)*SIN(('OddsRatio_working_3-way'!Y101+2*PI())/3)</f>
        <v>0.41848789093524169</v>
      </c>
      <c r="AE101" s="11">
        <f>'OddsRatio_working_3-way'!X101^(1/3)*SIN(('OddsRatio_working_3-way'!Y101+4*PI())/3)</f>
        <v>-0.5404724476257986</v>
      </c>
      <c r="AF101" s="11">
        <f>-'OddsRatio_working_3-way'!U101/(3*'OddsRatio_working_3-way'!X101^(1/3))*COS(('OddsRatio_working_3-way'!Y101)/3)</f>
        <v>0.55365600961039108</v>
      </c>
      <c r="AG101" s="11">
        <f>-'OddsRatio_working_3-way'!U101/(3*'OddsRatio_working_3-way'!X101^(1/3))*COS(('OddsRatio_working_3-way'!Y101+2*PI())/3)</f>
        <v>-0.38246972976860083</v>
      </c>
      <c r="AH101" s="11">
        <f>-'OddsRatio_working_3-way'!U101/(3*'OddsRatio_working_3-way'!X101^(1/3))*COS(('OddsRatio_working_3-way'!Y101+4*PI())/3)</f>
        <v>-0.17118627984179033</v>
      </c>
      <c r="AI101" s="11">
        <f>'OddsRatio_working_3-way'!U101/(3*'OddsRatio_working_3-way'!X101^(1/3))*SIN(('OddsRatio_working_3-way'!Y101)/3)</f>
        <v>-0.1219845566905568</v>
      </c>
      <c r="AJ101" s="11">
        <f>'OddsRatio_working_3-way'!U101/(3*'OddsRatio_working_3-way'!X101^(1/3))*SIN(('OddsRatio_working_3-way'!Y101+2*PI())/3)</f>
        <v>-0.41848789093524152</v>
      </c>
      <c r="AK101" s="11">
        <f>'OddsRatio_working_3-way'!U101/(3*'OddsRatio_working_3-way'!X101^(1/3))*SIN(('OddsRatio_working_3-way'!Y101+4*PI())/3)</f>
        <v>0.54047244762579838</v>
      </c>
      <c r="AL101" s="11">
        <f>'OddsRatio_working_3-way'!Z101+'OddsRatio_working_3-way'!AF101</f>
        <v>1.1073120192207824</v>
      </c>
      <c r="AM101" s="11">
        <f>'OddsRatio_working_3-way'!AA101+'OddsRatio_working_3-way'!AG101</f>
        <v>-0.76493945953720188</v>
      </c>
      <c r="AN101" s="11">
        <f>'OddsRatio_working_3-way'!AB101+'OddsRatio_working_3-way'!AH101</f>
        <v>-0.34237255968358071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1.1073120192207824</v>
      </c>
      <c r="AS101" s="11">
        <f>IF(('OddsRatio_working_3-way'!X101=0),IF(Q101&gt;0,-Q101^(1/3),(-Q101)^(1/3)),'OddsRatio_working_3-way'!AM101-'OddsRatio_working_3-way'!R101/3)</f>
        <v>-0.76493945953720188</v>
      </c>
      <c r="AT101" s="11">
        <f>IF(('OddsRatio_working_3-way'!X101=0),IF(Q101&gt;0,-Q101^(1/3),(-Q101)^(1/3)),'OddsRatio_working_3-way'!AN101-'OddsRatio_working_3-way'!R101/3)</f>
        <v>-0.34237255968358071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1.31</v>
      </c>
      <c r="B102" s="4">
        <f>IF('True_Odds_Calculator_3-way'!B103="","",'True_Odds_Calculator_3-way'!B103)</f>
        <v>5.1100000000000003</v>
      </c>
      <c r="C102" s="4">
        <f>IF('True_Odds_Calculator_3-way'!C103="","",'True_Odds_Calculator_3-way'!C103)</f>
        <v>9.7200000000000006</v>
      </c>
      <c r="D102" s="9">
        <f t="shared" si="26"/>
        <v>0.73603850113396962</v>
      </c>
      <c r="E102" s="9">
        <f t="shared" si="27"/>
        <v>0.17377197604357603</v>
      </c>
      <c r="F102" s="9">
        <f t="shared" si="28"/>
        <v>9.0189522822454307E-2</v>
      </c>
      <c r="G102" s="9">
        <f t="shared" si="29"/>
        <v>1.1568534862070605</v>
      </c>
      <c r="H102" s="9">
        <f t="shared" si="30"/>
        <v>1.358624580724189</v>
      </c>
      <c r="I102" s="9">
        <f t="shared" si="31"/>
        <v>5.7546678283110184</v>
      </c>
      <c r="J102" s="9">
        <f t="shared" si="32"/>
        <v>11.08776239972557</v>
      </c>
      <c r="K102" s="11">
        <f t="shared" si="33"/>
        <v>0.76335877862595414</v>
      </c>
      <c r="L102" s="11">
        <f t="shared" si="34"/>
        <v>0.19569471624266144</v>
      </c>
      <c r="M102" s="11">
        <f t="shared" si="35"/>
        <v>0.10288065843621398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-0.17075032537404877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0.20194676683226298</v>
      </c>
      <c r="Q102" s="11">
        <f>2*'OddsRatio_working_3-way'!K102*'OddsRatio_working_3-way'!L102*'OddsRatio_working_3-way'!M102</f>
        <v>3.0737711846615366E-2</v>
      </c>
      <c r="R102" s="11">
        <f t="shared" si="36"/>
        <v>0</v>
      </c>
      <c r="S102" s="11">
        <f t="shared" si="37"/>
        <v>-1.1827020908444814</v>
      </c>
      <c r="T102" s="11">
        <f t="shared" si="38"/>
        <v>-0.18001553894132133</v>
      </c>
      <c r="U102" s="11">
        <f>'OddsRatio_working_3-way'!S102-'OddsRatio_working_3-way'!R102^2/3</f>
        <v>-1.1827020908444814</v>
      </c>
      <c r="V102" s="11">
        <f>'OddsRatio_working_3-way'!S102*'OddsRatio_working_3-way'!R102/3-2*'OddsRatio_working_3-way'!R102^3/27-'OddsRatio_working_3-way'!T102</f>
        <v>0.18001553894132133</v>
      </c>
      <c r="W102" s="11">
        <f>'OddsRatio_working_3-way'!V102^2+4*'OddsRatio_working_3-way'!U102^3/27</f>
        <v>-0.2126825598416491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0.24753189395610389</v>
      </c>
      <c r="Y102" s="11">
        <f>IF('OddsRatio_working_3-way'!W102&gt;=0,IF('OddsRatio_working_3-way'!V102+SQRT('OddsRatio_working_3-way'!W102)&gt;0,0,PI()),ACOS('OddsRatio_working_3-way'!V102/(2*'OddsRatio_working_3-way'!X102)))</f>
        <v>1.1986443953926069</v>
      </c>
      <c r="Z102" s="11">
        <f>'OddsRatio_working_3-way'!X102^(1/3)*COS('OddsRatio_working_3-way'!Y102/3)</f>
        <v>0.57842674310353026</v>
      </c>
      <c r="AA102" s="11">
        <f>'OddsRatio_working_3-way'!X102^(1/3)*COS(('OddsRatio_working_3-way'!Y102+2*PI())/3)</f>
        <v>-0.50073736512720379</v>
      </c>
      <c r="AB102" s="11">
        <f>'OddsRatio_working_3-way'!X102^(1/3)*COS(('OddsRatio_working_3-way'!Y102+4*PI())/3)</f>
        <v>-7.7689377976326662E-2</v>
      </c>
      <c r="AC102" s="11">
        <f>'OddsRatio_working_3-way'!X102^(1/3)*SIN('OddsRatio_working_3-way'!Y102/3)</f>
        <v>0.2442468692616884</v>
      </c>
      <c r="AD102" s="11">
        <f>'OddsRatio_working_3-way'!X102^(1/3)*SIN(('OddsRatio_working_3-way'!Y102+2*PI())/3)</f>
        <v>0.37880881912510844</v>
      </c>
      <c r="AE102" s="11">
        <f>'OddsRatio_working_3-way'!X102^(1/3)*SIN(('OddsRatio_working_3-way'!Y102+4*PI())/3)</f>
        <v>-0.62305568838679681</v>
      </c>
      <c r="AF102" s="11">
        <f>-'OddsRatio_working_3-way'!U102/(3*'OddsRatio_working_3-way'!X102^(1/3))*COS(('OddsRatio_working_3-way'!Y102)/3)</f>
        <v>0.57842674310353026</v>
      </c>
      <c r="AG102" s="11">
        <f>-'OddsRatio_working_3-way'!U102/(3*'OddsRatio_working_3-way'!X102^(1/3))*COS(('OddsRatio_working_3-way'!Y102+2*PI())/3)</f>
        <v>-0.50073736512720379</v>
      </c>
      <c r="AH102" s="11">
        <f>-'OddsRatio_working_3-way'!U102/(3*'OddsRatio_working_3-way'!X102^(1/3))*COS(('OddsRatio_working_3-way'!Y102+4*PI())/3)</f>
        <v>-7.7689377976326662E-2</v>
      </c>
      <c r="AI102" s="11">
        <f>'OddsRatio_working_3-way'!U102/(3*'OddsRatio_working_3-way'!X102^(1/3))*SIN(('OddsRatio_working_3-way'!Y102)/3)</f>
        <v>-0.2442468692616884</v>
      </c>
      <c r="AJ102" s="11">
        <f>'OddsRatio_working_3-way'!U102/(3*'OddsRatio_working_3-way'!X102^(1/3))*SIN(('OddsRatio_working_3-way'!Y102+2*PI())/3)</f>
        <v>-0.37880881912510844</v>
      </c>
      <c r="AK102" s="11">
        <f>'OddsRatio_working_3-way'!U102/(3*'OddsRatio_working_3-way'!X102^(1/3))*SIN(('OddsRatio_working_3-way'!Y102+4*PI())/3)</f>
        <v>0.62305568838679681</v>
      </c>
      <c r="AL102" s="11">
        <f>'OddsRatio_working_3-way'!Z102+'OddsRatio_working_3-way'!AF102</f>
        <v>1.1568534862070605</v>
      </c>
      <c r="AM102" s="11">
        <f>'OddsRatio_working_3-way'!AA102+'OddsRatio_working_3-way'!AG102</f>
        <v>-1.0014747302544076</v>
      </c>
      <c r="AN102" s="11">
        <f>'OddsRatio_working_3-way'!AB102+'OddsRatio_working_3-way'!AH102</f>
        <v>-0.15537875595265332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1.1568534862070605</v>
      </c>
      <c r="AS102" s="11">
        <f>IF(('OddsRatio_working_3-way'!X102=0),IF(Q102&gt;0,-Q102^(1/3),(-Q102)^(1/3)),'OddsRatio_working_3-way'!AM102-'OddsRatio_working_3-way'!R102/3)</f>
        <v>-1.0014747302544076</v>
      </c>
      <c r="AT102" s="11">
        <f>IF(('OddsRatio_working_3-way'!X102=0),IF(Q102&gt;0,-Q102^(1/3),(-Q102)^(1/3)),'OddsRatio_working_3-way'!AN102-'OddsRatio_working_3-way'!R102/3)</f>
        <v>-0.15537875595265332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1.54</v>
      </c>
      <c r="B103" s="4">
        <f>IF('True_Odds_Calculator_3-way'!B104="","",'True_Odds_Calculator_3-way'!B104)</f>
        <v>4.51</v>
      </c>
      <c r="C103" s="4">
        <f>IF('True_Odds_Calculator_3-way'!C104="","",'True_Odds_Calculator_3-way'!C104)</f>
        <v>6.05</v>
      </c>
      <c r="D103" s="9">
        <f t="shared" si="26"/>
        <v>0.63369206052637606</v>
      </c>
      <c r="E103" s="9">
        <f t="shared" si="27"/>
        <v>0.21020114495909059</v>
      </c>
      <c r="F103" s="9">
        <f t="shared" si="28"/>
        <v>0.15610679451453355</v>
      </c>
      <c r="G103" s="9">
        <f t="shared" si="29"/>
        <v>1.070469520320007</v>
      </c>
      <c r="H103" s="9">
        <f t="shared" si="30"/>
        <v>1.5780535409728038</v>
      </c>
      <c r="I103" s="9">
        <f t="shared" si="31"/>
        <v>4.757348016323224</v>
      </c>
      <c r="J103" s="9">
        <f t="shared" si="32"/>
        <v>6.4058710776160357</v>
      </c>
      <c r="K103" s="11">
        <f t="shared" si="33"/>
        <v>0.64935064935064934</v>
      </c>
      <c r="L103" s="11">
        <f t="shared" si="34"/>
        <v>0.22172949002217296</v>
      </c>
      <c r="M103" s="11">
        <f t="shared" si="35"/>
        <v>0.16528925619834711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-0.22779260284528668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0.21656524194502241</v>
      </c>
      <c r="Q103" s="11">
        <f>2*'OddsRatio_working_3-way'!K103*'OddsRatio_working_3-way'!L103*'OddsRatio_working_3-way'!M103</f>
        <v>4.75967564714335E-2</v>
      </c>
      <c r="R103" s="11">
        <f t="shared" si="36"/>
        <v>0</v>
      </c>
      <c r="S103" s="11">
        <f t="shared" si="37"/>
        <v>-0.95071235518613517</v>
      </c>
      <c r="T103" s="11">
        <f t="shared" si="38"/>
        <v>-0.20894777037057916</v>
      </c>
      <c r="U103" s="11">
        <f>'OddsRatio_working_3-way'!S103-'OddsRatio_working_3-way'!R103^2/3</f>
        <v>-0.95071235518613517</v>
      </c>
      <c r="V103" s="11">
        <f>'OddsRatio_working_3-way'!S103*'OddsRatio_working_3-way'!R103/3-2*'OddsRatio_working_3-way'!R103^3/27-'OddsRatio_working_3-way'!T103</f>
        <v>0.20894777037057916</v>
      </c>
      <c r="W103" s="11">
        <f>'OddsRatio_working_3-way'!V103^2+4*'OddsRatio_working_3-way'!U103^3/27</f>
        <v>-8.3645295666081129E-2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0.17839875728891541</v>
      </c>
      <c r="Y103" s="11">
        <f>IF('OddsRatio_working_3-way'!W103&gt;=0,IF('OddsRatio_working_3-way'!V103+SQRT('OddsRatio_working_3-way'!W103)&gt;0,0,PI()),ACOS('OddsRatio_working_3-way'!V103/(2*'OddsRatio_working_3-way'!X103)))</f>
        <v>0.94515156700162029</v>
      </c>
      <c r="Z103" s="11">
        <f>'OddsRatio_working_3-way'!X103^(1/3)*COS('OddsRatio_working_3-way'!Y103/3)</f>
        <v>0.53523476016000349</v>
      </c>
      <c r="AA103" s="11">
        <f>'OddsRatio_working_3-way'!X103^(1/3)*COS(('OddsRatio_working_3-way'!Y103+2*PI())/3)</f>
        <v>-0.41868326780413834</v>
      </c>
      <c r="AB103" s="11">
        <f>'OddsRatio_working_3-way'!X103^(1/3)*COS(('OddsRatio_working_3-way'!Y103+4*PI())/3)</f>
        <v>-0.11655149235586532</v>
      </c>
      <c r="AC103" s="11">
        <f>'OddsRatio_working_3-way'!X103^(1/3)*SIN('OddsRatio_working_3-way'!Y103/3)</f>
        <v>0.17443586188580024</v>
      </c>
      <c r="AD103" s="11">
        <f>'OddsRatio_working_3-way'!X103^(1/3)*SIN(('OddsRatio_working_3-way'!Y103+2*PI())/3)</f>
        <v>0.37630896834413419</v>
      </c>
      <c r="AE103" s="11">
        <f>'OddsRatio_working_3-way'!X103^(1/3)*SIN(('OddsRatio_working_3-way'!Y103+4*PI())/3)</f>
        <v>-0.55074483022993415</v>
      </c>
      <c r="AF103" s="11">
        <f>-'OddsRatio_working_3-way'!U103/(3*'OddsRatio_working_3-way'!X103^(1/3))*COS(('OddsRatio_working_3-way'!Y103)/3)</f>
        <v>0.53523476016000349</v>
      </c>
      <c r="AG103" s="11">
        <f>-'OddsRatio_working_3-way'!U103/(3*'OddsRatio_working_3-way'!X103^(1/3))*COS(('OddsRatio_working_3-way'!Y103+2*PI())/3)</f>
        <v>-0.41868326780413834</v>
      </c>
      <c r="AH103" s="11">
        <f>-'OddsRatio_working_3-way'!U103/(3*'OddsRatio_working_3-way'!X103^(1/3))*COS(('OddsRatio_working_3-way'!Y103+4*PI())/3)</f>
        <v>-0.11655149235586532</v>
      </c>
      <c r="AI103" s="11">
        <f>'OddsRatio_working_3-way'!U103/(3*'OddsRatio_working_3-way'!X103^(1/3))*SIN(('OddsRatio_working_3-way'!Y103)/3)</f>
        <v>-0.17443586188580024</v>
      </c>
      <c r="AJ103" s="11">
        <f>'OddsRatio_working_3-way'!U103/(3*'OddsRatio_working_3-way'!X103^(1/3))*SIN(('OddsRatio_working_3-way'!Y103+2*PI())/3)</f>
        <v>-0.37630896834413419</v>
      </c>
      <c r="AK103" s="11">
        <f>'OddsRatio_working_3-way'!U103/(3*'OddsRatio_working_3-way'!X103^(1/3))*SIN(('OddsRatio_working_3-way'!Y103+4*PI())/3)</f>
        <v>0.55074483022993415</v>
      </c>
      <c r="AL103" s="11">
        <f>'OddsRatio_working_3-way'!Z103+'OddsRatio_working_3-way'!AF103</f>
        <v>1.070469520320007</v>
      </c>
      <c r="AM103" s="11">
        <f>'OddsRatio_working_3-way'!AA103+'OddsRatio_working_3-way'!AG103</f>
        <v>-0.83736653560827667</v>
      </c>
      <c r="AN103" s="11">
        <f>'OddsRatio_working_3-way'!AB103+'OddsRatio_working_3-way'!AH103</f>
        <v>-0.23310298471173063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1.070469520320007</v>
      </c>
      <c r="AS103" s="11">
        <f>IF(('OddsRatio_working_3-way'!X103=0),IF(Q103&gt;0,-Q103^(1/3),(-Q103)^(1/3)),'OddsRatio_working_3-way'!AM103-'OddsRatio_working_3-way'!R103/3)</f>
        <v>-0.83736653560827667</v>
      </c>
      <c r="AT103" s="11">
        <f>IF(('OddsRatio_working_3-way'!X103=0),IF(Q103&gt;0,-Q103^(1/3),(-Q103)^(1/3)),'OddsRatio_working_3-way'!AN103-'OddsRatio_working_3-way'!R103/3)</f>
        <v>-0.23310298471173063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1.68</v>
      </c>
      <c r="B104" s="4">
        <f>IF('True_Odds_Calculator_3-way'!B105="","",'True_Odds_Calculator_3-way'!B105)</f>
        <v>4.22</v>
      </c>
      <c r="C104" s="4">
        <f>IF('True_Odds_Calculator_3-way'!C105="","",'True_Odds_Calculator_3-way'!C105)</f>
        <v>4.99</v>
      </c>
      <c r="D104" s="9">
        <f t="shared" si="26"/>
        <v>0.58157300432078785</v>
      </c>
      <c r="E104" s="9">
        <f t="shared" si="27"/>
        <v>0.22691565650377743</v>
      </c>
      <c r="F104" s="9">
        <f t="shared" si="28"/>
        <v>0.19151133917543484</v>
      </c>
      <c r="G104" s="9">
        <f t="shared" si="29"/>
        <v>1.0580508596576843</v>
      </c>
      <c r="H104" s="9">
        <f t="shared" si="30"/>
        <v>1.7194745845672257</v>
      </c>
      <c r="I104" s="9">
        <f t="shared" si="31"/>
        <v>4.4069237680977436</v>
      </c>
      <c r="J104" s="9">
        <f t="shared" si="32"/>
        <v>5.2216229300341608</v>
      </c>
      <c r="K104" s="11">
        <f t="shared" si="33"/>
        <v>0.59523809523809523</v>
      </c>
      <c r="L104" s="11">
        <f t="shared" si="34"/>
        <v>0.23696682464454977</v>
      </c>
      <c r="M104" s="11">
        <f t="shared" si="35"/>
        <v>0.20040080160320639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-0.24695362288558176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0.22302560435698754</v>
      </c>
      <c r="Q104" s="11">
        <f>2*'OddsRatio_working_3-way'!K104*'OddsRatio_working_3-way'!L104*'OddsRatio_working_3-way'!M104</f>
        <v>5.6533740014445499E-2</v>
      </c>
      <c r="R104" s="11">
        <f t="shared" si="36"/>
        <v>0</v>
      </c>
      <c r="S104" s="11">
        <f t="shared" si="37"/>
        <v>-0.90310723831866802</v>
      </c>
      <c r="T104" s="11">
        <f t="shared" si="38"/>
        <v>-0.22892452175378145</v>
      </c>
      <c r="U104" s="11">
        <f>'OddsRatio_working_3-way'!S104-'OddsRatio_working_3-way'!R104^2/3</f>
        <v>-0.90310723831866802</v>
      </c>
      <c r="V104" s="11">
        <f>'OddsRatio_working_3-way'!S104*'OddsRatio_working_3-way'!R104/3-2*'OddsRatio_working_3-way'!R104^3/27-'OddsRatio_working_3-way'!T104</f>
        <v>0.22892452175378145</v>
      </c>
      <c r="W104" s="11">
        <f>'OddsRatio_working_3-way'!V104^2+4*'OddsRatio_working_3-way'!U104^3/27</f>
        <v>-5.6716035550979906E-2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0.16516845356421536</v>
      </c>
      <c r="Y104" s="11">
        <f>IF('OddsRatio_working_3-way'!W104&gt;=0,IF('OddsRatio_working_3-way'!V104+SQRT('OddsRatio_working_3-way'!W104)&gt;0,0,PI()),ACOS('OddsRatio_working_3-way'!V104/(2*'OddsRatio_working_3-way'!X104)))</f>
        <v>0.80514991517517165</v>
      </c>
      <c r="Z104" s="11">
        <f>'OddsRatio_working_3-way'!X104^(1/3)*COS('OddsRatio_working_3-way'!Y104/3)</f>
        <v>0.52902542982884226</v>
      </c>
      <c r="AA104" s="11">
        <f>'OddsRatio_working_3-way'!X104^(1/3)*COS(('OddsRatio_working_3-way'!Y104+2*PI())/3)</f>
        <v>-0.39051224080826541</v>
      </c>
      <c r="AB104" s="11">
        <f>'OddsRatio_working_3-way'!X104^(1/3)*COS(('OddsRatio_working_3-way'!Y104+4*PI())/3)</f>
        <v>-0.1385131890205768</v>
      </c>
      <c r="AC104" s="11">
        <f>'OddsRatio_working_3-way'!X104^(1/3)*SIN('OddsRatio_working_3-way'!Y104/3)</f>
        <v>0.14549172038515248</v>
      </c>
      <c r="AD104" s="11">
        <f>'OddsRatio_working_3-way'!X104^(1/3)*SIN(('OddsRatio_working_3-way'!Y104+2*PI())/3)</f>
        <v>0.38540360128718321</v>
      </c>
      <c r="AE104" s="11">
        <f>'OddsRatio_working_3-way'!X104^(1/3)*SIN(('OddsRatio_working_3-way'!Y104+4*PI())/3)</f>
        <v>-0.53089532167233555</v>
      </c>
      <c r="AF104" s="11">
        <f>-'OddsRatio_working_3-way'!U104/(3*'OddsRatio_working_3-way'!X104^(1/3))*COS(('OddsRatio_working_3-way'!Y104)/3)</f>
        <v>0.52902542982884215</v>
      </c>
      <c r="AG104" s="11">
        <f>-'OddsRatio_working_3-way'!U104/(3*'OddsRatio_working_3-way'!X104^(1/3))*COS(('OddsRatio_working_3-way'!Y104+2*PI())/3)</f>
        <v>-0.39051224080826535</v>
      </c>
      <c r="AH104" s="11">
        <f>-'OddsRatio_working_3-way'!U104/(3*'OddsRatio_working_3-way'!X104^(1/3))*COS(('OddsRatio_working_3-way'!Y104+4*PI())/3)</f>
        <v>-0.13851318902057677</v>
      </c>
      <c r="AI104" s="11">
        <f>'OddsRatio_working_3-way'!U104/(3*'OddsRatio_working_3-way'!X104^(1/3))*SIN(('OddsRatio_working_3-way'!Y104)/3)</f>
        <v>-0.14549172038515246</v>
      </c>
      <c r="AJ104" s="11">
        <f>'OddsRatio_working_3-way'!U104/(3*'OddsRatio_working_3-way'!X104^(1/3))*SIN(('OddsRatio_working_3-way'!Y104+2*PI())/3)</f>
        <v>-0.38540360128718315</v>
      </c>
      <c r="AK104" s="11">
        <f>'OddsRatio_working_3-way'!U104/(3*'OddsRatio_working_3-way'!X104^(1/3))*SIN(('OddsRatio_working_3-way'!Y104+4*PI())/3)</f>
        <v>0.53089532167233555</v>
      </c>
      <c r="AL104" s="11">
        <f>'OddsRatio_working_3-way'!Z104+'OddsRatio_working_3-way'!AF104</f>
        <v>1.0580508596576843</v>
      </c>
      <c r="AM104" s="11">
        <f>'OddsRatio_working_3-way'!AA104+'OddsRatio_working_3-way'!AG104</f>
        <v>-0.78102448161653082</v>
      </c>
      <c r="AN104" s="11">
        <f>'OddsRatio_working_3-way'!AB104+'OddsRatio_working_3-way'!AH104</f>
        <v>-0.2770263780411536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1.0580508596576843</v>
      </c>
      <c r="AS104" s="11">
        <f>IF(('OddsRatio_working_3-way'!X104=0),IF(Q104&gt;0,-Q104^(1/3),(-Q104)^(1/3)),'OddsRatio_working_3-way'!AM104-'OddsRatio_working_3-way'!R104/3)</f>
        <v>-0.78102448161653082</v>
      </c>
      <c r="AT104" s="11">
        <f>IF(('OddsRatio_working_3-way'!X104=0),IF(Q104&gt;0,-Q104^(1/3),(-Q104)^(1/3)),'OddsRatio_working_3-way'!AN104-'OddsRatio_working_3-way'!R104/3)</f>
        <v>-0.2770263780411536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2.08</v>
      </c>
      <c r="B105" s="4">
        <f>IF('True_Odds_Calculator_3-way'!B106="","",'True_Odds_Calculator_3-way'!B106)</f>
        <v>3.4</v>
      </c>
      <c r="C105" s="4">
        <f>IF('True_Odds_Calculator_3-way'!C106="","",'True_Odds_Calculator_3-way'!C106)</f>
        <v>3.92</v>
      </c>
      <c r="D105" s="9">
        <f t="shared" si="26"/>
        <v>0.46913575243416666</v>
      </c>
      <c r="E105" s="9">
        <f t="shared" si="27"/>
        <v>0.28452574945093206</v>
      </c>
      <c r="F105" s="9">
        <f t="shared" si="28"/>
        <v>0.24633849811490136</v>
      </c>
      <c r="G105" s="9">
        <f t="shared" si="29"/>
        <v>1.0477584951007146</v>
      </c>
      <c r="H105" s="9">
        <f t="shared" si="30"/>
        <v>2.1315791747087727</v>
      </c>
      <c r="I105" s="9">
        <f t="shared" si="31"/>
        <v>3.514620388241716</v>
      </c>
      <c r="J105" s="9">
        <f t="shared" si="32"/>
        <v>4.0594548056940862</v>
      </c>
      <c r="K105" s="11">
        <f t="shared" si="33"/>
        <v>0.48076923076923073</v>
      </c>
      <c r="L105" s="11">
        <f t="shared" si="34"/>
        <v>0.29411764705882354</v>
      </c>
      <c r="M105" s="11">
        <f t="shared" si="35"/>
        <v>0.25510204081632654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-0.27301689906731941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0.23086157539939051</v>
      </c>
      <c r="Q105" s="11">
        <f>2*'OddsRatio_working_3-way'!K105*'OddsRatio_working_3-way'!L105*'OddsRatio_working_3-way'!M105</f>
        <v>7.2144242312309537E-2</v>
      </c>
      <c r="R105" s="11">
        <f t="shared" si="36"/>
        <v>0</v>
      </c>
      <c r="S105" s="11">
        <f t="shared" si="37"/>
        <v>-0.84559445290038837</v>
      </c>
      <c r="T105" s="11">
        <f t="shared" si="38"/>
        <v>-0.2642482665313714</v>
      </c>
      <c r="U105" s="11">
        <f>'OddsRatio_working_3-way'!S105-'OddsRatio_working_3-way'!R105^2/3</f>
        <v>-0.84559445290038837</v>
      </c>
      <c r="V105" s="11">
        <f>'OddsRatio_working_3-way'!S105*'OddsRatio_working_3-way'!R105/3-2*'OddsRatio_working_3-way'!R105^3/27-'OddsRatio_working_3-way'!T105</f>
        <v>0.2642482665313714</v>
      </c>
      <c r="W105" s="11">
        <f>'OddsRatio_working_3-way'!V105^2+4*'OddsRatio_working_3-way'!U105^3/27</f>
        <v>-1.9746984555223016E-2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0.14964468827865032</v>
      </c>
      <c r="Y105" s="11">
        <f>IF('OddsRatio_working_3-way'!W105&gt;=0,IF('OddsRatio_working_3-way'!V105+SQRT('OddsRatio_working_3-way'!W105)&gt;0,0,PI()),ACOS('OddsRatio_working_3-way'!V105/(2*'OddsRatio_working_3-way'!X105)))</f>
        <v>0.48875316634595922</v>
      </c>
      <c r="Z105" s="11">
        <f>'OddsRatio_working_3-way'!X105^(1/3)*COS('OddsRatio_working_3-way'!Y105/3)</f>
        <v>0.52387924755035742</v>
      </c>
      <c r="AA105" s="11">
        <f>'OddsRatio_working_3-way'!X105^(1/3)*COS(('OddsRatio_working_3-way'!Y105+2*PI())/3)</f>
        <v>-0.33651518086093302</v>
      </c>
      <c r="AB105" s="11">
        <f>'OddsRatio_working_3-way'!X105^(1/3)*COS(('OddsRatio_working_3-way'!Y105+4*PI())/3)</f>
        <v>-0.18736406668942457</v>
      </c>
      <c r="AC105" s="11">
        <f>'OddsRatio_working_3-way'!X105^(1/3)*SIN('OddsRatio_working_3-way'!Y105/3)</f>
        <v>8.6112435916853178E-2</v>
      </c>
      <c r="AD105" s="11">
        <f>'OddsRatio_working_3-way'!X105^(1/3)*SIN(('OddsRatio_working_3-way'!Y105+2*PI())/3)</f>
        <v>0.41063651893565972</v>
      </c>
      <c r="AE105" s="11">
        <f>'OddsRatio_working_3-way'!X105^(1/3)*SIN(('OddsRatio_working_3-way'!Y105+4*PI())/3)</f>
        <v>-0.49674895485251269</v>
      </c>
      <c r="AF105" s="11">
        <f>-'OddsRatio_working_3-way'!U105/(3*'OddsRatio_working_3-way'!X105^(1/3))*COS(('OddsRatio_working_3-way'!Y105)/3)</f>
        <v>0.52387924755035731</v>
      </c>
      <c r="AG105" s="11">
        <f>-'OddsRatio_working_3-way'!U105/(3*'OddsRatio_working_3-way'!X105^(1/3))*COS(('OddsRatio_working_3-way'!Y105+2*PI())/3)</f>
        <v>-0.33651518086093296</v>
      </c>
      <c r="AH105" s="11">
        <f>-'OddsRatio_working_3-way'!U105/(3*'OddsRatio_working_3-way'!X105^(1/3))*COS(('OddsRatio_working_3-way'!Y105+4*PI())/3)</f>
        <v>-0.18736406668942454</v>
      </c>
      <c r="AI105" s="11">
        <f>'OddsRatio_working_3-way'!U105/(3*'OddsRatio_working_3-way'!X105^(1/3))*SIN(('OddsRatio_working_3-way'!Y105)/3)</f>
        <v>-8.6112435916853164E-2</v>
      </c>
      <c r="AJ105" s="11">
        <f>'OddsRatio_working_3-way'!U105/(3*'OddsRatio_working_3-way'!X105^(1/3))*SIN(('OddsRatio_working_3-way'!Y105+2*PI())/3)</f>
        <v>-0.41063651893565961</v>
      </c>
      <c r="AK105" s="11">
        <f>'OddsRatio_working_3-way'!U105/(3*'OddsRatio_working_3-way'!X105^(1/3))*SIN(('OddsRatio_working_3-way'!Y105+4*PI())/3)</f>
        <v>0.49674895485251258</v>
      </c>
      <c r="AL105" s="11">
        <f>'OddsRatio_working_3-way'!Z105+'OddsRatio_working_3-way'!AF105</f>
        <v>1.0477584951007146</v>
      </c>
      <c r="AM105" s="11">
        <f>'OddsRatio_working_3-way'!AA105+'OddsRatio_working_3-way'!AG105</f>
        <v>-0.67303036172186603</v>
      </c>
      <c r="AN105" s="11">
        <f>'OddsRatio_working_3-way'!AB105+'OddsRatio_working_3-way'!AH105</f>
        <v>-0.37472813337884914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1.0477584951007146</v>
      </c>
      <c r="AS105" s="11">
        <f>IF(('OddsRatio_working_3-way'!X105=0),IF(Q105&gt;0,-Q105^(1/3),(-Q105)^(1/3)),'OddsRatio_working_3-way'!AM105-'OddsRatio_working_3-way'!R105/3)</f>
        <v>-0.67303036172186603</v>
      </c>
      <c r="AT105" s="11">
        <f>IF(('OddsRatio_working_3-way'!X105=0),IF(Q105&gt;0,-Q105^(1/3),(-Q105)^(1/3)),'OddsRatio_working_3-way'!AN105-'OddsRatio_working_3-way'!R105/3)</f>
        <v>-0.37472813337884914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1.69</v>
      </c>
      <c r="B106" s="4">
        <f>IF('True_Odds_Calculator_3-way'!B107="","",'True_Odds_Calculator_3-way'!B107)</f>
        <v>3.93</v>
      </c>
      <c r="C106" s="4">
        <f>IF('True_Odds_Calculator_3-way'!C107="","",'True_Odds_Calculator_3-way'!C107)</f>
        <v>5.39</v>
      </c>
      <c r="D106" s="9">
        <f t="shared" si="26"/>
        <v>0.57841285658774133</v>
      </c>
      <c r="E106" s="9">
        <f t="shared" si="27"/>
        <v>0.24419714315584032</v>
      </c>
      <c r="F106" s="9">
        <f t="shared" si="28"/>
        <v>0.17739000025641863</v>
      </c>
      <c r="G106" s="9">
        <f t="shared" si="29"/>
        <v>1.0563317413486342</v>
      </c>
      <c r="H106" s="9">
        <f t="shared" si="30"/>
        <v>1.7288689015305572</v>
      </c>
      <c r="I106" s="9">
        <f t="shared" si="31"/>
        <v>4.0950520021514984</v>
      </c>
      <c r="J106" s="9">
        <f t="shared" si="32"/>
        <v>5.6372963445205038</v>
      </c>
      <c r="K106" s="11">
        <f t="shared" si="33"/>
        <v>0.59171597633136097</v>
      </c>
      <c r="L106" s="11">
        <f t="shared" si="34"/>
        <v>0.2544529262086514</v>
      </c>
      <c r="M106" s="11">
        <f t="shared" si="35"/>
        <v>0.1855287569573284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-0.2479209407319467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0.22375074803562348</v>
      </c>
      <c r="Q106" s="11">
        <f>2*'OddsRatio_working_3-way'!K106*'OddsRatio_working_3-way'!L106*'OddsRatio_working_3-way'!M106</f>
        <v>5.5867852193663789E-2</v>
      </c>
      <c r="R106" s="11">
        <f t="shared" si="36"/>
        <v>0</v>
      </c>
      <c r="S106" s="11">
        <f t="shared" si="37"/>
        <v>-0.90250846650966787</v>
      </c>
      <c r="T106" s="11">
        <f t="shared" si="38"/>
        <v>-0.22534543483387462</v>
      </c>
      <c r="U106" s="11">
        <f>'OddsRatio_working_3-way'!S106-'OddsRatio_working_3-way'!R106^2/3</f>
        <v>-0.90250846650966787</v>
      </c>
      <c r="V106" s="11">
        <f>'OddsRatio_working_3-way'!S106*'OddsRatio_working_3-way'!R106/3-2*'OddsRatio_working_3-way'!R106^3/27-'OddsRatio_working_3-way'!T106</f>
        <v>0.22534543483387462</v>
      </c>
      <c r="W106" s="11">
        <f>'OddsRatio_working_3-way'!V106^2+4*'OddsRatio_working_3-way'!U106^3/27</f>
        <v>-5.812500224311707E-2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0.16500421755487427</v>
      </c>
      <c r="Y106" s="11">
        <f>IF('OddsRatio_working_3-way'!W106&gt;=0,IF('OddsRatio_working_3-way'!V106+SQRT('OddsRatio_working_3-way'!W106)&gt;0,0,PI()),ACOS('OddsRatio_working_3-way'!V106/(2*'OddsRatio_working_3-way'!X106)))</f>
        <v>0.8191430668522709</v>
      </c>
      <c r="Z106" s="11">
        <f>'OddsRatio_working_3-way'!X106^(1/3)*COS('OddsRatio_working_3-way'!Y106/3)</f>
        <v>0.52816587067431708</v>
      </c>
      <c r="AA106" s="11">
        <f>'OddsRatio_working_3-way'!X106^(1/3)*COS(('OddsRatio_working_3-way'!Y106+2*PI())/3)</f>
        <v>-0.39217558312986905</v>
      </c>
      <c r="AB106" s="11">
        <f>'OddsRatio_working_3-way'!X106^(1/3)*COS(('OddsRatio_working_3-way'!Y106+4*PI())/3)</f>
        <v>-0.1359902875444477</v>
      </c>
      <c r="AC106" s="11">
        <f>'OddsRatio_working_3-way'!X106^(1/3)*SIN('OddsRatio_working_3-way'!Y106/3)</f>
        <v>0.14790864936866682</v>
      </c>
      <c r="AD106" s="11">
        <f>'OddsRatio_working_3-way'!X106^(1/3)*SIN(('OddsRatio_working_3-way'!Y106+2*PI())/3)</f>
        <v>0.38345073673155172</v>
      </c>
      <c r="AE106" s="11">
        <f>'OddsRatio_working_3-way'!X106^(1/3)*SIN(('OddsRatio_working_3-way'!Y106+4*PI())/3)</f>
        <v>-0.53135938610021849</v>
      </c>
      <c r="AF106" s="11">
        <f>-'OddsRatio_working_3-way'!U106/(3*'OddsRatio_working_3-way'!X106^(1/3))*COS(('OddsRatio_working_3-way'!Y106)/3)</f>
        <v>0.52816587067431708</v>
      </c>
      <c r="AG106" s="11">
        <f>-'OddsRatio_working_3-way'!U106/(3*'OddsRatio_working_3-way'!X106^(1/3))*COS(('OddsRatio_working_3-way'!Y106+2*PI())/3)</f>
        <v>-0.39217558312986905</v>
      </c>
      <c r="AH106" s="11">
        <f>-'OddsRatio_working_3-way'!U106/(3*'OddsRatio_working_3-way'!X106^(1/3))*COS(('OddsRatio_working_3-way'!Y106+4*PI())/3)</f>
        <v>-0.1359902875444477</v>
      </c>
      <c r="AI106" s="11">
        <f>'OddsRatio_working_3-way'!U106/(3*'OddsRatio_working_3-way'!X106^(1/3))*SIN(('OddsRatio_working_3-way'!Y106)/3)</f>
        <v>-0.14790864936866682</v>
      </c>
      <c r="AJ106" s="11">
        <f>'OddsRatio_working_3-way'!U106/(3*'OddsRatio_working_3-way'!X106^(1/3))*SIN(('OddsRatio_working_3-way'!Y106+2*PI())/3)</f>
        <v>-0.38345073673155172</v>
      </c>
      <c r="AK106" s="11">
        <f>'OddsRatio_working_3-way'!U106/(3*'OddsRatio_working_3-way'!X106^(1/3))*SIN(('OddsRatio_working_3-way'!Y106+4*PI())/3)</f>
        <v>0.53135938610021849</v>
      </c>
      <c r="AL106" s="11">
        <f>'OddsRatio_working_3-way'!Z106+'OddsRatio_working_3-way'!AF106</f>
        <v>1.0563317413486342</v>
      </c>
      <c r="AM106" s="11">
        <f>'OddsRatio_working_3-way'!AA106+'OddsRatio_working_3-way'!AG106</f>
        <v>-0.78435116625973811</v>
      </c>
      <c r="AN106" s="11">
        <f>'OddsRatio_working_3-way'!AB106+'OddsRatio_working_3-way'!AH106</f>
        <v>-0.27198057508889539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1.0563317413486342</v>
      </c>
      <c r="AS106" s="11">
        <f>IF(('OddsRatio_working_3-way'!X106=0),IF(Q106&gt;0,-Q106^(1/3),(-Q106)^(1/3)),'OddsRatio_working_3-way'!AM106-'OddsRatio_working_3-way'!R106/3)</f>
        <v>-0.78435116625973811</v>
      </c>
      <c r="AT106" s="11">
        <f>IF(('OddsRatio_working_3-way'!X106=0),IF(Q106&gt;0,-Q106^(1/3),(-Q106)^(1/3)),'OddsRatio_working_3-way'!AN106-'OddsRatio_working_3-way'!R106/3)</f>
        <v>-0.27198057508889539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3.77</v>
      </c>
      <c r="B107" s="4">
        <f>IF('True_Odds_Calculator_3-way'!B108="","",'True_Odds_Calculator_3-way'!B108)</f>
        <v>3.76</v>
      </c>
      <c r="C107" s="4">
        <f>IF('True_Odds_Calculator_3-way'!C108="","",'True_Odds_Calculator_3-way'!C108)</f>
        <v>1.99</v>
      </c>
      <c r="D107" s="9">
        <f t="shared" si="26"/>
        <v>0.25503508901224919</v>
      </c>
      <c r="E107" s="9">
        <f t="shared" si="27"/>
        <v>0.25572283101964299</v>
      </c>
      <c r="F107" s="9">
        <f t="shared" si="28"/>
        <v>0.48924207996810765</v>
      </c>
      <c r="G107" s="9">
        <f t="shared" si="29"/>
        <v>1.0545231329548279</v>
      </c>
      <c r="H107" s="9">
        <f t="shared" si="30"/>
        <v>3.9210290782848731</v>
      </c>
      <c r="I107" s="9">
        <f t="shared" si="31"/>
        <v>3.9104838469553247</v>
      </c>
      <c r="J107" s="9">
        <f t="shared" si="32"/>
        <v>2.0439779016252797</v>
      </c>
      <c r="K107" s="11">
        <f t="shared" si="33"/>
        <v>0.26525198938992045</v>
      </c>
      <c r="L107" s="11">
        <f t="shared" si="34"/>
        <v>0.26595744680851063</v>
      </c>
      <c r="M107" s="11">
        <f t="shared" si="35"/>
        <v>0.50251256281407031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-0.26831303648441418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0.23113479242252227</v>
      </c>
      <c r="Q107" s="11">
        <f>2*'OddsRatio_working_3-way'!K107*'OddsRatio_working_3-way'!L107*'OddsRatio_working_3-way'!M107</f>
        <v>7.0900243074393354E-2</v>
      </c>
      <c r="R107" s="11">
        <f t="shared" si="36"/>
        <v>0</v>
      </c>
      <c r="S107" s="11">
        <f t="shared" si="37"/>
        <v>-0.86143705669682757</v>
      </c>
      <c r="T107" s="11">
        <f t="shared" si="38"/>
        <v>-0.26424449591927235</v>
      </c>
      <c r="U107" s="11">
        <f>'OddsRatio_working_3-way'!S107-'OddsRatio_working_3-way'!R107^2/3</f>
        <v>-0.86143705669682757</v>
      </c>
      <c r="V107" s="11">
        <f>'OddsRatio_working_3-way'!S107*'OddsRatio_working_3-way'!R107/3-2*'OddsRatio_working_3-way'!R107^3/27-'OddsRatio_working_3-way'!T107</f>
        <v>0.26424449591927235</v>
      </c>
      <c r="W107" s="11">
        <f>'OddsRatio_working_3-way'!V107^2+4*'OddsRatio_working_3-way'!U107^3/27</f>
        <v>-2.4878531177416091E-2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0.15386981900379818</v>
      </c>
      <c r="Y107" s="11">
        <f>IF('OddsRatio_working_3-way'!W107&gt;=0,IF('OddsRatio_working_3-way'!V107+SQRT('OddsRatio_working_3-way'!W107)&gt;0,0,PI()),ACOS('OddsRatio_working_3-way'!V107/(2*'OddsRatio_working_3-way'!X107)))</f>
        <v>0.53814187468473285</v>
      </c>
      <c r="Z107" s="11">
        <f>'OddsRatio_working_3-way'!X107^(1/3)*COS('OddsRatio_working_3-way'!Y107/3)</f>
        <v>0.52726156647741396</v>
      </c>
      <c r="AA107" s="11">
        <f>'OddsRatio_working_3-way'!X107^(1/3)*COS(('OddsRatio_working_3-way'!Y107+2*PI())/3)</f>
        <v>-0.34642990497948783</v>
      </c>
      <c r="AB107" s="11">
        <f>'OddsRatio_working_3-way'!X107^(1/3)*COS(('OddsRatio_working_3-way'!Y107+4*PI())/3)</f>
        <v>-0.1808316614979262</v>
      </c>
      <c r="AC107" s="11">
        <f>'OddsRatio_working_3-way'!X107^(1/3)*SIN('OddsRatio_working_3-way'!Y107/3)</f>
        <v>9.560819045140892E-2</v>
      </c>
      <c r="AD107" s="11">
        <f>'OddsRatio_working_3-way'!X107^(1/3)*SIN(('OddsRatio_working_3-way'!Y107+2*PI())/3)</f>
        <v>0.4088178157829136</v>
      </c>
      <c r="AE107" s="11">
        <f>'OddsRatio_working_3-way'!X107^(1/3)*SIN(('OddsRatio_working_3-way'!Y107+4*PI())/3)</f>
        <v>-0.50442600623432243</v>
      </c>
      <c r="AF107" s="11">
        <f>-'OddsRatio_working_3-way'!U107/(3*'OddsRatio_working_3-way'!X107^(1/3))*COS(('OddsRatio_working_3-way'!Y107)/3)</f>
        <v>0.52726156647741396</v>
      </c>
      <c r="AG107" s="11">
        <f>-'OddsRatio_working_3-way'!U107/(3*'OddsRatio_working_3-way'!X107^(1/3))*COS(('OddsRatio_working_3-way'!Y107+2*PI())/3)</f>
        <v>-0.34642990497948783</v>
      </c>
      <c r="AH107" s="11">
        <f>-'OddsRatio_working_3-way'!U107/(3*'OddsRatio_working_3-way'!X107^(1/3))*COS(('OddsRatio_working_3-way'!Y107+4*PI())/3)</f>
        <v>-0.1808316614979262</v>
      </c>
      <c r="AI107" s="11">
        <f>'OddsRatio_working_3-way'!U107/(3*'OddsRatio_working_3-way'!X107^(1/3))*SIN(('OddsRatio_working_3-way'!Y107)/3)</f>
        <v>-9.560819045140892E-2</v>
      </c>
      <c r="AJ107" s="11">
        <f>'OddsRatio_working_3-way'!U107/(3*'OddsRatio_working_3-way'!X107^(1/3))*SIN(('OddsRatio_working_3-way'!Y107+2*PI())/3)</f>
        <v>-0.4088178157829136</v>
      </c>
      <c r="AK107" s="11">
        <f>'OddsRatio_working_3-way'!U107/(3*'OddsRatio_working_3-way'!X107^(1/3))*SIN(('OddsRatio_working_3-way'!Y107+4*PI())/3)</f>
        <v>0.50442600623432243</v>
      </c>
      <c r="AL107" s="11">
        <f>'OddsRatio_working_3-way'!Z107+'OddsRatio_working_3-way'!AF107</f>
        <v>1.0545231329548279</v>
      </c>
      <c r="AM107" s="11">
        <f>'OddsRatio_working_3-way'!AA107+'OddsRatio_working_3-way'!AG107</f>
        <v>-0.69285980995897567</v>
      </c>
      <c r="AN107" s="11">
        <f>'OddsRatio_working_3-way'!AB107+'OddsRatio_working_3-way'!AH107</f>
        <v>-0.36166332299585241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1.0545231329548279</v>
      </c>
      <c r="AS107" s="11">
        <f>IF(('OddsRatio_working_3-way'!X107=0),IF(Q107&gt;0,-Q107^(1/3),(-Q107)^(1/3)),'OddsRatio_working_3-way'!AM107-'OddsRatio_working_3-way'!R107/3)</f>
        <v>-0.69285980995897567</v>
      </c>
      <c r="AT107" s="11">
        <f>IF(('OddsRatio_working_3-way'!X107=0),IF(Q107&gt;0,-Q107^(1/3),(-Q107)^(1/3)),'OddsRatio_working_3-way'!AN107-'OddsRatio_working_3-way'!R107/3)</f>
        <v>-0.36166332299585241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9.66</v>
      </c>
      <c r="B108" s="4">
        <f>IF('True_Odds_Calculator_3-way'!B109="","",'True_Odds_Calculator_3-way'!B109)</f>
        <v>5.57</v>
      </c>
      <c r="C108" s="4">
        <f>IF('True_Odds_Calculator_3-way'!C109="","",'True_Odds_Calculator_3-way'!C109)</f>
        <v>1.34</v>
      </c>
      <c r="D108" s="9">
        <f t="shared" si="26"/>
        <v>9.7317050243147629E-2</v>
      </c>
      <c r="E108" s="9">
        <f t="shared" si="27"/>
        <v>0.16963790655240449</v>
      </c>
      <c r="F108" s="9">
        <f t="shared" si="28"/>
        <v>0.73304504320444774</v>
      </c>
      <c r="G108" s="9">
        <f t="shared" si="29"/>
        <v>1.0710960327917989</v>
      </c>
      <c r="H108" s="9">
        <f t="shared" si="30"/>
        <v>10.27569164397698</v>
      </c>
      <c r="I108" s="9">
        <f t="shared" si="31"/>
        <v>5.8949088698585204</v>
      </c>
      <c r="J108" s="9">
        <f t="shared" si="32"/>
        <v>1.3641726511492118</v>
      </c>
      <c r="K108" s="11">
        <f t="shared" si="33"/>
        <v>0.10351966873706003</v>
      </c>
      <c r="L108" s="11">
        <f t="shared" si="34"/>
        <v>0.17953321364452424</v>
      </c>
      <c r="M108" s="11">
        <f t="shared" si="35"/>
        <v>0.74626865671641784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-0.18662760774891551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0.18821001430396106</v>
      </c>
      <c r="Q108" s="11">
        <f>2*'OddsRatio_working_3-way'!K108*'OddsRatio_working_3-way'!L108*'OddsRatio_working_3-way'!M108</f>
        <v>2.7739132542956679E-2</v>
      </c>
      <c r="R108" s="11">
        <f t="shared" si="36"/>
        <v>0</v>
      </c>
      <c r="S108" s="11">
        <f t="shared" si="37"/>
        <v>-1.0084789521450357</v>
      </c>
      <c r="T108" s="11">
        <f t="shared" si="38"/>
        <v>-0.1486335964841615</v>
      </c>
      <c r="U108" s="11">
        <f>'OddsRatio_working_3-way'!S108-'OddsRatio_working_3-way'!R108^2/3</f>
        <v>-1.0084789521450357</v>
      </c>
      <c r="V108" s="11">
        <f>'OddsRatio_working_3-way'!S108*'OddsRatio_working_3-way'!R108/3-2*'OddsRatio_working_3-way'!R108^3/27-'OddsRatio_working_3-way'!T108</f>
        <v>0.1486335964841615</v>
      </c>
      <c r="W108" s="11">
        <f>'OddsRatio_working_3-way'!V108^2+4*'OddsRatio_working_3-way'!U108^3/27</f>
        <v>-0.12985666790695466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0.19490293347636611</v>
      </c>
      <c r="Y108" s="11">
        <f>IF('OddsRatio_working_3-way'!W108&gt;=0,IF('OddsRatio_working_3-way'!V108+SQRT('OddsRatio_working_3-way'!W108)&gt;0,0,PI()),ACOS('OddsRatio_working_3-way'!V108/(2*'OddsRatio_working_3-way'!X108)))</f>
        <v>1.1795924790624259</v>
      </c>
      <c r="Z108" s="11">
        <f>'OddsRatio_working_3-way'!X108^(1/3)*COS('OddsRatio_working_3-way'!Y108/3)</f>
        <v>0.53554801639589944</v>
      </c>
      <c r="AA108" s="11">
        <f>'OddsRatio_working_3-way'!X108^(1/3)*COS(('OddsRatio_working_3-way'!Y108+2*PI())/3)</f>
        <v>-0.46015638690523147</v>
      </c>
      <c r="AB108" s="11">
        <f>'OddsRatio_working_3-way'!X108^(1/3)*COS(('OddsRatio_working_3-way'!Y108+4*PI())/3)</f>
        <v>-7.5391629490668091E-2</v>
      </c>
      <c r="AC108" s="11">
        <f>'OddsRatio_working_3-way'!X108^(1/3)*SIN('OddsRatio_working_3-way'!Y108/3)</f>
        <v>0.22214403626797932</v>
      </c>
      <c r="AD108" s="11">
        <f>'OddsRatio_working_3-way'!X108^(1/3)*SIN(('OddsRatio_working_3-way'!Y108+2*PI())/3)</f>
        <v>0.35272616901122428</v>
      </c>
      <c r="AE108" s="11">
        <f>'OddsRatio_working_3-way'!X108^(1/3)*SIN(('OddsRatio_working_3-way'!Y108+4*PI())/3)</f>
        <v>-0.57487020527920363</v>
      </c>
      <c r="AF108" s="11">
        <f>-'OddsRatio_working_3-way'!U108/(3*'OddsRatio_working_3-way'!X108^(1/3))*COS(('OddsRatio_working_3-way'!Y108)/3)</f>
        <v>0.53554801639589955</v>
      </c>
      <c r="AG108" s="11">
        <f>-'OddsRatio_working_3-way'!U108/(3*'OddsRatio_working_3-way'!X108^(1/3))*COS(('OddsRatio_working_3-way'!Y108+2*PI())/3)</f>
        <v>-0.46015638690523153</v>
      </c>
      <c r="AH108" s="11">
        <f>-'OddsRatio_working_3-way'!U108/(3*'OddsRatio_working_3-way'!X108^(1/3))*COS(('OddsRatio_working_3-way'!Y108+4*PI())/3)</f>
        <v>-7.5391629490668105E-2</v>
      </c>
      <c r="AI108" s="11">
        <f>'OddsRatio_working_3-way'!U108/(3*'OddsRatio_working_3-way'!X108^(1/3))*SIN(('OddsRatio_working_3-way'!Y108)/3)</f>
        <v>-0.22214403626797935</v>
      </c>
      <c r="AJ108" s="11">
        <f>'OddsRatio_working_3-way'!U108/(3*'OddsRatio_working_3-way'!X108^(1/3))*SIN(('OddsRatio_working_3-way'!Y108+2*PI())/3)</f>
        <v>-0.35272616901122439</v>
      </c>
      <c r="AK108" s="11">
        <f>'OddsRatio_working_3-way'!U108/(3*'OddsRatio_working_3-way'!X108^(1/3))*SIN(('OddsRatio_working_3-way'!Y108+4*PI())/3)</f>
        <v>0.57487020527920374</v>
      </c>
      <c r="AL108" s="11">
        <f>'OddsRatio_working_3-way'!Z108+'OddsRatio_working_3-way'!AF108</f>
        <v>1.0710960327917989</v>
      </c>
      <c r="AM108" s="11">
        <f>'OddsRatio_working_3-way'!AA108+'OddsRatio_working_3-way'!AG108</f>
        <v>-0.92031277381046306</v>
      </c>
      <c r="AN108" s="11">
        <f>'OddsRatio_working_3-way'!AB108+'OddsRatio_working_3-way'!AH108</f>
        <v>-0.15078325898133621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1.0710960327917989</v>
      </c>
      <c r="AS108" s="11">
        <f>IF(('OddsRatio_working_3-way'!X108=0),IF(Q108&gt;0,-Q108^(1/3),(-Q108)^(1/3)),'OddsRatio_working_3-way'!AM108-'OddsRatio_working_3-way'!R108/3)</f>
        <v>-0.92031277381046306</v>
      </c>
      <c r="AT108" s="11">
        <f>IF(('OddsRatio_working_3-way'!X108=0),IF(Q108&gt;0,-Q108^(1/3),(-Q108)^(1/3)),'OddsRatio_working_3-way'!AN108-'OddsRatio_working_3-way'!R108/3)</f>
        <v>-0.15078325898133621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2.44</v>
      </c>
      <c r="B109" s="4">
        <f>IF('True_Odds_Calculator_3-way'!B110="","",'True_Odds_Calculator_3-way'!B110)</f>
        <v>3.57</v>
      </c>
      <c r="C109" s="4">
        <f>IF('True_Odds_Calculator_3-way'!C110="","",'True_Odds_Calculator_3-way'!C110)</f>
        <v>2.95</v>
      </c>
      <c r="D109" s="9">
        <f t="shared" si="26"/>
        <v>0.39932562020164492</v>
      </c>
      <c r="E109" s="9">
        <f t="shared" si="27"/>
        <v>0.27139852411225152</v>
      </c>
      <c r="F109" s="9">
        <f t="shared" si="28"/>
        <v>0.3292758556861034</v>
      </c>
      <c r="G109" s="9">
        <f t="shared" si="29"/>
        <v>1.0445986054199126</v>
      </c>
      <c r="H109" s="9">
        <f t="shared" si="30"/>
        <v>2.5042219918046742</v>
      </c>
      <c r="I109" s="9">
        <f t="shared" si="31"/>
        <v>3.6846184159291742</v>
      </c>
      <c r="J109" s="9">
        <f t="shared" si="32"/>
        <v>3.0369672805688301</v>
      </c>
      <c r="K109" s="11">
        <f t="shared" si="33"/>
        <v>0.4098360655737705</v>
      </c>
      <c r="L109" s="11">
        <f t="shared" si="34"/>
        <v>0.28011204481792717</v>
      </c>
      <c r="M109" s="11">
        <f t="shared" si="35"/>
        <v>0.33898305084745761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-0.28083431205213383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0.23193495236382963</v>
      </c>
      <c r="Q109" s="11">
        <f>2*'OddsRatio_working_3-way'!K109*'OddsRatio_working_3-way'!L109*'OddsRatio_working_3-way'!M109</f>
        <v>7.7830520927459609E-2</v>
      </c>
      <c r="R109" s="11">
        <f t="shared" si="36"/>
        <v>0</v>
      </c>
      <c r="S109" s="11">
        <f t="shared" si="37"/>
        <v>-0.82587825778487289</v>
      </c>
      <c r="T109" s="11">
        <f t="shared" si="38"/>
        <v>-0.27714035496136674</v>
      </c>
      <c r="U109" s="11">
        <f>'OddsRatio_working_3-way'!S109-'OddsRatio_working_3-way'!R109^2/3</f>
        <v>-0.82587825778487289</v>
      </c>
      <c r="V109" s="11">
        <f>'OddsRatio_working_3-way'!S109*'OddsRatio_working_3-way'!R109/3-2*'OddsRatio_working_3-way'!R109^3/27-'OddsRatio_working_3-way'!T109</f>
        <v>0.27714035496136674</v>
      </c>
      <c r="W109" s="11">
        <f>'OddsRatio_working_3-way'!V109^2+4*'OddsRatio_working_3-way'!U109^3/27</f>
        <v>-6.6466795556422015E-3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0.14444155903319045</v>
      </c>
      <c r="Y109" s="11">
        <f>IF('OddsRatio_working_3-way'!W109&gt;=0,IF('OddsRatio_working_3-way'!V109+SQRT('OddsRatio_working_3-way'!W109)&gt;0,0,PI()),ACOS('OddsRatio_working_3-way'!V109/(2*'OddsRatio_working_3-way'!X109)))</f>
        <v>0.28610225736132566</v>
      </c>
      <c r="Z109" s="11">
        <f>'OddsRatio_working_3-way'!X109^(1/3)*COS('OddsRatio_working_3-way'!Y109/3)</f>
        <v>0.52229930270995628</v>
      </c>
      <c r="AA109" s="11">
        <f>'OddsRatio_working_3-way'!X109^(1/3)*COS(('OddsRatio_working_3-way'!Y109+2*PI())/3)</f>
        <v>-0.30441792192058265</v>
      </c>
      <c r="AB109" s="11">
        <f>'OddsRatio_working_3-way'!X109^(1/3)*COS(('OddsRatio_working_3-way'!Y109+4*PI())/3)</f>
        <v>-0.21788138078937377</v>
      </c>
      <c r="AC109" s="11">
        <f>'OddsRatio_working_3-way'!X109^(1/3)*SIN('OddsRatio_working_3-way'!Y109/3)</f>
        <v>4.9961895316842746E-2</v>
      </c>
      <c r="AD109" s="11">
        <f>'OddsRatio_working_3-way'!X109^(1/3)*SIN(('OddsRatio_working_3-way'!Y109+2*PI())/3)</f>
        <v>0.42734351686729938</v>
      </c>
      <c r="AE109" s="11">
        <f>'OddsRatio_working_3-way'!X109^(1/3)*SIN(('OddsRatio_working_3-way'!Y109+4*PI())/3)</f>
        <v>-0.47730541218414191</v>
      </c>
      <c r="AF109" s="11">
        <f>-'OddsRatio_working_3-way'!U109/(3*'OddsRatio_working_3-way'!X109^(1/3))*COS(('OddsRatio_working_3-way'!Y109)/3)</f>
        <v>0.52229930270995617</v>
      </c>
      <c r="AG109" s="11">
        <f>-'OddsRatio_working_3-way'!U109/(3*'OddsRatio_working_3-way'!X109^(1/3))*COS(('OddsRatio_working_3-way'!Y109+2*PI())/3)</f>
        <v>-0.30441792192058253</v>
      </c>
      <c r="AH109" s="11">
        <f>-'OddsRatio_working_3-way'!U109/(3*'OddsRatio_working_3-way'!X109^(1/3))*COS(('OddsRatio_working_3-way'!Y109+4*PI())/3)</f>
        <v>-0.21788138078937372</v>
      </c>
      <c r="AI109" s="11">
        <f>'OddsRatio_working_3-way'!U109/(3*'OddsRatio_working_3-way'!X109^(1/3))*SIN(('OddsRatio_working_3-way'!Y109)/3)</f>
        <v>-4.9961895316842732E-2</v>
      </c>
      <c r="AJ109" s="11">
        <f>'OddsRatio_working_3-way'!U109/(3*'OddsRatio_working_3-way'!X109^(1/3))*SIN(('OddsRatio_working_3-way'!Y109+2*PI())/3)</f>
        <v>-0.42734351686729927</v>
      </c>
      <c r="AK109" s="11">
        <f>'OddsRatio_working_3-way'!U109/(3*'OddsRatio_working_3-way'!X109^(1/3))*SIN(('OddsRatio_working_3-way'!Y109+4*PI())/3)</f>
        <v>0.4773054121841418</v>
      </c>
      <c r="AL109" s="11">
        <f>'OddsRatio_working_3-way'!Z109+'OddsRatio_working_3-way'!AF109</f>
        <v>1.0445986054199126</v>
      </c>
      <c r="AM109" s="11">
        <f>'OddsRatio_working_3-way'!AA109+'OddsRatio_working_3-way'!AG109</f>
        <v>-0.60883584384116518</v>
      </c>
      <c r="AN109" s="11">
        <f>'OddsRatio_working_3-way'!AB109+'OddsRatio_working_3-way'!AH109</f>
        <v>-0.43576276157874749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1.0445986054199126</v>
      </c>
      <c r="AS109" s="11">
        <f>IF(('OddsRatio_working_3-way'!X109=0),IF(Q109&gt;0,-Q109^(1/3),(-Q109)^(1/3)),'OddsRatio_working_3-way'!AM109-'OddsRatio_working_3-way'!R109/3)</f>
        <v>-0.60883584384116518</v>
      </c>
      <c r="AT109" s="11">
        <f>IF(('OddsRatio_working_3-way'!X109=0),IF(Q109&gt;0,-Q109^(1/3),(-Q109)^(1/3)),'OddsRatio_working_3-way'!AN109-'OddsRatio_working_3-way'!R109/3)</f>
        <v>-0.43576276157874749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2.09</v>
      </c>
      <c r="B110" s="4">
        <f>IF('True_Odds_Calculator_3-way'!B111="","",'True_Odds_Calculator_3-way'!B111)</f>
        <v>4.0199999999999996</v>
      </c>
      <c r="C110" s="4">
        <f>IF('True_Odds_Calculator_3-way'!C111="","",'True_Odds_Calculator_3-way'!C111)</f>
        <v>3.31</v>
      </c>
      <c r="D110" s="9">
        <f t="shared" si="26"/>
        <v>0.46709387657635437</v>
      </c>
      <c r="E110" s="9">
        <f t="shared" si="27"/>
        <v>0.24032579949276658</v>
      </c>
      <c r="F110" s="9">
        <f t="shared" si="28"/>
        <v>0.29258032393087913</v>
      </c>
      <c r="G110" s="9">
        <f t="shared" si="29"/>
        <v>1.0466947329136012</v>
      </c>
      <c r="H110" s="9">
        <f t="shared" si="30"/>
        <v>2.140897258875825</v>
      </c>
      <c r="I110" s="9">
        <f t="shared" si="31"/>
        <v>4.1610180933990746</v>
      </c>
      <c r="J110" s="9">
        <f t="shared" si="32"/>
        <v>3.4178648330304187</v>
      </c>
      <c r="K110" s="11">
        <f t="shared" si="33"/>
        <v>0.47846889952153115</v>
      </c>
      <c r="L110" s="11">
        <f t="shared" si="34"/>
        <v>0.24875621890547267</v>
      </c>
      <c r="M110" s="11">
        <f t="shared" si="35"/>
        <v>0.30211480362537763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-0.2734293234099815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0.23085256007937877</v>
      </c>
      <c r="Q110" s="11">
        <f>2*'OddsRatio_working_3-way'!K110*'OddsRatio_working_3-way'!L110*'OddsRatio_working_3-way'!M110</f>
        <v>7.1916685382984041E-2</v>
      </c>
      <c r="R110" s="11">
        <f t="shared" si="36"/>
        <v>0</v>
      </c>
      <c r="S110" s="11">
        <f t="shared" si="37"/>
        <v>-0.84428603779718647</v>
      </c>
      <c r="T110" s="11">
        <f t="shared" si="38"/>
        <v>-0.26301745725769049</v>
      </c>
      <c r="U110" s="11">
        <f>'OddsRatio_working_3-way'!S110-'OddsRatio_working_3-way'!R110^2/3</f>
        <v>-0.84428603779718647</v>
      </c>
      <c r="V110" s="11">
        <f>'OddsRatio_working_3-way'!S110*'OddsRatio_working_3-way'!R110/3-2*'OddsRatio_working_3-way'!R110^3/27-'OddsRatio_working_3-way'!T110</f>
        <v>0.26301745725769049</v>
      </c>
      <c r="W110" s="11">
        <f>'OddsRatio_working_3-way'!V110^2+4*'OddsRatio_working_3-way'!U110^3/27</f>
        <v>-1.9980788473478256E-2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0.14929749771494774</v>
      </c>
      <c r="Y110" s="11">
        <f>IF('OddsRatio_working_3-way'!W110&gt;=0,IF('OddsRatio_working_3-way'!V110+SQRT('OddsRatio_working_3-way'!W110)&gt;0,0,PI()),ACOS('OddsRatio_working_3-way'!V110/(2*'OddsRatio_working_3-way'!X110)))</f>
        <v>0.49314118304423604</v>
      </c>
      <c r="Z110" s="11">
        <f>'OddsRatio_working_3-way'!X110^(1/3)*COS('OddsRatio_working_3-way'!Y110/3)</f>
        <v>0.52334736645680058</v>
      </c>
      <c r="AA110" s="11">
        <f>'OddsRatio_working_3-way'!X110^(1/3)*COS(('OddsRatio_working_3-way'!Y110+2*PI())/3)</f>
        <v>-0.33685453162973944</v>
      </c>
      <c r="AB110" s="11">
        <f>'OddsRatio_working_3-way'!X110^(1/3)*COS(('OddsRatio_working_3-way'!Y110+4*PI())/3)</f>
        <v>-0.18649283482706122</v>
      </c>
      <c r="AC110" s="11">
        <f>'OddsRatio_working_3-way'!X110^(1/3)*SIN('OddsRatio_working_3-way'!Y110/3)</f>
        <v>8.6811366124835157E-2</v>
      </c>
      <c r="AD110" s="11">
        <f>'OddsRatio_working_3-way'!X110^(1/3)*SIN(('OddsRatio_working_3-way'!Y110+2*PI())/3)</f>
        <v>0.40982643129285562</v>
      </c>
      <c r="AE110" s="11">
        <f>'OddsRatio_working_3-way'!X110^(1/3)*SIN(('OddsRatio_working_3-way'!Y110+4*PI())/3)</f>
        <v>-0.49663779741769082</v>
      </c>
      <c r="AF110" s="11">
        <f>-'OddsRatio_working_3-way'!U110/(3*'OddsRatio_working_3-way'!X110^(1/3))*COS(('OddsRatio_working_3-way'!Y110)/3)</f>
        <v>0.52334736645680058</v>
      </c>
      <c r="AG110" s="11">
        <f>-'OddsRatio_working_3-way'!U110/(3*'OddsRatio_working_3-way'!X110^(1/3))*COS(('OddsRatio_working_3-way'!Y110+2*PI())/3)</f>
        <v>-0.33685453162973944</v>
      </c>
      <c r="AH110" s="11">
        <f>-'OddsRatio_working_3-way'!U110/(3*'OddsRatio_working_3-way'!X110^(1/3))*COS(('OddsRatio_working_3-way'!Y110+4*PI())/3)</f>
        <v>-0.18649283482706122</v>
      </c>
      <c r="AI110" s="11">
        <f>'OddsRatio_working_3-way'!U110/(3*'OddsRatio_working_3-way'!X110^(1/3))*SIN(('OddsRatio_working_3-way'!Y110)/3)</f>
        <v>-8.6811366124835157E-2</v>
      </c>
      <c r="AJ110" s="11">
        <f>'OddsRatio_working_3-way'!U110/(3*'OddsRatio_working_3-way'!X110^(1/3))*SIN(('OddsRatio_working_3-way'!Y110+2*PI())/3)</f>
        <v>-0.40982643129285562</v>
      </c>
      <c r="AK110" s="11">
        <f>'OddsRatio_working_3-way'!U110/(3*'OddsRatio_working_3-way'!X110^(1/3))*SIN(('OddsRatio_working_3-way'!Y110+4*PI())/3)</f>
        <v>0.49663779741769082</v>
      </c>
      <c r="AL110" s="11">
        <f>'OddsRatio_working_3-way'!Z110+'OddsRatio_working_3-way'!AF110</f>
        <v>1.0466947329136012</v>
      </c>
      <c r="AM110" s="11">
        <f>'OddsRatio_working_3-way'!AA110+'OddsRatio_working_3-way'!AG110</f>
        <v>-0.67370906325947888</v>
      </c>
      <c r="AN110" s="11">
        <f>'OddsRatio_working_3-way'!AB110+'OddsRatio_working_3-way'!AH110</f>
        <v>-0.37298566965412244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1.0466947329136012</v>
      </c>
      <c r="AS110" s="11">
        <f>IF(('OddsRatio_working_3-way'!X110=0),IF(Q110&gt;0,-Q110^(1/3),(-Q110)^(1/3)),'OddsRatio_working_3-way'!AM110-'OddsRatio_working_3-way'!R110/3)</f>
        <v>-0.67370906325947888</v>
      </c>
      <c r="AT110" s="11">
        <f>IF(('OddsRatio_working_3-way'!X110=0),IF(Q110&gt;0,-Q110^(1/3),(-Q110)^(1/3)),'OddsRatio_working_3-way'!AN110-'OddsRatio_working_3-way'!R110/3)</f>
        <v>-0.37298566965412244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2.25</v>
      </c>
      <c r="B111" s="4">
        <f>IF('True_Odds_Calculator_3-way'!B112="","",'True_Odds_Calculator_3-way'!B112)</f>
        <v>3.71</v>
      </c>
      <c r="C111" s="4">
        <f>IF('True_Odds_Calculator_3-way'!C112="","",'True_Odds_Calculator_3-way'!C112)</f>
        <v>3.19</v>
      </c>
      <c r="D111" s="9">
        <f t="shared" si="26"/>
        <v>0.43411294900262465</v>
      </c>
      <c r="E111" s="9">
        <f t="shared" si="27"/>
        <v>0.26136329273787173</v>
      </c>
      <c r="F111" s="9">
        <f t="shared" si="28"/>
        <v>0.30452375825950345</v>
      </c>
      <c r="G111" s="9">
        <f t="shared" si="29"/>
        <v>1.0428383715298095</v>
      </c>
      <c r="H111" s="9">
        <f t="shared" si="30"/>
        <v>2.3035479644122616</v>
      </c>
      <c r="I111" s="9">
        <f t="shared" si="31"/>
        <v>3.8260919868457841</v>
      </c>
      <c r="J111" s="9">
        <f t="shared" si="32"/>
        <v>3.2838160336502824</v>
      </c>
      <c r="K111" s="11">
        <f t="shared" si="33"/>
        <v>0.44444444444444442</v>
      </c>
      <c r="L111" s="11">
        <f t="shared" si="34"/>
        <v>0.26954177897574122</v>
      </c>
      <c r="M111" s="11">
        <f t="shared" si="35"/>
        <v>0.31347962382445144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-0.27859691815449772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0.23095533830732268</v>
      </c>
      <c r="Q111" s="11">
        <f>2*'OddsRatio_working_3-way'!K111*'OddsRatio_working_3-way'!L111*'OddsRatio_working_3-way'!M111</f>
        <v>7.5107427091812257E-2</v>
      </c>
      <c r="R111" s="11">
        <f t="shared" si="36"/>
        <v>0</v>
      </c>
      <c r="S111" s="11">
        <f t="shared" si="37"/>
        <v>-0.82899459131577657</v>
      </c>
      <c r="T111" s="11">
        <f t="shared" si="38"/>
        <v>-0.26959173701326067</v>
      </c>
      <c r="U111" s="11">
        <f>'OddsRatio_working_3-way'!S111-'OddsRatio_working_3-way'!R111^2/3</f>
        <v>-0.82899459131577657</v>
      </c>
      <c r="V111" s="11">
        <f>'OddsRatio_working_3-way'!S111*'OddsRatio_working_3-way'!R111/3-2*'OddsRatio_working_3-way'!R111^3/27-'OddsRatio_working_3-way'!T111</f>
        <v>0.26959173701326067</v>
      </c>
      <c r="W111" s="11">
        <f>'OddsRatio_working_3-way'!V111^2+4*'OddsRatio_working_3-way'!U111^3/27</f>
        <v>-1.1722019462186387E-2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0.14525987412910479</v>
      </c>
      <c r="Y111" s="11">
        <f>IF('OddsRatio_working_3-way'!W111&gt;=0,IF('OddsRatio_working_3-way'!V111+SQRT('OddsRatio_working_3-way'!W111)&gt;0,0,PI()),ACOS('OddsRatio_working_3-way'!V111/(2*'OddsRatio_working_3-way'!X111)))</f>
        <v>0.38188567290700792</v>
      </c>
      <c r="Z111" s="11">
        <f>'OddsRatio_working_3-way'!X111^(1/3)*COS('OddsRatio_working_3-way'!Y111/3)</f>
        <v>0.52141918576490476</v>
      </c>
      <c r="AA111" s="11">
        <f>'OddsRatio_working_3-way'!X111^(1/3)*COS(('OddsRatio_working_3-way'!Y111+2*PI())/3)</f>
        <v>-0.31850381721449073</v>
      </c>
      <c r="AB111" s="11">
        <f>'OddsRatio_working_3-way'!X111^(1/3)*COS(('OddsRatio_working_3-way'!Y111+4*PI())/3)</f>
        <v>-0.20291536855041406</v>
      </c>
      <c r="AC111" s="11">
        <f>'OddsRatio_working_3-way'!X111^(1/3)*SIN('OddsRatio_working_3-way'!Y111/3)</f>
        <v>6.6735021951416104E-2</v>
      </c>
      <c r="AD111" s="11">
        <f>'OddsRatio_working_3-way'!X111^(1/3)*SIN(('OddsRatio_working_3-way'!Y111+2*PI())/3)</f>
        <v>0.41819474991729688</v>
      </c>
      <c r="AE111" s="11">
        <f>'OddsRatio_working_3-way'!X111^(1/3)*SIN(('OddsRatio_working_3-way'!Y111+4*PI())/3)</f>
        <v>-0.48492977186871278</v>
      </c>
      <c r="AF111" s="11">
        <f>-'OddsRatio_working_3-way'!U111/(3*'OddsRatio_working_3-way'!X111^(1/3))*COS(('OddsRatio_working_3-way'!Y111)/3)</f>
        <v>0.52141918576490476</v>
      </c>
      <c r="AG111" s="11">
        <f>-'OddsRatio_working_3-way'!U111/(3*'OddsRatio_working_3-way'!X111^(1/3))*COS(('OddsRatio_working_3-way'!Y111+2*PI())/3)</f>
        <v>-0.31850381721449073</v>
      </c>
      <c r="AH111" s="11">
        <f>-'OddsRatio_working_3-way'!U111/(3*'OddsRatio_working_3-way'!X111^(1/3))*COS(('OddsRatio_working_3-way'!Y111+4*PI())/3)</f>
        <v>-0.20291536855041406</v>
      </c>
      <c r="AI111" s="11">
        <f>'OddsRatio_working_3-way'!U111/(3*'OddsRatio_working_3-way'!X111^(1/3))*SIN(('OddsRatio_working_3-way'!Y111)/3)</f>
        <v>-6.6735021951416104E-2</v>
      </c>
      <c r="AJ111" s="11">
        <f>'OddsRatio_working_3-way'!U111/(3*'OddsRatio_working_3-way'!X111^(1/3))*SIN(('OddsRatio_working_3-way'!Y111+2*PI())/3)</f>
        <v>-0.41819474991729688</v>
      </c>
      <c r="AK111" s="11">
        <f>'OddsRatio_working_3-way'!U111/(3*'OddsRatio_working_3-way'!X111^(1/3))*SIN(('OddsRatio_working_3-way'!Y111+4*PI())/3)</f>
        <v>0.48492977186871278</v>
      </c>
      <c r="AL111" s="11">
        <f>'OddsRatio_working_3-way'!Z111+'OddsRatio_working_3-way'!AF111</f>
        <v>1.0428383715298095</v>
      </c>
      <c r="AM111" s="11">
        <f>'OddsRatio_working_3-way'!AA111+'OddsRatio_working_3-way'!AG111</f>
        <v>-0.63700763442898145</v>
      </c>
      <c r="AN111" s="11">
        <f>'OddsRatio_working_3-way'!AB111+'OddsRatio_working_3-way'!AH111</f>
        <v>-0.40583073710082812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1.0428383715298095</v>
      </c>
      <c r="AS111" s="11">
        <f>IF(('OddsRatio_working_3-way'!X111=0),IF(Q111&gt;0,-Q111^(1/3),(-Q111)^(1/3)),'OddsRatio_working_3-way'!AM111-'OddsRatio_working_3-way'!R111/3)</f>
        <v>-0.63700763442898145</v>
      </c>
      <c r="AT111" s="11">
        <f>IF(('OddsRatio_working_3-way'!X111=0),IF(Q111&gt;0,-Q111^(1/3),(-Q111)^(1/3)),'OddsRatio_working_3-way'!AN111-'OddsRatio_working_3-way'!R111/3)</f>
        <v>-0.40583073710082812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2.4300000000000002</v>
      </c>
      <c r="B112" s="4">
        <f>IF('True_Odds_Calculator_3-way'!B113="","",'True_Odds_Calculator_3-way'!B113)</f>
        <v>3.39</v>
      </c>
      <c r="C112" s="4">
        <f>IF('True_Odds_Calculator_3-way'!C113="","",'True_Odds_Calculator_3-way'!C113)</f>
        <v>3.06</v>
      </c>
      <c r="D112" s="9">
        <f t="shared" si="26"/>
        <v>0.39944865596551971</v>
      </c>
      <c r="E112" s="9">
        <f t="shared" si="27"/>
        <v>0.28467642152033962</v>
      </c>
      <c r="F112" s="9">
        <f t="shared" si="28"/>
        <v>0.31587492251414057</v>
      </c>
      <c r="G112" s="9">
        <f t="shared" si="29"/>
        <v>1.0513640954284202</v>
      </c>
      <c r="H112" s="9">
        <f t="shared" si="30"/>
        <v>2.5034506564626411</v>
      </c>
      <c r="I112" s="9">
        <f t="shared" si="31"/>
        <v>3.5127601880739245</v>
      </c>
      <c r="J112" s="9">
        <f t="shared" si="32"/>
        <v>3.1658100365825455</v>
      </c>
      <c r="K112" s="11">
        <f t="shared" si="33"/>
        <v>0.41152263374485593</v>
      </c>
      <c r="L112" s="11">
        <f t="shared" si="34"/>
        <v>0.29498525073746312</v>
      </c>
      <c r="M112" s="11">
        <f t="shared" si="35"/>
        <v>0.32679738562091504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-0.27930181666768616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0.23326518657525525</v>
      </c>
      <c r="Q112" s="11">
        <f>2*'OddsRatio_working_3-way'!K112*'OddsRatio_working_3-way'!L112*'OddsRatio_working_3-way'!M112</f>
        <v>7.934190019566506E-2</v>
      </c>
      <c r="R112" s="11">
        <f t="shared" si="36"/>
        <v>0</v>
      </c>
      <c r="S112" s="11">
        <f t="shared" si="37"/>
        <v>-0.83517246453428773</v>
      </c>
      <c r="T112" s="11">
        <f t="shared" si="38"/>
        <v>-0.2840722668483972</v>
      </c>
      <c r="U112" s="11">
        <f>'OddsRatio_working_3-way'!S112-'OddsRatio_working_3-way'!R112^2/3</f>
        <v>-0.83517246453428773</v>
      </c>
      <c r="V112" s="11">
        <f>'OddsRatio_working_3-way'!S112*'OddsRatio_working_3-way'!R112/3-2*'OddsRatio_working_3-way'!R112^3/27-'OddsRatio_working_3-way'!T112</f>
        <v>0.2840722668483972</v>
      </c>
      <c r="W112" s="11">
        <f>'OddsRatio_working_3-way'!V112^2+4*'OddsRatio_working_3-way'!U112^3/27</f>
        <v>-5.6057159881530289E-3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0.14688666445642712</v>
      </c>
      <c r="Y112" s="11">
        <f>IF('OddsRatio_working_3-way'!W112&gt;=0,IF('OddsRatio_working_3-way'!V112+SQRT('OddsRatio_working_3-way'!W112)&gt;0,0,PI()),ACOS('OddsRatio_working_3-way'!V112/(2*'OddsRatio_working_3-way'!X112)))</f>
        <v>0.25770383101165639</v>
      </c>
      <c r="Z112" s="11">
        <f>'OddsRatio_working_3-way'!X112^(1/3)*COS('OddsRatio_working_3-way'!Y112/3)</f>
        <v>0.52568204771421012</v>
      </c>
      <c r="AA112" s="11">
        <f>'OddsRatio_working_3-way'!X112^(1/3)*COS(('OddsRatio_working_3-way'!Y112+2*PI())/3)</f>
        <v>-0.30204439956402812</v>
      </c>
      <c r="AB112" s="11">
        <f>'OddsRatio_working_3-way'!X112^(1/3)*COS(('OddsRatio_working_3-way'!Y112+4*PI())/3)</f>
        <v>-0.22363764815018167</v>
      </c>
      <c r="AC112" s="11">
        <f>'OddsRatio_working_3-way'!X112^(1/3)*SIN('OddsRatio_working_3-way'!Y112/3)</f>
        <v>4.5268159035068312E-2</v>
      </c>
      <c r="AD112" s="11">
        <f>'OddsRatio_working_3-way'!X112^(1/3)*SIN(('OddsRatio_working_3-way'!Y112+2*PI())/3)</f>
        <v>0.43261992811639527</v>
      </c>
      <c r="AE112" s="11">
        <f>'OddsRatio_working_3-way'!X112^(1/3)*SIN(('OddsRatio_working_3-way'!Y112+4*PI())/3)</f>
        <v>-0.47788808715146358</v>
      </c>
      <c r="AF112" s="11">
        <f>-'OddsRatio_working_3-way'!U112/(3*'OddsRatio_working_3-way'!X112^(1/3))*COS(('OddsRatio_working_3-way'!Y112)/3)</f>
        <v>0.52568204771421001</v>
      </c>
      <c r="AG112" s="11">
        <f>-'OddsRatio_working_3-way'!U112/(3*'OddsRatio_working_3-way'!X112^(1/3))*COS(('OddsRatio_working_3-way'!Y112+2*PI())/3)</f>
        <v>-0.30204439956402807</v>
      </c>
      <c r="AH112" s="11">
        <f>-'OddsRatio_working_3-way'!U112/(3*'OddsRatio_working_3-way'!X112^(1/3))*COS(('OddsRatio_working_3-way'!Y112+4*PI())/3)</f>
        <v>-0.22363764815018161</v>
      </c>
      <c r="AI112" s="11">
        <f>'OddsRatio_working_3-way'!U112/(3*'OddsRatio_working_3-way'!X112^(1/3))*SIN(('OddsRatio_working_3-way'!Y112)/3)</f>
        <v>-4.5268159035068298E-2</v>
      </c>
      <c r="AJ112" s="11">
        <f>'OddsRatio_working_3-way'!U112/(3*'OddsRatio_working_3-way'!X112^(1/3))*SIN(('OddsRatio_working_3-way'!Y112+2*PI())/3)</f>
        <v>-0.43261992811639521</v>
      </c>
      <c r="AK112" s="11">
        <f>'OddsRatio_working_3-way'!U112/(3*'OddsRatio_working_3-way'!X112^(1/3))*SIN(('OddsRatio_working_3-way'!Y112+4*PI())/3)</f>
        <v>0.47788808715146347</v>
      </c>
      <c r="AL112" s="11">
        <f>'OddsRatio_working_3-way'!Z112+'OddsRatio_working_3-way'!AF112</f>
        <v>1.0513640954284202</v>
      </c>
      <c r="AM112" s="11">
        <f>'OddsRatio_working_3-way'!AA112+'OddsRatio_working_3-way'!AG112</f>
        <v>-0.60408879912805613</v>
      </c>
      <c r="AN112" s="11">
        <f>'OddsRatio_working_3-way'!AB112+'OddsRatio_working_3-way'!AH112</f>
        <v>-0.44727529630036328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1.0513640954284202</v>
      </c>
      <c r="AS112" s="11">
        <f>IF(('OddsRatio_working_3-way'!X112=0),IF(Q112&gt;0,-Q112^(1/3),(-Q112)^(1/3)),'OddsRatio_working_3-way'!AM112-'OddsRatio_working_3-way'!R112/3)</f>
        <v>-0.60408879912805613</v>
      </c>
      <c r="AT112" s="11">
        <f>IF(('OddsRatio_working_3-way'!X112=0),IF(Q112&gt;0,-Q112^(1/3),(-Q112)^(1/3)),'OddsRatio_working_3-way'!AN112-'OddsRatio_working_3-way'!R112/3)</f>
        <v>-0.44727529630036328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2.06</v>
      </c>
      <c r="B113" s="4">
        <f>IF('True_Odds_Calculator_3-way'!B114="","",'True_Odds_Calculator_3-way'!B114)</f>
        <v>3.63</v>
      </c>
      <c r="C113" s="4">
        <f>IF('True_Odds_Calculator_3-way'!C114="","",'True_Odds_Calculator_3-way'!C114)</f>
        <v>3.66</v>
      </c>
      <c r="D113" s="9">
        <f t="shared" si="26"/>
        <v>0.47218444453714575</v>
      </c>
      <c r="E113" s="9">
        <f t="shared" si="27"/>
        <v>0.26500945075373944</v>
      </c>
      <c r="F113" s="9">
        <f t="shared" si="28"/>
        <v>0.26280610470911486</v>
      </c>
      <c r="G113" s="9">
        <f t="shared" si="29"/>
        <v>1.0545438525721527</v>
      </c>
      <c r="H113" s="9">
        <f t="shared" si="30"/>
        <v>2.1178164837264819</v>
      </c>
      <c r="I113" s="9">
        <f t="shared" si="31"/>
        <v>3.7734503322647615</v>
      </c>
      <c r="J113" s="9">
        <f t="shared" si="32"/>
        <v>3.8050866478419256</v>
      </c>
      <c r="K113" s="11">
        <f t="shared" si="33"/>
        <v>0.4854368932038835</v>
      </c>
      <c r="L113" s="11">
        <f t="shared" si="34"/>
        <v>0.27548209366391185</v>
      </c>
      <c r="M113" s="11">
        <f t="shared" si="35"/>
        <v>0.27322404371584696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-0.2709494785804597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0.23201645906491597</v>
      </c>
      <c r="Q113" s="11">
        <f>2*'OddsRatio_working_3-way'!K113*'OddsRatio_working_3-way'!L113*'OddsRatio_working_3-way'!M113</f>
        <v>7.3076050099186121E-2</v>
      </c>
      <c r="R113" s="11">
        <f t="shared" si="36"/>
        <v>0</v>
      </c>
      <c r="S113" s="11">
        <f t="shared" si="37"/>
        <v>-0.85630893360814353</v>
      </c>
      <c r="T113" s="11">
        <f t="shared" si="38"/>
        <v>-0.26970360113642311</v>
      </c>
      <c r="U113" s="11">
        <f>'OddsRatio_working_3-way'!S113-'OddsRatio_working_3-way'!R113^2/3</f>
        <v>-0.85630893360814353</v>
      </c>
      <c r="V113" s="11">
        <f>'OddsRatio_working_3-way'!S113*'OddsRatio_working_3-way'!R113/3-2*'OddsRatio_working_3-way'!R113^3/27-'OddsRatio_working_3-way'!T113</f>
        <v>0.26970360113642311</v>
      </c>
      <c r="W113" s="11">
        <f>'OddsRatio_working_3-way'!V113^2+4*'OddsRatio_working_3-way'!U113^3/27</f>
        <v>-2.0282391452301249E-2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0.15249788844296833</v>
      </c>
      <c r="Y113" s="11">
        <f>IF('OddsRatio_working_3-way'!W113&gt;=0,IF('OddsRatio_working_3-way'!V113+SQRT('OddsRatio_working_3-way'!W113)&gt;0,0,PI()),ACOS('OddsRatio_working_3-way'!V113/(2*'OddsRatio_working_3-way'!X113)))</f>
        <v>0.48583288113767598</v>
      </c>
      <c r="Z113" s="11">
        <f>'OddsRatio_working_3-way'!X113^(1/3)*COS('OddsRatio_working_3-way'!Y113/3)</f>
        <v>0.52727192628607633</v>
      </c>
      <c r="AA113" s="11">
        <f>'OddsRatio_working_3-way'!X113^(1/3)*COS(('OddsRatio_working_3-way'!Y113+2*PI())/3)</f>
        <v>-0.33823804230282895</v>
      </c>
      <c r="AB113" s="11">
        <f>'OddsRatio_working_3-way'!X113^(1/3)*COS(('OddsRatio_working_3-way'!Y113+4*PI())/3)</f>
        <v>-0.18903388398324775</v>
      </c>
      <c r="AC113" s="11">
        <f>'OddsRatio_working_3-way'!X113^(1/3)*SIN('OddsRatio_working_3-way'!Y113/3)</f>
        <v>8.6143060970021987E-2</v>
      </c>
      <c r="AD113" s="11">
        <f>'OddsRatio_working_3-way'!X113^(1/3)*SIN(('OddsRatio_working_3-way'!Y113+2*PI())/3)</f>
        <v>0.4135593523810871</v>
      </c>
      <c r="AE113" s="11">
        <f>'OddsRatio_working_3-way'!X113^(1/3)*SIN(('OddsRatio_working_3-way'!Y113+4*PI())/3)</f>
        <v>-0.49970241335110893</v>
      </c>
      <c r="AF113" s="11">
        <f>-'OddsRatio_working_3-way'!U113/(3*'OddsRatio_working_3-way'!X113^(1/3))*COS(('OddsRatio_working_3-way'!Y113)/3)</f>
        <v>0.52727192628607644</v>
      </c>
      <c r="AG113" s="11">
        <f>-'OddsRatio_working_3-way'!U113/(3*'OddsRatio_working_3-way'!X113^(1/3))*COS(('OddsRatio_working_3-way'!Y113+2*PI())/3)</f>
        <v>-0.338238042302829</v>
      </c>
      <c r="AH113" s="11">
        <f>-'OddsRatio_working_3-way'!U113/(3*'OddsRatio_working_3-way'!X113^(1/3))*COS(('OddsRatio_working_3-way'!Y113+4*PI())/3)</f>
        <v>-0.1890338839832478</v>
      </c>
      <c r="AI113" s="11">
        <f>'OddsRatio_working_3-way'!U113/(3*'OddsRatio_working_3-way'!X113^(1/3))*SIN(('OddsRatio_working_3-way'!Y113)/3)</f>
        <v>-8.6143060970022001E-2</v>
      </c>
      <c r="AJ113" s="11">
        <f>'OddsRatio_working_3-way'!U113/(3*'OddsRatio_working_3-way'!X113^(1/3))*SIN(('OddsRatio_working_3-way'!Y113+2*PI())/3)</f>
        <v>-0.41355935238108715</v>
      </c>
      <c r="AK113" s="11">
        <f>'OddsRatio_working_3-way'!U113/(3*'OddsRatio_working_3-way'!X113^(1/3))*SIN(('OddsRatio_working_3-way'!Y113+4*PI())/3)</f>
        <v>0.49970241335110899</v>
      </c>
      <c r="AL113" s="11">
        <f>'OddsRatio_working_3-way'!Z113+'OddsRatio_working_3-way'!AF113</f>
        <v>1.0545438525721527</v>
      </c>
      <c r="AM113" s="11">
        <f>'OddsRatio_working_3-way'!AA113+'OddsRatio_working_3-way'!AG113</f>
        <v>-0.67647608460565789</v>
      </c>
      <c r="AN113" s="11">
        <f>'OddsRatio_working_3-way'!AB113+'OddsRatio_working_3-way'!AH113</f>
        <v>-0.37806776796649555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1.0545438525721527</v>
      </c>
      <c r="AS113" s="11">
        <f>IF(('OddsRatio_working_3-way'!X113=0),IF(Q113&gt;0,-Q113^(1/3),(-Q113)^(1/3)),'OddsRatio_working_3-way'!AM113-'OddsRatio_working_3-way'!R113/3)</f>
        <v>-0.67647608460565789</v>
      </c>
      <c r="AT113" s="11">
        <f>IF(('OddsRatio_working_3-way'!X113=0),IF(Q113&gt;0,-Q113^(1/3),(-Q113)^(1/3)),'OddsRatio_working_3-way'!AN113-'OddsRatio_working_3-way'!R113/3)</f>
        <v>-0.37806776796649555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3.18</v>
      </c>
      <c r="B114" s="4">
        <f>IF('True_Odds_Calculator_3-way'!B115="","",'True_Odds_Calculator_3-way'!B115)</f>
        <v>3.67</v>
      </c>
      <c r="C114" s="4">
        <f>IF('True_Odds_Calculator_3-way'!C115="","",'True_Odds_Calculator_3-way'!C115)</f>
        <v>2.2400000000000002</v>
      </c>
      <c r="D114" s="9">
        <f t="shared" si="26"/>
        <v>0.30360039825298413</v>
      </c>
      <c r="E114" s="9">
        <f t="shared" si="27"/>
        <v>0.26250970532654988</v>
      </c>
      <c r="F114" s="9">
        <f t="shared" si="28"/>
        <v>0.43388989642046599</v>
      </c>
      <c r="G114" s="9">
        <f t="shared" si="29"/>
        <v>1.0522033582227315</v>
      </c>
      <c r="H114" s="9">
        <f t="shared" si="30"/>
        <v>3.2938033209255546</v>
      </c>
      <c r="I114" s="9">
        <f t="shared" si="31"/>
        <v>3.8093829664546934</v>
      </c>
      <c r="J114" s="9">
        <f t="shared" si="32"/>
        <v>2.3047321641961869</v>
      </c>
      <c r="K114" s="11">
        <f t="shared" si="33"/>
        <v>0.31446540880503143</v>
      </c>
      <c r="L114" s="11">
        <f t="shared" si="34"/>
        <v>0.27247956403269757</v>
      </c>
      <c r="M114" s="11">
        <f t="shared" si="35"/>
        <v>0.4464285714285714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-0.27608844936360233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0.23295717443833225</v>
      </c>
      <c r="Q114" s="11">
        <f>2*'OddsRatio_working_3-way'!K114*'OddsRatio_working_3-way'!L114*'OddsRatio_working_3-way'!M114</f>
        <v>7.6504819191570525E-2</v>
      </c>
      <c r="R114" s="11">
        <f t="shared" si="36"/>
        <v>0</v>
      </c>
      <c r="S114" s="11">
        <f t="shared" si="37"/>
        <v>-0.84377732924108262</v>
      </c>
      <c r="T114" s="11">
        <f t="shared" si="38"/>
        <v>-0.27710257117933745</v>
      </c>
      <c r="U114" s="11">
        <f>'OddsRatio_working_3-way'!S114-'OddsRatio_working_3-way'!R114^2/3</f>
        <v>-0.84377732924108262</v>
      </c>
      <c r="V114" s="11">
        <f>'OddsRatio_working_3-way'!S114*'OddsRatio_working_3-way'!R114/3-2*'OddsRatio_working_3-way'!R114^3/27-'OddsRatio_working_3-way'!T114</f>
        <v>0.27710257117933745</v>
      </c>
      <c r="W114" s="11">
        <f>'OddsRatio_working_3-way'!V114^2+4*'OddsRatio_working_3-way'!U114^3/27</f>
        <v>-1.221207028107231E-2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0.1491625834746034</v>
      </c>
      <c r="Y114" s="11">
        <f>IF('OddsRatio_working_3-way'!W114&gt;=0,IF('OddsRatio_working_3-way'!V114+SQRT('OddsRatio_working_3-way'!W114)&gt;0,0,PI()),ACOS('OddsRatio_working_3-way'!V114/(2*'OddsRatio_working_3-way'!X114)))</f>
        <v>0.37947062853355873</v>
      </c>
      <c r="Z114" s="11">
        <f>'OddsRatio_working_3-way'!X114^(1/3)*COS('OddsRatio_working_3-way'!Y114/3)</f>
        <v>0.52610167911136574</v>
      </c>
      <c r="AA114" s="11">
        <f>'OddsRatio_working_3-way'!X114^(1/3)*COS(('OddsRatio_working_3-way'!Y114+2*PI())/3)</f>
        <v>-0.3209913239980986</v>
      </c>
      <c r="AB114" s="11">
        <f>'OddsRatio_working_3-way'!X114^(1/3)*COS(('OddsRatio_working_3-way'!Y114+4*PI())/3)</f>
        <v>-0.2051103551132672</v>
      </c>
      <c r="AC114" s="11">
        <f>'OddsRatio_working_3-way'!X114^(1/3)*SIN('OddsRatio_working_3-way'!Y114/3)</f>
        <v>6.6903908579612051E-2</v>
      </c>
      <c r="AD114" s="11">
        <f>'OddsRatio_working_3-way'!X114^(1/3)*SIN(('OddsRatio_working_3-way'!Y114+2*PI())/3)</f>
        <v>0.42216546479428557</v>
      </c>
      <c r="AE114" s="11">
        <f>'OddsRatio_working_3-way'!X114^(1/3)*SIN(('OddsRatio_working_3-way'!Y114+4*PI())/3)</f>
        <v>-0.48906937337389766</v>
      </c>
      <c r="AF114" s="11">
        <f>-'OddsRatio_working_3-way'!U114/(3*'OddsRatio_working_3-way'!X114^(1/3))*COS(('OddsRatio_working_3-way'!Y114)/3)</f>
        <v>0.52610167911136574</v>
      </c>
      <c r="AG114" s="11">
        <f>-'OddsRatio_working_3-way'!U114/(3*'OddsRatio_working_3-way'!X114^(1/3))*COS(('OddsRatio_working_3-way'!Y114+2*PI())/3)</f>
        <v>-0.3209913239980986</v>
      </c>
      <c r="AH114" s="11">
        <f>-'OddsRatio_working_3-way'!U114/(3*'OddsRatio_working_3-way'!X114^(1/3))*COS(('OddsRatio_working_3-way'!Y114+4*PI())/3)</f>
        <v>-0.2051103551132672</v>
      </c>
      <c r="AI114" s="11">
        <f>'OddsRatio_working_3-way'!U114/(3*'OddsRatio_working_3-way'!X114^(1/3))*SIN(('OddsRatio_working_3-way'!Y114)/3)</f>
        <v>-6.6903908579612051E-2</v>
      </c>
      <c r="AJ114" s="11">
        <f>'OddsRatio_working_3-way'!U114/(3*'OddsRatio_working_3-way'!X114^(1/3))*SIN(('OddsRatio_working_3-way'!Y114+2*PI())/3)</f>
        <v>-0.42216546479428557</v>
      </c>
      <c r="AK114" s="11">
        <f>'OddsRatio_working_3-way'!U114/(3*'OddsRatio_working_3-way'!X114^(1/3))*SIN(('OddsRatio_working_3-way'!Y114+4*PI())/3)</f>
        <v>0.48906937337389766</v>
      </c>
      <c r="AL114" s="11">
        <f>'OddsRatio_working_3-way'!Z114+'OddsRatio_working_3-way'!AF114</f>
        <v>1.0522033582227315</v>
      </c>
      <c r="AM114" s="11">
        <f>'OddsRatio_working_3-way'!AA114+'OddsRatio_working_3-way'!AG114</f>
        <v>-0.6419826479961972</v>
      </c>
      <c r="AN114" s="11">
        <f>'OddsRatio_working_3-way'!AB114+'OddsRatio_working_3-way'!AH114</f>
        <v>-0.41022071022653439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1.0522033582227315</v>
      </c>
      <c r="AS114" s="11">
        <f>IF(('OddsRatio_working_3-way'!X114=0),IF(Q114&gt;0,-Q114^(1/3),(-Q114)^(1/3)),'OddsRatio_working_3-way'!AM114-'OddsRatio_working_3-way'!R114/3)</f>
        <v>-0.6419826479961972</v>
      </c>
      <c r="AT114" s="11">
        <f>IF(('OddsRatio_working_3-way'!X114=0),IF(Q114&gt;0,-Q114^(1/3),(-Q114)^(1/3)),'OddsRatio_working_3-way'!AN114-'OddsRatio_working_3-way'!R114/3)</f>
        <v>-0.41022071022653439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3.01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2.4</v>
      </c>
      <c r="D115" s="9">
        <f t="shared" si="26"/>
        <v>0.32128516837721388</v>
      </c>
      <c r="E115" s="9">
        <f t="shared" si="27"/>
        <v>0.27408470527244816</v>
      </c>
      <c r="F115" s="9">
        <f t="shared" si="28"/>
        <v>0.40463012635033802</v>
      </c>
      <c r="G115" s="9">
        <f t="shared" si="29"/>
        <v>1.0509948908150275</v>
      </c>
      <c r="H115" s="9">
        <f t="shared" si="30"/>
        <v>3.1124997305382047</v>
      </c>
      <c r="I115" s="9">
        <f t="shared" si="31"/>
        <v>3.6485071248538694</v>
      </c>
      <c r="J115" s="9">
        <f t="shared" si="32"/>
        <v>2.4713928471410385</v>
      </c>
      <c r="K115" s="11">
        <f t="shared" si="33"/>
        <v>0.33222591362126247</v>
      </c>
      <c r="L115" s="11">
        <f t="shared" si="34"/>
        <v>0.28409090909090912</v>
      </c>
      <c r="M115" s="11">
        <f t="shared" si="35"/>
        <v>0.41666666666666669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-0.27887156448202965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0.23320308567401588</v>
      </c>
      <c r="Q115" s="11">
        <f>2*'OddsRatio_working_3-way'!K115*'OddsRatio_working_3-way'!L115*'OddsRatio_working_3-way'!M115</f>
        <v>7.8651968186851925E-2</v>
      </c>
      <c r="R115" s="11">
        <f t="shared" si="36"/>
        <v>0</v>
      </c>
      <c r="S115" s="11">
        <f t="shared" si="37"/>
        <v>-0.83623830958585732</v>
      </c>
      <c r="T115" s="11">
        <f t="shared" si="38"/>
        <v>-0.28203652937128415</v>
      </c>
      <c r="U115" s="11">
        <f>'OddsRatio_working_3-way'!S115-'OddsRatio_working_3-way'!R115^2/3</f>
        <v>-0.83623830958585732</v>
      </c>
      <c r="V115" s="11">
        <f>'OddsRatio_working_3-way'!S115*'OddsRatio_working_3-way'!R115/3-2*'OddsRatio_working_3-way'!R115^3/27-'OddsRatio_working_3-way'!T115</f>
        <v>0.28203652937128415</v>
      </c>
      <c r="W115" s="11">
        <f>'OddsRatio_working_3-way'!V115^2+4*'OddsRatio_working_3-way'!U115^3/27</f>
        <v>-7.0890048847140202E-3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0.14716793875069498</v>
      </c>
      <c r="Y115" s="11">
        <f>IF('OddsRatio_working_3-way'!W115&gt;=0,IF('OddsRatio_working_3-way'!V115+SQRT('OddsRatio_working_3-way'!W115)&gt;0,0,PI()),ACOS('OddsRatio_working_3-way'!V115/(2*'OddsRatio_working_3-way'!X115)))</f>
        <v>0.29010718066874119</v>
      </c>
      <c r="Z115" s="11">
        <f>'OddsRatio_working_3-way'!X115^(1/3)*COS('OddsRatio_working_3-way'!Y115/3)</f>
        <v>0.52549744540751375</v>
      </c>
      <c r="AA115" s="11">
        <f>'OddsRatio_working_3-way'!X115^(1/3)*COS(('OddsRatio_working_3-way'!Y115+2*PI())/3)</f>
        <v>-0.30689511042797718</v>
      </c>
      <c r="AB115" s="11">
        <f>'OddsRatio_working_3-way'!X115^(1/3)*COS(('OddsRatio_working_3-way'!Y115+4*PI())/3)</f>
        <v>-0.21860233497953652</v>
      </c>
      <c r="AC115" s="11">
        <f>'OddsRatio_working_3-way'!X115^(1/3)*SIN('OddsRatio_working_3-way'!Y115/3)</f>
        <v>5.0975857672656361E-2</v>
      </c>
      <c r="AD115" s="11">
        <f>'OddsRatio_working_3-way'!X115^(1/3)*SIN(('OddsRatio_working_3-way'!Y115+2*PI())/3)</f>
        <v>0.42960620851040493</v>
      </c>
      <c r="AE115" s="11">
        <f>'OddsRatio_working_3-way'!X115^(1/3)*SIN(('OddsRatio_working_3-way'!Y115+4*PI())/3)</f>
        <v>-0.48058206618306126</v>
      </c>
      <c r="AF115" s="11">
        <f>-'OddsRatio_working_3-way'!U115/(3*'OddsRatio_working_3-way'!X115^(1/3))*COS(('OddsRatio_working_3-way'!Y115)/3)</f>
        <v>0.52549744540751375</v>
      </c>
      <c r="AG115" s="11">
        <f>-'OddsRatio_working_3-way'!U115/(3*'OddsRatio_working_3-way'!X115^(1/3))*COS(('OddsRatio_working_3-way'!Y115+2*PI())/3)</f>
        <v>-0.30689511042797718</v>
      </c>
      <c r="AH115" s="11">
        <f>-'OddsRatio_working_3-way'!U115/(3*'OddsRatio_working_3-way'!X115^(1/3))*COS(('OddsRatio_working_3-way'!Y115+4*PI())/3)</f>
        <v>-0.21860233497953652</v>
      </c>
      <c r="AI115" s="11">
        <f>'OddsRatio_working_3-way'!U115/(3*'OddsRatio_working_3-way'!X115^(1/3))*SIN(('OddsRatio_working_3-way'!Y115)/3)</f>
        <v>-5.0975857672656361E-2</v>
      </c>
      <c r="AJ115" s="11">
        <f>'OddsRatio_working_3-way'!U115/(3*'OddsRatio_working_3-way'!X115^(1/3))*SIN(('OddsRatio_working_3-way'!Y115+2*PI())/3)</f>
        <v>-0.42960620851040493</v>
      </c>
      <c r="AK115" s="11">
        <f>'OddsRatio_working_3-way'!U115/(3*'OddsRatio_working_3-way'!X115^(1/3))*SIN(('OddsRatio_working_3-way'!Y115+4*PI())/3)</f>
        <v>0.48058206618306126</v>
      </c>
      <c r="AL115" s="11">
        <f>'OddsRatio_working_3-way'!Z115+'OddsRatio_working_3-way'!AF115</f>
        <v>1.0509948908150275</v>
      </c>
      <c r="AM115" s="11">
        <f>'OddsRatio_working_3-way'!AA115+'OddsRatio_working_3-way'!AG115</f>
        <v>-0.61379022085595436</v>
      </c>
      <c r="AN115" s="11">
        <f>'OddsRatio_working_3-way'!AB115+'OddsRatio_working_3-way'!AH115</f>
        <v>-0.43720466995907303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1.0509948908150275</v>
      </c>
      <c r="AS115" s="11">
        <f>IF(('OddsRatio_working_3-way'!X115=0),IF(Q115&gt;0,-Q115^(1/3),(-Q115)^(1/3)),'OddsRatio_working_3-way'!AM115-'OddsRatio_working_3-way'!R115/3)</f>
        <v>-0.61379022085595436</v>
      </c>
      <c r="AT115" s="11">
        <f>IF(('OddsRatio_working_3-way'!X115=0),IF(Q115&gt;0,-Q115^(1/3),(-Q115)^(1/3)),'OddsRatio_working_3-way'!AN115-'OddsRatio_working_3-way'!R115/3)</f>
        <v>-0.43720466995907303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1.45</v>
      </c>
      <c r="B116" s="4">
        <f>IF('True_Odds_Calculator_3-way'!B117="","",'True_Odds_Calculator_3-way'!B117)</f>
        <v>4.96</v>
      </c>
      <c r="C116" s="4">
        <f>IF('True_Odds_Calculator_3-way'!C117="","",'True_Odds_Calculator_3-way'!C117)</f>
        <v>6.69</v>
      </c>
      <c r="D116" s="9">
        <f t="shared" si="26"/>
        <v>0.67187226180351134</v>
      </c>
      <c r="E116" s="9">
        <f t="shared" si="27"/>
        <v>0.18876017005134871</v>
      </c>
      <c r="F116" s="9">
        <f t="shared" si="28"/>
        <v>0.13936756814513981</v>
      </c>
      <c r="G116" s="9">
        <f t="shared" si="29"/>
        <v>1.0852847974262689</v>
      </c>
      <c r="H116" s="9">
        <f t="shared" si="30"/>
        <v>1.4883781588418208</v>
      </c>
      <c r="I116" s="9">
        <f t="shared" si="31"/>
        <v>5.2977277978080259</v>
      </c>
      <c r="J116" s="9">
        <f t="shared" si="32"/>
        <v>7.1752704973554717</v>
      </c>
      <c r="K116" s="11">
        <f t="shared" si="33"/>
        <v>0.68965517241379315</v>
      </c>
      <c r="L116" s="11">
        <f t="shared" si="34"/>
        <v>0.20161290322580647</v>
      </c>
      <c r="M116" s="11">
        <f t="shared" si="35"/>
        <v>0.14947683109118085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-0.21073863834754092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0.2099160169662023</v>
      </c>
      <c r="Q116" s="11">
        <f>2*'OddsRatio_working_3-way'!K116*'OddsRatio_working_3-way'!L116*'OddsRatio_working_3-way'!M116</f>
        <v>4.1567528112119265E-2</v>
      </c>
      <c r="R116" s="11">
        <f t="shared" si="36"/>
        <v>0</v>
      </c>
      <c r="S116" s="11">
        <f t="shared" si="37"/>
        <v>-0.99609648525875927</v>
      </c>
      <c r="T116" s="11">
        <f t="shared" si="38"/>
        <v>-0.19724682876411073</v>
      </c>
      <c r="U116" s="11">
        <f>'OddsRatio_working_3-way'!S116-'OddsRatio_working_3-way'!R116^2/3</f>
        <v>-0.99609648525875927</v>
      </c>
      <c r="V116" s="11">
        <f>'OddsRatio_working_3-way'!S116*'OddsRatio_working_3-way'!R116/3-2*'OddsRatio_working_3-way'!R116^3/27-'OddsRatio_working_3-way'!T116</f>
        <v>0.19724682876411073</v>
      </c>
      <c r="W116" s="11">
        <f>'OddsRatio_working_3-way'!V116^2+4*'OddsRatio_working_3-way'!U116^3/27</f>
        <v>-0.10751370462824392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0.19132434246962823</v>
      </c>
      <c r="Y116" s="11">
        <f>IF('OddsRatio_working_3-way'!W116&gt;=0,IF('OddsRatio_working_3-way'!V116+SQRT('OddsRatio_working_3-way'!W116)&gt;0,0,PI()),ACOS('OddsRatio_working_3-way'!V116/(2*'OddsRatio_working_3-way'!X116)))</f>
        <v>1.0292314058144092</v>
      </c>
      <c r="Z116" s="11">
        <f>'OddsRatio_working_3-way'!X116^(1/3)*COS('OddsRatio_working_3-way'!Y116/3)</f>
        <v>0.54264239871313458</v>
      </c>
      <c r="AA116" s="11">
        <f>'OddsRatio_working_3-way'!X116^(1/3)*COS(('OddsRatio_working_3-way'!Y116+2*PI())/3)</f>
        <v>-0.43918585213919287</v>
      </c>
      <c r="AB116" s="11">
        <f>'OddsRatio_working_3-way'!X116^(1/3)*COS(('OddsRatio_working_3-way'!Y116+4*PI())/3)</f>
        <v>-0.10345654657394188</v>
      </c>
      <c r="AC116" s="11">
        <f>'OddsRatio_working_3-way'!X116^(1/3)*SIN('OddsRatio_working_3-way'!Y116/3)</f>
        <v>0.19383340494294404</v>
      </c>
      <c r="AD116" s="11">
        <f>'OddsRatio_working_3-way'!X116^(1/3)*SIN(('OddsRatio_working_3-way'!Y116+2*PI())/3)</f>
        <v>0.37302539998462686</v>
      </c>
      <c r="AE116" s="11">
        <f>'OddsRatio_working_3-way'!X116^(1/3)*SIN(('OddsRatio_working_3-way'!Y116+4*PI())/3)</f>
        <v>-0.56685880492757068</v>
      </c>
      <c r="AF116" s="11">
        <f>-'OddsRatio_working_3-way'!U116/(3*'OddsRatio_working_3-way'!X116^(1/3))*COS(('OddsRatio_working_3-way'!Y116)/3)</f>
        <v>0.54264239871313436</v>
      </c>
      <c r="AG116" s="11">
        <f>-'OddsRatio_working_3-way'!U116/(3*'OddsRatio_working_3-way'!X116^(1/3))*COS(('OddsRatio_working_3-way'!Y116+2*PI())/3)</f>
        <v>-0.4391858521391927</v>
      </c>
      <c r="AH116" s="11">
        <f>-'OddsRatio_working_3-way'!U116/(3*'OddsRatio_working_3-way'!X116^(1/3))*COS(('OddsRatio_working_3-way'!Y116+4*PI())/3)</f>
        <v>-0.10345654657394183</v>
      </c>
      <c r="AI116" s="11">
        <f>'OddsRatio_working_3-way'!U116/(3*'OddsRatio_working_3-way'!X116^(1/3))*SIN(('OddsRatio_working_3-way'!Y116)/3)</f>
        <v>-0.19383340494294396</v>
      </c>
      <c r="AJ116" s="11">
        <f>'OddsRatio_working_3-way'!U116/(3*'OddsRatio_working_3-way'!X116^(1/3))*SIN(('OddsRatio_working_3-way'!Y116+2*PI())/3)</f>
        <v>-0.37302539998462669</v>
      </c>
      <c r="AK116" s="11">
        <f>'OddsRatio_working_3-way'!U116/(3*'OddsRatio_working_3-way'!X116^(1/3))*SIN(('OddsRatio_working_3-way'!Y116+4*PI())/3)</f>
        <v>0.56685880492757046</v>
      </c>
      <c r="AL116" s="11">
        <f>'OddsRatio_working_3-way'!Z116+'OddsRatio_working_3-way'!AF116</f>
        <v>1.0852847974262689</v>
      </c>
      <c r="AM116" s="11">
        <f>'OddsRatio_working_3-way'!AA116+'OddsRatio_working_3-way'!AG116</f>
        <v>-0.87837170427838562</v>
      </c>
      <c r="AN116" s="11">
        <f>'OddsRatio_working_3-way'!AB116+'OddsRatio_working_3-way'!AH116</f>
        <v>-0.2069130931478837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1.0852847974262689</v>
      </c>
      <c r="AS116" s="11">
        <f>IF(('OddsRatio_working_3-way'!X116=0),IF(Q116&gt;0,-Q116^(1/3),(-Q116)^(1/3)),'OddsRatio_working_3-way'!AM116-'OddsRatio_working_3-way'!R116/3)</f>
        <v>-0.87837170427838562</v>
      </c>
      <c r="AT116" s="11">
        <f>IF(('OddsRatio_working_3-way'!X116=0),IF(Q116&gt;0,-Q116^(1/3),(-Q116)^(1/3)),'OddsRatio_working_3-way'!AN116-'OddsRatio_working_3-way'!R116/3)</f>
        <v>-0.2069130931478837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2.52</v>
      </c>
      <c r="B117" s="4">
        <f>IF('True_Odds_Calculator_3-way'!B118="","",'True_Odds_Calculator_3-way'!B118)</f>
        <v>3.68</v>
      </c>
      <c r="C117" s="4">
        <f>IF('True_Odds_Calculator_3-way'!C118="","",'True_Odds_Calculator_3-way'!C118)</f>
        <v>2.74</v>
      </c>
      <c r="D117" s="9">
        <f t="shared" si="26"/>
        <v>0.38480116838196593</v>
      </c>
      <c r="E117" s="9">
        <f t="shared" si="27"/>
        <v>0.26185966660803489</v>
      </c>
      <c r="F117" s="9">
        <f t="shared" si="28"/>
        <v>0.35333916500999918</v>
      </c>
      <c r="G117" s="9">
        <f t="shared" si="29"/>
        <v>1.0518057290074627</v>
      </c>
      <c r="H117" s="9">
        <f t="shared" si="30"/>
        <v>2.5987447080913437</v>
      </c>
      <c r="I117" s="9">
        <f t="shared" si="31"/>
        <v>3.8188393537400005</v>
      </c>
      <c r="J117" s="9">
        <f t="shared" si="32"/>
        <v>2.8301419684729852</v>
      </c>
      <c r="K117" s="11">
        <f t="shared" si="33"/>
        <v>0.3968253968253968</v>
      </c>
      <c r="L117" s="11">
        <f t="shared" si="34"/>
        <v>0.27173913043478259</v>
      </c>
      <c r="M117" s="11">
        <f t="shared" si="35"/>
        <v>0.36496350364963503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-0.27895150443547778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0.23376932493086092</v>
      </c>
      <c r="Q117" s="11">
        <f>2*'OddsRatio_working_3-way'!K117*'OddsRatio_working_3-way'!L117*'OddsRatio_working_3-way'!M117</f>
        <v>7.8710210414431284E-2</v>
      </c>
      <c r="R117" s="11">
        <f t="shared" si="36"/>
        <v>0</v>
      </c>
      <c r="S117" s="11">
        <f t="shared" si="37"/>
        <v>-0.83802855053227499</v>
      </c>
      <c r="T117" s="11">
        <f t="shared" si="38"/>
        <v>-0.28216449512871211</v>
      </c>
      <c r="U117" s="11">
        <f>'OddsRatio_working_3-way'!S117-'OddsRatio_working_3-way'!R117^2/3</f>
        <v>-0.83802855053227499</v>
      </c>
      <c r="V117" s="11">
        <f>'OddsRatio_working_3-way'!S117*'OddsRatio_working_3-way'!R117/3-2*'OddsRatio_working_3-way'!R117^3/27-'OddsRatio_working_3-way'!T117</f>
        <v>0.28216449512871211</v>
      </c>
      <c r="W117" s="11">
        <f>'OddsRatio_working_3-way'!V117^2+4*'OddsRatio_working_3-way'!U117^3/27</f>
        <v>-7.5744010027187086E-3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0.14764078308004847</v>
      </c>
      <c r="Y117" s="11">
        <f>IF('OddsRatio_working_3-way'!W117&gt;=0,IF('OddsRatio_working_3-way'!V117+SQRT('OddsRatio_working_3-way'!W117)&gt;0,0,PI()),ACOS('OddsRatio_working_3-way'!V117/(2*'OddsRatio_working_3-way'!X117)))</f>
        <v>0.29918251993175837</v>
      </c>
      <c r="Z117" s="11">
        <f>'OddsRatio_working_3-way'!X117^(1/3)*COS('OddsRatio_working_3-way'!Y117/3)</f>
        <v>0.52590286450373136</v>
      </c>
      <c r="AA117" s="11">
        <f>'OddsRatio_working_3-way'!X117^(1/3)*COS(('OddsRatio_working_3-way'!Y117+2*PI())/3)</f>
        <v>-0.30852302936175624</v>
      </c>
      <c r="AB117" s="11">
        <f>'OddsRatio_working_3-way'!X117^(1/3)*COS(('OddsRatio_working_3-way'!Y117+4*PI())/3)</f>
        <v>-0.21737983514197531</v>
      </c>
      <c r="AC117" s="11">
        <f>'OddsRatio_working_3-way'!X117^(1/3)*SIN('OddsRatio_working_3-way'!Y117/3)</f>
        <v>5.2621547717593073E-2</v>
      </c>
      <c r="AD117" s="11">
        <f>'OddsRatio_working_3-way'!X117^(1/3)*SIN(('OddsRatio_working_3-way'!Y117+2*PI())/3)</f>
        <v>0.4291344667244405</v>
      </c>
      <c r="AE117" s="11">
        <f>'OddsRatio_working_3-way'!X117^(1/3)*SIN(('OddsRatio_working_3-way'!Y117+4*PI())/3)</f>
        <v>-0.48175601444203331</v>
      </c>
      <c r="AF117" s="11">
        <f>-'OddsRatio_working_3-way'!U117/(3*'OddsRatio_working_3-way'!X117^(1/3))*COS(('OddsRatio_working_3-way'!Y117)/3)</f>
        <v>0.52590286450373136</v>
      </c>
      <c r="AG117" s="11">
        <f>-'OddsRatio_working_3-way'!U117/(3*'OddsRatio_working_3-way'!X117^(1/3))*COS(('OddsRatio_working_3-way'!Y117+2*PI())/3)</f>
        <v>-0.30852302936175624</v>
      </c>
      <c r="AH117" s="11">
        <f>-'OddsRatio_working_3-way'!U117/(3*'OddsRatio_working_3-way'!X117^(1/3))*COS(('OddsRatio_working_3-way'!Y117+4*PI())/3)</f>
        <v>-0.21737983514197531</v>
      </c>
      <c r="AI117" s="11">
        <f>'OddsRatio_working_3-way'!U117/(3*'OddsRatio_working_3-way'!X117^(1/3))*SIN(('OddsRatio_working_3-way'!Y117)/3)</f>
        <v>-5.2621547717593073E-2</v>
      </c>
      <c r="AJ117" s="11">
        <f>'OddsRatio_working_3-way'!U117/(3*'OddsRatio_working_3-way'!X117^(1/3))*SIN(('OddsRatio_working_3-way'!Y117+2*PI())/3)</f>
        <v>-0.4291344667244405</v>
      </c>
      <c r="AK117" s="11">
        <f>'OddsRatio_working_3-way'!U117/(3*'OddsRatio_working_3-way'!X117^(1/3))*SIN(('OddsRatio_working_3-way'!Y117+4*PI())/3)</f>
        <v>0.48175601444203331</v>
      </c>
      <c r="AL117" s="11">
        <f>'OddsRatio_working_3-way'!Z117+'OddsRatio_working_3-way'!AF117</f>
        <v>1.0518057290074627</v>
      </c>
      <c r="AM117" s="11">
        <f>'OddsRatio_working_3-way'!AA117+'OddsRatio_working_3-way'!AG117</f>
        <v>-0.61704605872351248</v>
      </c>
      <c r="AN117" s="11">
        <f>'OddsRatio_working_3-way'!AB117+'OddsRatio_working_3-way'!AH117</f>
        <v>-0.43475967028395063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1.0518057290074627</v>
      </c>
      <c r="AS117" s="11">
        <f>IF(('OddsRatio_working_3-way'!X117=0),IF(Q117&gt;0,-Q117^(1/3),(-Q117)^(1/3)),'OddsRatio_working_3-way'!AM117-'OddsRatio_working_3-way'!R117/3)</f>
        <v>-0.61704605872351248</v>
      </c>
      <c r="AT117" s="11">
        <f>IF(('OddsRatio_working_3-way'!X117=0),IF(Q117&gt;0,-Q117^(1/3),(-Q117)^(1/3)),'OddsRatio_working_3-way'!AN117-'OddsRatio_working_3-way'!R117/3)</f>
        <v>-0.43475967028395063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1.33</v>
      </c>
      <c r="B118" s="4">
        <f>IF('True_Odds_Calculator_3-way'!B119="","",'True_Odds_Calculator_3-way'!B119)</f>
        <v>5.98</v>
      </c>
      <c r="C118" s="4">
        <f>IF('True_Odds_Calculator_3-way'!C119="","",'True_Odds_Calculator_3-way'!C119)</f>
        <v>8.73</v>
      </c>
      <c r="D118" s="9">
        <f t="shared" si="26"/>
        <v>0.73678797015673725</v>
      </c>
      <c r="E118" s="9">
        <f t="shared" si="27"/>
        <v>0.15646721598059876</v>
      </c>
      <c r="F118" s="9">
        <f t="shared" si="28"/>
        <v>0.10674481386266389</v>
      </c>
      <c r="G118" s="9">
        <f t="shared" si="29"/>
        <v>1.0825532499893746</v>
      </c>
      <c r="H118" s="9">
        <f t="shared" si="30"/>
        <v>1.3572425724964938</v>
      </c>
      <c r="I118" s="9">
        <f t="shared" si="31"/>
        <v>6.3911151849470853</v>
      </c>
      <c r="J118" s="9">
        <f t="shared" si="32"/>
        <v>9.3681366224178664</v>
      </c>
      <c r="K118" s="11">
        <f t="shared" si="33"/>
        <v>0.75187969924812026</v>
      </c>
      <c r="L118" s="11">
        <f t="shared" si="34"/>
        <v>0.16722408026755853</v>
      </c>
      <c r="M118" s="11">
        <f t="shared" si="35"/>
        <v>0.11454753722794959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-0.18295981307611686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0.18780645830116213</v>
      </c>
      <c r="Q118" s="11">
        <f>2*'OddsRatio_working_3-way'!K118*'OddsRatio_working_3-way'!L118*'OddsRatio_working_3-way'!M118</f>
        <v>2.8804671518583142E-2</v>
      </c>
      <c r="R118" s="11">
        <f t="shared" si="36"/>
        <v>0</v>
      </c>
      <c r="S118" s="11">
        <f t="shared" si="37"/>
        <v>-1.0264902174065347</v>
      </c>
      <c r="T118" s="11">
        <f t="shared" si="38"/>
        <v>-0.15743714990897767</v>
      </c>
      <c r="U118" s="11">
        <f>'OddsRatio_working_3-way'!S118-'OddsRatio_working_3-way'!R118^2/3</f>
        <v>-1.0264902174065347</v>
      </c>
      <c r="V118" s="11">
        <f>'OddsRatio_working_3-way'!S118*'OddsRatio_working_3-way'!R118/3-2*'OddsRatio_working_3-way'!R118^3/27-'OddsRatio_working_3-way'!T118</f>
        <v>0.15743714990897767</v>
      </c>
      <c r="W118" s="11">
        <f>'OddsRatio_working_3-way'!V118^2+4*'OddsRatio_working_3-way'!U118^3/27</f>
        <v>-0.13544975658371863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0.2001475785234364</v>
      </c>
      <c r="Y118" s="11">
        <f>IF('OddsRatio_working_3-way'!W118&gt;=0,IF('OddsRatio_working_3-way'!V118+SQRT('OddsRatio_working_3-way'!W118)&gt;0,0,PI()),ACOS('OddsRatio_working_3-way'!V118/(2*'OddsRatio_working_3-way'!X118)))</f>
        <v>1.1665753273157358</v>
      </c>
      <c r="Z118" s="11">
        <f>'OddsRatio_working_3-way'!X118^(1/3)*COS('OddsRatio_working_3-way'!Y118/3)</f>
        <v>0.54127662499468732</v>
      </c>
      <c r="AA118" s="11">
        <f>'OddsRatio_working_3-way'!X118^(1/3)*COS(('OddsRatio_working_3-way'!Y118+2*PI())/3)</f>
        <v>-0.4626988909027106</v>
      </c>
      <c r="AB118" s="11">
        <f>'OddsRatio_working_3-way'!X118^(1/3)*COS(('OddsRatio_working_3-way'!Y118+4*PI())/3)</f>
        <v>-7.8577734091976673E-2</v>
      </c>
      <c r="AC118" s="11">
        <f>'OddsRatio_working_3-way'!X118^(1/3)*SIN('OddsRatio_working_3-way'!Y118/3)</f>
        <v>0.22177245328610773</v>
      </c>
      <c r="AD118" s="11">
        <f>'OddsRatio_working_3-way'!X118^(1/3)*SIN(('OddsRatio_working_3-way'!Y118+2*PI())/3)</f>
        <v>0.35787308107704852</v>
      </c>
      <c r="AE118" s="11">
        <f>'OddsRatio_working_3-way'!X118^(1/3)*SIN(('OddsRatio_working_3-way'!Y118+4*PI())/3)</f>
        <v>-0.57964553436315613</v>
      </c>
      <c r="AF118" s="11">
        <f>-'OddsRatio_working_3-way'!U118/(3*'OddsRatio_working_3-way'!X118^(1/3))*COS(('OddsRatio_working_3-way'!Y118)/3)</f>
        <v>0.54127662499468732</v>
      </c>
      <c r="AG118" s="11">
        <f>-'OddsRatio_working_3-way'!U118/(3*'OddsRatio_working_3-way'!X118^(1/3))*COS(('OddsRatio_working_3-way'!Y118+2*PI())/3)</f>
        <v>-0.4626988909027106</v>
      </c>
      <c r="AH118" s="11">
        <f>-'OddsRatio_working_3-way'!U118/(3*'OddsRatio_working_3-way'!X118^(1/3))*COS(('OddsRatio_working_3-way'!Y118+4*PI())/3)</f>
        <v>-7.8577734091976673E-2</v>
      </c>
      <c r="AI118" s="11">
        <f>'OddsRatio_working_3-way'!U118/(3*'OddsRatio_working_3-way'!X118^(1/3))*SIN(('OddsRatio_working_3-way'!Y118)/3)</f>
        <v>-0.22177245328610773</v>
      </c>
      <c r="AJ118" s="11">
        <f>'OddsRatio_working_3-way'!U118/(3*'OddsRatio_working_3-way'!X118^(1/3))*SIN(('OddsRatio_working_3-way'!Y118+2*PI())/3)</f>
        <v>-0.35787308107704852</v>
      </c>
      <c r="AK118" s="11">
        <f>'OddsRatio_working_3-way'!U118/(3*'OddsRatio_working_3-way'!X118^(1/3))*SIN(('OddsRatio_working_3-way'!Y118+4*PI())/3)</f>
        <v>0.57964553436315613</v>
      </c>
      <c r="AL118" s="11">
        <f>'OddsRatio_working_3-way'!Z118+'OddsRatio_working_3-way'!AF118</f>
        <v>1.0825532499893746</v>
      </c>
      <c r="AM118" s="11">
        <f>'OddsRatio_working_3-way'!AA118+'OddsRatio_working_3-way'!AG118</f>
        <v>-0.9253977818054212</v>
      </c>
      <c r="AN118" s="11">
        <f>'OddsRatio_working_3-way'!AB118+'OddsRatio_working_3-way'!AH118</f>
        <v>-0.15715546818395335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1.0825532499893746</v>
      </c>
      <c r="AS118" s="11">
        <f>IF(('OddsRatio_working_3-way'!X118=0),IF(Q118&gt;0,-Q118^(1/3),(-Q118)^(1/3)),'OddsRatio_working_3-way'!AM118-'OddsRatio_working_3-way'!R118/3)</f>
        <v>-0.9253977818054212</v>
      </c>
      <c r="AT118" s="11">
        <f>IF(('OddsRatio_working_3-way'!X118=0),IF(Q118&gt;0,-Q118^(1/3),(-Q118)^(1/3)),'OddsRatio_working_3-way'!AN118-'OddsRatio_working_3-way'!R118/3)</f>
        <v>-0.15715546818395335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2.84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2.63</v>
      </c>
      <c r="D119" s="9">
        <f t="shared" si="26"/>
        <v>0.34282972721532556</v>
      </c>
      <c r="E119" s="9">
        <f t="shared" si="27"/>
        <v>0.28654228695208822</v>
      </c>
      <c r="F119" s="9">
        <f t="shared" si="28"/>
        <v>0.37062798583258599</v>
      </c>
      <c r="G119" s="9">
        <f t="shared" si="29"/>
        <v>1.0417934286190649</v>
      </c>
      <c r="H119" s="9">
        <f t="shared" si="30"/>
        <v>2.9168999086590786</v>
      </c>
      <c r="I119" s="9">
        <f t="shared" si="31"/>
        <v>3.489886294399565</v>
      </c>
      <c r="J119" s="9">
        <f t="shared" si="32"/>
        <v>2.698123288649076</v>
      </c>
      <c r="K119" s="11">
        <f t="shared" si="33"/>
        <v>0.35211267605633806</v>
      </c>
      <c r="L119" s="11">
        <f t="shared" si="34"/>
        <v>0.29498525073746312</v>
      </c>
      <c r="M119" s="11">
        <f t="shared" si="35"/>
        <v>0.38022813688212931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-0.28309326781826694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0.23143222424376558</v>
      </c>
      <c r="Q119" s="11">
        <f>2*'OddsRatio_working_3-way'!K119*'OddsRatio_working_3-way'!L119*'OddsRatio_working_3-way'!M119</f>
        <v>7.8987107250431954E-2</v>
      </c>
      <c r="R119" s="11">
        <f t="shared" si="36"/>
        <v>0</v>
      </c>
      <c r="S119" s="11">
        <f t="shared" si="37"/>
        <v>-0.81751228500543005</v>
      </c>
      <c r="T119" s="11">
        <f t="shared" si="38"/>
        <v>-0.27901443174246765</v>
      </c>
      <c r="U119" s="11">
        <f>'OddsRatio_working_3-way'!S119-'OddsRatio_working_3-way'!R119^2/3</f>
        <v>-0.81751228500543005</v>
      </c>
      <c r="V119" s="11">
        <f>'OddsRatio_working_3-way'!S119*'OddsRatio_working_3-way'!R119/3-2*'OddsRatio_working_3-way'!R119^3/27-'OddsRatio_working_3-way'!T119</f>
        <v>0.27901443174246765</v>
      </c>
      <c r="W119" s="11">
        <f>'OddsRatio_working_3-way'!V119^2+4*'OddsRatio_working_3-way'!U119^3/27</f>
        <v>-3.0939083880007628E-3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0.14225238267650642</v>
      </c>
      <c r="Y119" s="11">
        <f>IF('OddsRatio_working_3-way'!W119&gt;=0,IF('OddsRatio_working_3-way'!V119+SQRT('OddsRatio_working_3-way'!W119)&gt;0,0,PI()),ACOS('OddsRatio_working_3-way'!V119/(2*'OddsRatio_working_3-way'!X119)))</f>
        <v>0.19677525758322734</v>
      </c>
      <c r="Z119" s="11">
        <f>'OddsRatio_working_3-way'!X119^(1/3)*COS('OddsRatio_working_3-way'!Y119/3)</f>
        <v>0.52089671430953244</v>
      </c>
      <c r="AA119" s="11">
        <f>'OddsRatio_working_3-way'!X119^(1/3)*COS(('OddsRatio_working_3-way'!Y119+2*PI())/3)</f>
        <v>-0.29007994532529119</v>
      </c>
      <c r="AB119" s="11">
        <f>'OddsRatio_working_3-way'!X119^(1/3)*COS(('OddsRatio_working_3-way'!Y119+4*PI())/3)</f>
        <v>-0.23081676898424128</v>
      </c>
      <c r="AC119" s="11">
        <f>'OddsRatio_working_3-way'!X119^(1/3)*SIN('OddsRatio_working_3-way'!Y119/3)</f>
        <v>3.4215610813537467E-2</v>
      </c>
      <c r="AD119" s="11">
        <f>'OddsRatio_working_3-way'!X119^(1/3)*SIN(('OddsRatio_working_3-way'!Y119+2*PI())/3)</f>
        <v>0.43400198193313144</v>
      </c>
      <c r="AE119" s="11">
        <f>'OddsRatio_working_3-way'!X119^(1/3)*SIN(('OddsRatio_working_3-way'!Y119+4*PI())/3)</f>
        <v>-0.46821759274666885</v>
      </c>
      <c r="AF119" s="11">
        <f>-'OddsRatio_working_3-way'!U119/(3*'OddsRatio_working_3-way'!X119^(1/3))*COS(('OddsRatio_working_3-way'!Y119)/3)</f>
        <v>0.52089671430953244</v>
      </c>
      <c r="AG119" s="11">
        <f>-'OddsRatio_working_3-way'!U119/(3*'OddsRatio_working_3-way'!X119^(1/3))*COS(('OddsRatio_working_3-way'!Y119+2*PI())/3)</f>
        <v>-0.29007994532529119</v>
      </c>
      <c r="AH119" s="11">
        <f>-'OddsRatio_working_3-way'!U119/(3*'OddsRatio_working_3-way'!X119^(1/3))*COS(('OddsRatio_working_3-way'!Y119+4*PI())/3)</f>
        <v>-0.23081676898424128</v>
      </c>
      <c r="AI119" s="11">
        <f>'OddsRatio_working_3-way'!U119/(3*'OddsRatio_working_3-way'!X119^(1/3))*SIN(('OddsRatio_working_3-way'!Y119)/3)</f>
        <v>-3.4215610813537467E-2</v>
      </c>
      <c r="AJ119" s="11">
        <f>'OddsRatio_working_3-way'!U119/(3*'OddsRatio_working_3-way'!X119^(1/3))*SIN(('OddsRatio_working_3-way'!Y119+2*PI())/3)</f>
        <v>-0.43400198193313144</v>
      </c>
      <c r="AK119" s="11">
        <f>'OddsRatio_working_3-way'!U119/(3*'OddsRatio_working_3-way'!X119^(1/3))*SIN(('OddsRatio_working_3-way'!Y119+4*PI())/3)</f>
        <v>0.46821759274666885</v>
      </c>
      <c r="AL119" s="11">
        <f>'OddsRatio_working_3-way'!Z119+'OddsRatio_working_3-way'!AF119</f>
        <v>1.0417934286190649</v>
      </c>
      <c r="AM119" s="11">
        <f>'OddsRatio_working_3-way'!AA119+'OddsRatio_working_3-way'!AG119</f>
        <v>-0.58015989065058238</v>
      </c>
      <c r="AN119" s="11">
        <f>'OddsRatio_working_3-way'!AB119+'OddsRatio_working_3-way'!AH119</f>
        <v>-0.46163353796848255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1.0417934286190649</v>
      </c>
      <c r="AS119" s="11">
        <f>IF(('OddsRatio_working_3-way'!X119=0),IF(Q119&gt;0,-Q119^(1/3),(-Q119)^(1/3)),'OddsRatio_working_3-way'!AM119-'OddsRatio_working_3-way'!R119/3)</f>
        <v>-0.58015989065058238</v>
      </c>
      <c r="AT119" s="11">
        <f>IF(('OddsRatio_working_3-way'!X119=0),IF(Q119&gt;0,-Q119^(1/3),(-Q119)^(1/3)),'OddsRatio_working_3-way'!AN119-'OddsRatio_working_3-way'!R119/3)</f>
        <v>-0.46163353796848255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6.02</v>
      </c>
      <c r="B120" s="4">
        <f>IF('True_Odds_Calculator_3-way'!B121="","",'True_Odds_Calculator_3-way'!B121)</f>
        <v>4.09</v>
      </c>
      <c r="C120" s="4">
        <f>IF('True_Odds_Calculator_3-way'!C121="","",'True_Odds_Calculator_3-way'!C121)</f>
        <v>1.61</v>
      </c>
      <c r="D120" s="9">
        <f t="shared" si="26"/>
        <v>0.1583414269833186</v>
      </c>
      <c r="E120" s="9">
        <f t="shared" si="27"/>
        <v>0.23408947116728496</v>
      </c>
      <c r="F120" s="9">
        <f t="shared" si="28"/>
        <v>0.60756910184939639</v>
      </c>
      <c r="G120" s="9">
        <f t="shared" si="29"/>
        <v>1.0588578966116766</v>
      </c>
      <c r="H120" s="9">
        <f t="shared" si="30"/>
        <v>6.3154666409906159</v>
      </c>
      <c r="I120" s="9">
        <f t="shared" si="31"/>
        <v>4.2718709005300806</v>
      </c>
      <c r="J120" s="9">
        <f t="shared" si="32"/>
        <v>1.6459033169331232</v>
      </c>
      <c r="K120" s="11">
        <f t="shared" si="33"/>
        <v>0.16611295681063123</v>
      </c>
      <c r="L120" s="11">
        <f t="shared" si="34"/>
        <v>0.24449877750611249</v>
      </c>
      <c r="M120" s="11">
        <f t="shared" si="35"/>
        <v>0.6211180124223602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-0.2386966677865483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0.21997372524847819</v>
      </c>
      <c r="Q120" s="11">
        <f>2*'OddsRatio_working_3-way'!K120*'OddsRatio_working_3-way'!L120*'OddsRatio_working_3-way'!M120</f>
        <v>5.0452689277173904E-2</v>
      </c>
      <c r="R120" s="11">
        <f t="shared" si="36"/>
        <v>0</v>
      </c>
      <c r="S120" s="11">
        <f t="shared" si="37"/>
        <v>-0.92156177666119377</v>
      </c>
      <c r="T120" s="11">
        <f t="shared" si="38"/>
        <v>-0.21136737996816374</v>
      </c>
      <c r="U120" s="11">
        <f>'OddsRatio_working_3-way'!S120-'OddsRatio_working_3-way'!R120^2/3</f>
        <v>-0.92156177666119377</v>
      </c>
      <c r="V120" s="11">
        <f>'OddsRatio_working_3-way'!S120*'OddsRatio_working_3-way'!R120/3-2*'OddsRatio_working_3-way'!R120^3/27-'OddsRatio_working_3-way'!T120</f>
        <v>0.21136737996816374</v>
      </c>
      <c r="W120" s="11">
        <f>'OddsRatio_working_3-way'!V120^2+4*'OddsRatio_working_3-way'!U120^3/27</f>
        <v>-7.1273519448564554E-2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0.17025692993470976</v>
      </c>
      <c r="Y120" s="11">
        <f>IF('OddsRatio_working_3-way'!W120&gt;=0,IF('OddsRatio_working_3-way'!V120+SQRT('OddsRatio_working_3-way'!W120)&gt;0,0,PI()),ACOS('OddsRatio_working_3-way'!V120/(2*'OddsRatio_working_3-way'!X120)))</f>
        <v>0.90112207983860926</v>
      </c>
      <c r="Z120" s="11">
        <f>'OddsRatio_working_3-way'!X120^(1/3)*COS('OddsRatio_working_3-way'!Y120/3)</f>
        <v>0.52942894830583831</v>
      </c>
      <c r="AA120" s="11">
        <f>'OddsRatio_working_3-way'!X120^(1/3)*COS(('OddsRatio_working_3-way'!Y120+2*PI())/3)</f>
        <v>-0.4067327324408202</v>
      </c>
      <c r="AB120" s="11">
        <f>'OddsRatio_working_3-way'!X120^(1/3)*COS(('OddsRatio_working_3-way'!Y120+4*PI())/3)</f>
        <v>-0.12269621586501818</v>
      </c>
      <c r="AC120" s="11">
        <f>'OddsRatio_working_3-way'!X120^(1/3)*SIN('OddsRatio_working_3-way'!Y120/3)</f>
        <v>0.16398855930472309</v>
      </c>
      <c r="AD120" s="11">
        <f>'OddsRatio_working_3-way'!X120^(1/3)*SIN(('OddsRatio_working_3-way'!Y120+2*PI())/3)</f>
        <v>0.37650463907937282</v>
      </c>
      <c r="AE120" s="11">
        <f>'OddsRatio_working_3-way'!X120^(1/3)*SIN(('OddsRatio_working_3-way'!Y120+4*PI())/3)</f>
        <v>-0.54049319838409582</v>
      </c>
      <c r="AF120" s="11">
        <f>-'OddsRatio_working_3-way'!U120/(3*'OddsRatio_working_3-way'!X120^(1/3))*COS(('OddsRatio_working_3-way'!Y120)/3)</f>
        <v>0.5294289483058382</v>
      </c>
      <c r="AG120" s="11">
        <f>-'OddsRatio_working_3-way'!U120/(3*'OddsRatio_working_3-way'!X120^(1/3))*COS(('OddsRatio_working_3-way'!Y120+2*PI())/3)</f>
        <v>-0.40673273244082014</v>
      </c>
      <c r="AH120" s="11">
        <f>-'OddsRatio_working_3-way'!U120/(3*'OddsRatio_working_3-way'!X120^(1/3))*COS(('OddsRatio_working_3-way'!Y120+4*PI())/3)</f>
        <v>-0.12269621586501815</v>
      </c>
      <c r="AI120" s="11">
        <f>'OddsRatio_working_3-way'!U120/(3*'OddsRatio_working_3-way'!X120^(1/3))*SIN(('OddsRatio_working_3-way'!Y120)/3)</f>
        <v>-0.16398855930472306</v>
      </c>
      <c r="AJ120" s="11">
        <f>'OddsRatio_working_3-way'!U120/(3*'OddsRatio_working_3-way'!X120^(1/3))*SIN(('OddsRatio_working_3-way'!Y120+2*PI())/3)</f>
        <v>-0.3765046390793727</v>
      </c>
      <c r="AK120" s="11">
        <f>'OddsRatio_working_3-way'!U120/(3*'OddsRatio_working_3-way'!X120^(1/3))*SIN(('OddsRatio_working_3-way'!Y120+4*PI())/3)</f>
        <v>0.54049319838409571</v>
      </c>
      <c r="AL120" s="11">
        <f>'OddsRatio_working_3-way'!Z120+'OddsRatio_working_3-way'!AF120</f>
        <v>1.0588578966116766</v>
      </c>
      <c r="AM120" s="11">
        <f>'OddsRatio_working_3-way'!AA120+'OddsRatio_working_3-way'!AG120</f>
        <v>-0.8134654648816404</v>
      </c>
      <c r="AN120" s="11">
        <f>'OddsRatio_working_3-way'!AB120+'OddsRatio_working_3-way'!AH120</f>
        <v>-0.24539243173003633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1.0588578966116766</v>
      </c>
      <c r="AS120" s="11">
        <f>IF(('OddsRatio_working_3-way'!X120=0),IF(Q120&gt;0,-Q120^(1/3),(-Q120)^(1/3)),'OddsRatio_working_3-way'!AM120-'OddsRatio_working_3-way'!R120/3)</f>
        <v>-0.8134654648816404</v>
      </c>
      <c r="AT120" s="11">
        <f>IF(('OddsRatio_working_3-way'!X120=0),IF(Q120&gt;0,-Q120^(1/3),(-Q120)^(1/3)),'OddsRatio_working_3-way'!AN120-'OddsRatio_working_3-way'!R120/3)</f>
        <v>-0.24539243173003633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</v>
      </c>
      <c r="B121" s="4">
        <f>IF('True_Odds_Calculator_3-way'!B122="","",'True_Odds_Calculator_3-way'!B122)</f>
        <v>3.96</v>
      </c>
      <c r="C121" s="4">
        <f>IF('True_Odds_Calculator_3-way'!C122="","",'True_Odds_Calculator_3-way'!C122)</f>
        <v>4.5</v>
      </c>
      <c r="D121" s="9">
        <f t="shared" si="26"/>
        <v>0.54314369108243166</v>
      </c>
      <c r="E121" s="9">
        <f t="shared" si="27"/>
        <v>0.24317920960151909</v>
      </c>
      <c r="F121" s="9">
        <f t="shared" si="28"/>
        <v>0.21367709931604928</v>
      </c>
      <c r="G121" s="9">
        <f t="shared" si="29"/>
        <v>1.0514167715156069</v>
      </c>
      <c r="H121" s="9">
        <f t="shared" si="30"/>
        <v>1.8411334172124856</v>
      </c>
      <c r="I121" s="9">
        <f t="shared" si="31"/>
        <v>4.1121936436861963</v>
      </c>
      <c r="J121" s="9">
        <f t="shared" si="32"/>
        <v>4.6799587003046241</v>
      </c>
      <c r="K121" s="11">
        <f t="shared" si="33"/>
        <v>0.55555555555555558</v>
      </c>
      <c r="L121" s="11">
        <f t="shared" si="34"/>
        <v>0.25252525252525254</v>
      </c>
      <c r="M121" s="11">
        <f t="shared" si="35"/>
        <v>0.22222222222222221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-0.25838633246040654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0.22633744855967081</v>
      </c>
      <c r="Q121" s="11">
        <f>2*'OddsRatio_working_3-way'!K121*'OddsRatio_working_3-way'!L121*'OddsRatio_working_3-way'!M121</f>
        <v>6.2351914203766068E-2</v>
      </c>
      <c r="R121" s="11">
        <f t="shared" si="36"/>
        <v>0</v>
      </c>
      <c r="S121" s="11">
        <f t="shared" si="37"/>
        <v>-0.87596525096525102</v>
      </c>
      <c r="T121" s="11">
        <f t="shared" si="38"/>
        <v>-0.24131274131274136</v>
      </c>
      <c r="U121" s="11">
        <f>'OddsRatio_working_3-way'!S121-'OddsRatio_working_3-way'!R121^2/3</f>
        <v>-0.87596525096525102</v>
      </c>
      <c r="V121" s="11">
        <f>'OddsRatio_working_3-way'!S121*'OddsRatio_working_3-way'!R121/3-2*'OddsRatio_working_3-way'!R121^3/27-'OddsRatio_working_3-way'!T121</f>
        <v>0.24131274131274136</v>
      </c>
      <c r="W121" s="11">
        <f>'OddsRatio_working_3-way'!V121^2+4*'OddsRatio_working_3-way'!U121^3/27</f>
        <v>-4.1344661983446628E-2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0.15777872250664587</v>
      </c>
      <c r="Y121" s="11">
        <f>IF('OddsRatio_working_3-way'!W121&gt;=0,IF('OddsRatio_working_3-way'!V121+SQRT('OddsRatio_working_3-way'!W121)&gt;0,0,PI()),ACOS('OddsRatio_working_3-way'!V121/(2*'OddsRatio_working_3-way'!X121)))</f>
        <v>0.70019135800582644</v>
      </c>
      <c r="Z121" s="11">
        <f>'OddsRatio_working_3-way'!X121^(1/3)*COS('OddsRatio_working_3-way'!Y121/3)</f>
        <v>0.52570838575780343</v>
      </c>
      <c r="AA121" s="11">
        <f>'OddsRatio_working_3-way'!X121^(1/3)*COS(('OddsRatio_working_3-way'!Y121+2*PI())/3)</f>
        <v>-0.37108696332878033</v>
      </c>
      <c r="AB121" s="11">
        <f>'OddsRatio_working_3-way'!X121^(1/3)*COS(('OddsRatio_working_3-way'!Y121+4*PI())/3)</f>
        <v>-0.15462142242902308</v>
      </c>
      <c r="AC121" s="11">
        <f>'OddsRatio_working_3-way'!X121^(1/3)*SIN('OddsRatio_working_3-way'!Y121/3)</f>
        <v>0.12497643830875282</v>
      </c>
      <c r="AD121" s="11">
        <f>'OddsRatio_working_3-way'!X121^(1/3)*SIN(('OddsRatio_working_3-way'!Y121+2*PI())/3)</f>
        <v>0.3927885978943908</v>
      </c>
      <c r="AE121" s="11">
        <f>'OddsRatio_working_3-way'!X121^(1/3)*SIN(('OddsRatio_working_3-way'!Y121+4*PI())/3)</f>
        <v>-0.51776503620314351</v>
      </c>
      <c r="AF121" s="11">
        <f>-'OddsRatio_working_3-way'!U121/(3*'OddsRatio_working_3-way'!X121^(1/3))*COS(('OddsRatio_working_3-way'!Y121)/3)</f>
        <v>0.52570838575780343</v>
      </c>
      <c r="AG121" s="11">
        <f>-'OddsRatio_working_3-way'!U121/(3*'OddsRatio_working_3-way'!X121^(1/3))*COS(('OddsRatio_working_3-way'!Y121+2*PI())/3)</f>
        <v>-0.37108696332878033</v>
      </c>
      <c r="AH121" s="11">
        <f>-'OddsRatio_working_3-way'!U121/(3*'OddsRatio_working_3-way'!X121^(1/3))*COS(('OddsRatio_working_3-way'!Y121+4*PI())/3)</f>
        <v>-0.15462142242902308</v>
      </c>
      <c r="AI121" s="11">
        <f>'OddsRatio_working_3-way'!U121/(3*'OddsRatio_working_3-way'!X121^(1/3))*SIN(('OddsRatio_working_3-way'!Y121)/3)</f>
        <v>-0.12497643830875282</v>
      </c>
      <c r="AJ121" s="11">
        <f>'OddsRatio_working_3-way'!U121/(3*'OddsRatio_working_3-way'!X121^(1/3))*SIN(('OddsRatio_working_3-way'!Y121+2*PI())/3)</f>
        <v>-0.3927885978943908</v>
      </c>
      <c r="AK121" s="11">
        <f>'OddsRatio_working_3-way'!U121/(3*'OddsRatio_working_3-way'!X121^(1/3))*SIN(('OddsRatio_working_3-way'!Y121+4*PI())/3)</f>
        <v>0.51776503620314351</v>
      </c>
      <c r="AL121" s="11">
        <f>'OddsRatio_working_3-way'!Z121+'OddsRatio_working_3-way'!AF121</f>
        <v>1.0514167715156069</v>
      </c>
      <c r="AM121" s="11">
        <f>'OddsRatio_working_3-way'!AA121+'OddsRatio_working_3-way'!AG121</f>
        <v>-0.74217392665756066</v>
      </c>
      <c r="AN121" s="11">
        <f>'OddsRatio_working_3-way'!AB121+'OddsRatio_working_3-way'!AH121</f>
        <v>-0.30924284485804615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1.0514167715156069</v>
      </c>
      <c r="AS121" s="11">
        <f>IF(('OddsRatio_working_3-way'!X121=0),IF(Q121&gt;0,-Q121^(1/3),(-Q121)^(1/3)),'OddsRatio_working_3-way'!AM121-'OddsRatio_working_3-way'!R121/3)</f>
        <v>-0.74217392665756066</v>
      </c>
      <c r="AT121" s="11">
        <f>IF(('OddsRatio_working_3-way'!X121=0),IF(Q121&gt;0,-Q121^(1/3),(-Q121)^(1/3)),'OddsRatio_working_3-way'!AN121-'OddsRatio_working_3-way'!R121/3)</f>
        <v>-0.30924284485804615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4.59</v>
      </c>
      <c r="B122" s="4">
        <f>IF('True_Odds_Calculator_3-way'!B123="","",'True_Odds_Calculator_3-way'!B123)</f>
        <v>3.92</v>
      </c>
      <c r="C122" s="4">
        <f>IF('True_Odds_Calculator_3-way'!C123="","",'True_Odds_Calculator_3-way'!C123)</f>
        <v>1.79</v>
      </c>
      <c r="D122" s="9">
        <f t="shared" si="26"/>
        <v>0.20905593237426137</v>
      </c>
      <c r="E122" s="9">
        <f t="shared" si="27"/>
        <v>0.24525955830416571</v>
      </c>
      <c r="F122" s="9">
        <f t="shared" si="28"/>
        <v>0.54568450932157286</v>
      </c>
      <c r="G122" s="9">
        <f t="shared" si="29"/>
        <v>1.0538743353882678</v>
      </c>
      <c r="H122" s="9">
        <f t="shared" si="30"/>
        <v>4.7834088640438814</v>
      </c>
      <c r="I122" s="9">
        <f t="shared" si="31"/>
        <v>4.0773130593337417</v>
      </c>
      <c r="J122" s="9">
        <f t="shared" si="32"/>
        <v>1.8325607249567317</v>
      </c>
      <c r="K122" s="11">
        <f t="shared" si="33"/>
        <v>0.2178649237472767</v>
      </c>
      <c r="L122" s="11">
        <f t="shared" si="34"/>
        <v>0.25510204081632654</v>
      </c>
      <c r="M122" s="11">
        <f t="shared" si="35"/>
        <v>0.55865921787709494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-0.25712991590180445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0.22665801267744837</v>
      </c>
      <c r="Q122" s="11">
        <f>2*'OddsRatio_working_3-way'!K122*'OddsRatio_working_3-way'!L122*'OddsRatio_working_3-way'!M122</f>
        <v>6.2098085665054356E-2</v>
      </c>
      <c r="R122" s="11">
        <f t="shared" si="36"/>
        <v>0</v>
      </c>
      <c r="S122" s="11">
        <f t="shared" si="37"/>
        <v>-0.88149218997919709</v>
      </c>
      <c r="T122" s="11">
        <f t="shared" si="38"/>
        <v>-0.24150470958334169</v>
      </c>
      <c r="U122" s="11">
        <f>'OddsRatio_working_3-way'!S122-'OddsRatio_working_3-way'!R122^2/3</f>
        <v>-0.88149218997919709</v>
      </c>
      <c r="V122" s="11">
        <f>'OddsRatio_working_3-way'!S122*'OddsRatio_working_3-way'!R122/3-2*'OddsRatio_working_3-way'!R122^3/27-'OddsRatio_working_3-way'!T122</f>
        <v>0.24150470958334169</v>
      </c>
      <c r="W122" s="11">
        <f>'OddsRatio_working_3-way'!V122^2+4*'OddsRatio_working_3-way'!U122^3/27</f>
        <v>-4.3148740047272129E-2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0.15927434256512121</v>
      </c>
      <c r="Y122" s="11">
        <f>IF('OddsRatio_working_3-way'!W122&gt;=0,IF('OddsRatio_working_3-way'!V122+SQRT('OddsRatio_working_3-way'!W122)&gt;0,0,PI()),ACOS('OddsRatio_working_3-way'!V122/(2*'OddsRatio_working_3-way'!X122)))</f>
        <v>0.71033931175510368</v>
      </c>
      <c r="Z122" s="11">
        <f>'OddsRatio_working_3-way'!X122^(1/3)*COS('OddsRatio_working_3-way'!Y122/3)</f>
        <v>0.52693716769413401</v>
      </c>
      <c r="AA122" s="11">
        <f>'OddsRatio_working_3-way'!X122^(1/3)*COS(('OddsRatio_working_3-way'!Y122+2*PI())/3)</f>
        <v>-0.37358653638734263</v>
      </c>
      <c r="AB122" s="11">
        <f>'OddsRatio_working_3-way'!X122^(1/3)*COS(('OddsRatio_working_3-way'!Y122+4*PI())/3)</f>
        <v>-0.15335063130679175</v>
      </c>
      <c r="AC122" s="11">
        <f>'OddsRatio_working_3-way'!X122^(1/3)*SIN('OddsRatio_working_3-way'!Y122/3)</f>
        <v>0.12715325908347713</v>
      </c>
      <c r="AD122" s="11">
        <f>'OddsRatio_working_3-way'!X122^(1/3)*SIN(('OddsRatio_working_3-way'!Y122+2*PI())/3)</f>
        <v>0.3927643438796023</v>
      </c>
      <c r="AE122" s="11">
        <f>'OddsRatio_working_3-way'!X122^(1/3)*SIN(('OddsRatio_working_3-way'!Y122+4*PI())/3)</f>
        <v>-0.51991760296307932</v>
      </c>
      <c r="AF122" s="11">
        <f>-'OddsRatio_working_3-way'!U122/(3*'OddsRatio_working_3-way'!X122^(1/3))*COS(('OddsRatio_working_3-way'!Y122)/3)</f>
        <v>0.5269371676941339</v>
      </c>
      <c r="AG122" s="11">
        <f>-'OddsRatio_working_3-way'!U122/(3*'OddsRatio_working_3-way'!X122^(1/3))*COS(('OddsRatio_working_3-way'!Y122+2*PI())/3)</f>
        <v>-0.37358653638734257</v>
      </c>
      <c r="AH122" s="11">
        <f>-'OddsRatio_working_3-way'!U122/(3*'OddsRatio_working_3-way'!X122^(1/3))*COS(('OddsRatio_working_3-way'!Y122+4*PI())/3)</f>
        <v>-0.15335063130679172</v>
      </c>
      <c r="AI122" s="11">
        <f>'OddsRatio_working_3-way'!U122/(3*'OddsRatio_working_3-way'!X122^(1/3))*SIN(('OddsRatio_working_3-way'!Y122)/3)</f>
        <v>-0.1271532590834771</v>
      </c>
      <c r="AJ122" s="11">
        <f>'OddsRatio_working_3-way'!U122/(3*'OddsRatio_working_3-way'!X122^(1/3))*SIN(('OddsRatio_working_3-way'!Y122+2*PI())/3)</f>
        <v>-0.39276434387960224</v>
      </c>
      <c r="AK122" s="11">
        <f>'OddsRatio_working_3-way'!U122/(3*'OddsRatio_working_3-way'!X122^(1/3))*SIN(('OddsRatio_working_3-way'!Y122+4*PI())/3)</f>
        <v>0.51991760296307921</v>
      </c>
      <c r="AL122" s="11">
        <f>'OddsRatio_working_3-way'!Z122+'OddsRatio_working_3-way'!AF122</f>
        <v>1.0538743353882678</v>
      </c>
      <c r="AM122" s="11">
        <f>'OddsRatio_working_3-way'!AA122+'OddsRatio_working_3-way'!AG122</f>
        <v>-0.74717307277468525</v>
      </c>
      <c r="AN122" s="11">
        <f>'OddsRatio_working_3-way'!AB122+'OddsRatio_working_3-way'!AH122</f>
        <v>-0.30670126261358344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1.0538743353882678</v>
      </c>
      <c r="AS122" s="11">
        <f>IF(('OddsRatio_working_3-way'!X122=0),IF(Q122&gt;0,-Q122^(1/3),(-Q122)^(1/3)),'OddsRatio_working_3-way'!AM122-'OddsRatio_working_3-way'!R122/3)</f>
        <v>-0.74717307277468525</v>
      </c>
      <c r="AT122" s="11">
        <f>IF(('OddsRatio_working_3-way'!X122=0),IF(Q122&gt;0,-Q122^(1/3),(-Q122)^(1/3)),'OddsRatio_working_3-way'!AN122-'OddsRatio_working_3-way'!R122/3)</f>
        <v>-0.30670126261358344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1.87</v>
      </c>
      <c r="B123" s="4">
        <f>IF('True_Odds_Calculator_3-way'!B124="","",'True_Odds_Calculator_3-way'!B124)</f>
        <v>3.98</v>
      </c>
      <c r="C123" s="4">
        <f>IF('True_Odds_Calculator_3-way'!C124="","",'True_Odds_Calculator_3-way'!C124)</f>
        <v>4.1100000000000003</v>
      </c>
      <c r="D123" s="9">
        <f t="shared" si="26"/>
        <v>0.5229157072010362</v>
      </c>
      <c r="E123" s="9">
        <f t="shared" si="27"/>
        <v>0.24241983565143438</v>
      </c>
      <c r="F123" s="9">
        <f t="shared" si="28"/>
        <v>0.23466445714752937</v>
      </c>
      <c r="G123" s="9">
        <f t="shared" si="29"/>
        <v>1.0486828809921613</v>
      </c>
      <c r="H123" s="9">
        <f t="shared" si="30"/>
        <v>1.912354106463181</v>
      </c>
      <c r="I123" s="9">
        <f t="shared" si="31"/>
        <v>4.1250749853566413</v>
      </c>
      <c r="J123" s="9">
        <f t="shared" si="32"/>
        <v>4.2614037598856216</v>
      </c>
      <c r="K123" s="11">
        <f t="shared" si="33"/>
        <v>0.53475935828876997</v>
      </c>
      <c r="L123" s="11">
        <f t="shared" si="34"/>
        <v>0.25125628140703515</v>
      </c>
      <c r="M123" s="11">
        <f t="shared" si="35"/>
        <v>0.24330900243309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-0.26359028837932608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0.22753213351977888</v>
      </c>
      <c r="Q123" s="11">
        <f>2*'OddsRatio_working_3-way'!K123*'OddsRatio_working_3-way'!L123*'OddsRatio_working_3-way'!M123</f>
        <v>6.5382796988442196E-2</v>
      </c>
      <c r="R123" s="11">
        <f t="shared" si="36"/>
        <v>0</v>
      </c>
      <c r="S123" s="11">
        <f t="shared" si="37"/>
        <v>-0.86320378083255933</v>
      </c>
      <c r="T123" s="11">
        <f t="shared" si="38"/>
        <v>-0.24804706345763194</v>
      </c>
      <c r="U123" s="11">
        <f>'OddsRatio_working_3-way'!S123-'OddsRatio_working_3-way'!R123^2/3</f>
        <v>-0.86320378083255933</v>
      </c>
      <c r="V123" s="11">
        <f>'OddsRatio_working_3-way'!S123*'OddsRatio_working_3-way'!R123/3-2*'OddsRatio_working_3-way'!R123^3/27-'OddsRatio_working_3-way'!T123</f>
        <v>0.24804706345763194</v>
      </c>
      <c r="W123" s="11">
        <f>'OddsRatio_working_3-way'!V123^2+4*'OddsRatio_working_3-way'!U123^3/27</f>
        <v>-3.3760219267312867E-2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0.15434341981217353</v>
      </c>
      <c r="Y123" s="11">
        <f>IF('OddsRatio_working_3-way'!W123&gt;=0,IF('OddsRatio_working_3-way'!V123+SQRT('OddsRatio_working_3-way'!W123)&gt;0,0,PI()),ACOS('OddsRatio_working_3-way'!V123/(2*'OddsRatio_working_3-way'!X123)))</f>
        <v>0.63755133985706403</v>
      </c>
      <c r="Z123" s="11">
        <f>'OddsRatio_working_3-way'!X123^(1/3)*COS('OddsRatio_working_3-way'!Y123/3)</f>
        <v>0.52434144049608067</v>
      </c>
      <c r="AA123" s="11">
        <f>'OddsRatio_working_3-way'!X123^(1/3)*COS(('OddsRatio_working_3-way'!Y123+2*PI())/3)</f>
        <v>-0.36015278769923875</v>
      </c>
      <c r="AB123" s="11">
        <f>'OddsRatio_working_3-way'!X123^(1/3)*COS(('OddsRatio_working_3-way'!Y123+4*PI())/3)</f>
        <v>-0.16418865279684181</v>
      </c>
      <c r="AC123" s="11">
        <f>'OddsRatio_working_3-way'!X123^(1/3)*SIN('OddsRatio_working_3-way'!Y123/3)</f>
        <v>0.11313994603741108</v>
      </c>
      <c r="AD123" s="11">
        <f>'OddsRatio_working_3-way'!X123^(1/3)*SIN(('OddsRatio_working_3-way'!Y123+2*PI())/3)</f>
        <v>0.39752303470782696</v>
      </c>
      <c r="AE123" s="11">
        <f>'OddsRatio_working_3-way'!X123^(1/3)*SIN(('OddsRatio_working_3-way'!Y123+4*PI())/3)</f>
        <v>-0.51066298074523797</v>
      </c>
      <c r="AF123" s="11">
        <f>-'OddsRatio_working_3-way'!U123/(3*'OddsRatio_working_3-way'!X123^(1/3))*COS(('OddsRatio_working_3-way'!Y123)/3)</f>
        <v>0.52434144049608056</v>
      </c>
      <c r="AG123" s="11">
        <f>-'OddsRatio_working_3-way'!U123/(3*'OddsRatio_working_3-way'!X123^(1/3))*COS(('OddsRatio_working_3-way'!Y123+2*PI())/3)</f>
        <v>-0.3601527876992387</v>
      </c>
      <c r="AH123" s="11">
        <f>-'OddsRatio_working_3-way'!U123/(3*'OddsRatio_working_3-way'!X123^(1/3))*COS(('OddsRatio_working_3-way'!Y123+4*PI())/3)</f>
        <v>-0.16418865279684178</v>
      </c>
      <c r="AI123" s="11">
        <f>'OddsRatio_working_3-way'!U123/(3*'OddsRatio_working_3-way'!X123^(1/3))*SIN(('OddsRatio_working_3-way'!Y123)/3)</f>
        <v>-0.11313994603741105</v>
      </c>
      <c r="AJ123" s="11">
        <f>'OddsRatio_working_3-way'!U123/(3*'OddsRatio_working_3-way'!X123^(1/3))*SIN(('OddsRatio_working_3-way'!Y123+2*PI())/3)</f>
        <v>-0.39752303470782691</v>
      </c>
      <c r="AK123" s="11">
        <f>'OddsRatio_working_3-way'!U123/(3*'OddsRatio_working_3-way'!X123^(1/3))*SIN(('OddsRatio_working_3-way'!Y123+4*PI())/3)</f>
        <v>0.51066298074523786</v>
      </c>
      <c r="AL123" s="11">
        <f>'OddsRatio_working_3-way'!Z123+'OddsRatio_working_3-way'!AF123</f>
        <v>1.0486828809921613</v>
      </c>
      <c r="AM123" s="11">
        <f>'OddsRatio_working_3-way'!AA123+'OddsRatio_working_3-way'!AG123</f>
        <v>-0.7203055753984775</v>
      </c>
      <c r="AN123" s="11">
        <f>'OddsRatio_working_3-way'!AB123+'OddsRatio_working_3-way'!AH123</f>
        <v>-0.32837730559368361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1.0486828809921613</v>
      </c>
      <c r="AS123" s="11">
        <f>IF(('OddsRatio_working_3-way'!X123=0),IF(Q123&gt;0,-Q123^(1/3),(-Q123)^(1/3)),'OddsRatio_working_3-way'!AM123-'OddsRatio_working_3-way'!R123/3)</f>
        <v>-0.7203055753984775</v>
      </c>
      <c r="AT123" s="11">
        <f>IF(('OddsRatio_working_3-way'!X123=0),IF(Q123&gt;0,-Q123^(1/3),(-Q123)^(1/3)),'OddsRatio_working_3-way'!AN123-'OddsRatio_working_3-way'!R123/3)</f>
        <v>-0.32837730559368361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1.47</v>
      </c>
      <c r="B124" s="4">
        <f>IF('True_Odds_Calculator_3-way'!B125="","",'True_Odds_Calculator_3-way'!B125)</f>
        <v>4.6900000000000004</v>
      </c>
      <c r="C124" s="4">
        <f>IF('True_Odds_Calculator_3-way'!C125="","",'True_Odds_Calculator_3-way'!C125)</f>
        <v>7.14</v>
      </c>
      <c r="D124" s="9">
        <f t="shared" si="26"/>
        <v>0.66557057713994738</v>
      </c>
      <c r="E124" s="9">
        <f t="shared" si="27"/>
        <v>0.20222749106382673</v>
      </c>
      <c r="F124" s="9">
        <f t="shared" si="28"/>
        <v>0.13220193179622614</v>
      </c>
      <c r="G124" s="9">
        <f t="shared" si="29"/>
        <v>1.0690856657000496</v>
      </c>
      <c r="H124" s="9">
        <f t="shared" si="30"/>
        <v>1.5024702628790232</v>
      </c>
      <c r="I124" s="9">
        <f t="shared" si="31"/>
        <v>4.9449261064331829</v>
      </c>
      <c r="J124" s="9">
        <f t="shared" si="32"/>
        <v>7.5641859873983037</v>
      </c>
      <c r="K124" s="11">
        <f t="shared" si="33"/>
        <v>0.68027210884353739</v>
      </c>
      <c r="L124" s="11">
        <f t="shared" si="34"/>
        <v>0.21321961620469082</v>
      </c>
      <c r="M124" s="11">
        <f t="shared" si="35"/>
        <v>0.14005602240896359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-0.21632375155362193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0.20924198697653495</v>
      </c>
      <c r="Q124" s="11">
        <f>2*'OddsRatio_working_3-way'!K124*'OddsRatio_working_3-way'!L124*'OddsRatio_working_3-way'!M124</f>
        <v>4.0629512034278628E-2</v>
      </c>
      <c r="R124" s="11">
        <f t="shared" si="36"/>
        <v>0</v>
      </c>
      <c r="S124" s="11">
        <f t="shared" si="37"/>
        <v>-0.96726312054859331</v>
      </c>
      <c r="T124" s="11">
        <f t="shared" si="38"/>
        <v>-0.187818081659921</v>
      </c>
      <c r="U124" s="11">
        <f>'OddsRatio_working_3-way'!S124-'OddsRatio_working_3-way'!R124^2/3</f>
        <v>-0.96726312054859331</v>
      </c>
      <c r="V124" s="11">
        <f>'OddsRatio_working_3-way'!S124*'OddsRatio_working_3-way'!R124/3-2*'OddsRatio_working_3-way'!R124^3/27-'OddsRatio_working_3-way'!T124</f>
        <v>0.187818081659921</v>
      </c>
      <c r="W124" s="11">
        <f>'OddsRatio_working_3-way'!V124^2+4*'OddsRatio_working_3-way'!U124^3/27</f>
        <v>-9.8793907053952662E-2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0.18307753743452895</v>
      </c>
      <c r="Y124" s="11">
        <f>IF('OddsRatio_working_3-way'!W124&gt;=0,IF('OddsRatio_working_3-way'!V124+SQRT('OddsRatio_working_3-way'!W124)&gt;0,0,PI()),ACOS('OddsRatio_working_3-way'!V124/(2*'OddsRatio_working_3-way'!X124)))</f>
        <v>1.032182202077248</v>
      </c>
      <c r="Z124" s="11">
        <f>'OddsRatio_working_3-way'!X124^(1/3)*COS('OddsRatio_working_3-way'!Y124/3)</f>
        <v>0.5345428328500248</v>
      </c>
      <c r="AA124" s="11">
        <f>'OddsRatio_working_3-way'!X124^(1/3)*COS(('OddsRatio_working_3-way'!Y124+2*PI())/3)</f>
        <v>-0.43314410864302372</v>
      </c>
      <c r="AB124" s="11">
        <f>'OddsRatio_working_3-way'!X124^(1/3)*COS(('OddsRatio_working_3-way'!Y124+4*PI())/3)</f>
        <v>-0.1013987242070013</v>
      </c>
      <c r="AC124" s="11">
        <f>'OddsRatio_working_3-way'!X124^(1/3)*SIN('OddsRatio_working_3-way'!Y124/3)</f>
        <v>0.19153328700655364</v>
      </c>
      <c r="AD124" s="11">
        <f>'OddsRatio_working_3-way'!X124^(1/3)*SIN(('OddsRatio_working_3-way'!Y124+2*PI())/3)</f>
        <v>0.36716102915574378</v>
      </c>
      <c r="AE124" s="11">
        <f>'OddsRatio_working_3-way'!X124^(1/3)*SIN(('OddsRatio_working_3-way'!Y124+4*PI())/3)</f>
        <v>-0.55869431616229726</v>
      </c>
      <c r="AF124" s="11">
        <f>-'OddsRatio_working_3-way'!U124/(3*'OddsRatio_working_3-way'!X124^(1/3))*COS(('OddsRatio_working_3-way'!Y124)/3)</f>
        <v>0.5345428328500248</v>
      </c>
      <c r="AG124" s="11">
        <f>-'OddsRatio_working_3-way'!U124/(3*'OddsRatio_working_3-way'!X124^(1/3))*COS(('OddsRatio_working_3-way'!Y124+2*PI())/3)</f>
        <v>-0.43314410864302372</v>
      </c>
      <c r="AH124" s="11">
        <f>-'OddsRatio_working_3-way'!U124/(3*'OddsRatio_working_3-way'!X124^(1/3))*COS(('OddsRatio_working_3-way'!Y124+4*PI())/3)</f>
        <v>-0.1013987242070013</v>
      </c>
      <c r="AI124" s="11">
        <f>'OddsRatio_working_3-way'!U124/(3*'OddsRatio_working_3-way'!X124^(1/3))*SIN(('OddsRatio_working_3-way'!Y124)/3)</f>
        <v>-0.19153328700655364</v>
      </c>
      <c r="AJ124" s="11">
        <f>'OddsRatio_working_3-way'!U124/(3*'OddsRatio_working_3-way'!X124^(1/3))*SIN(('OddsRatio_working_3-way'!Y124+2*PI())/3)</f>
        <v>-0.36716102915574378</v>
      </c>
      <c r="AK124" s="11">
        <f>'OddsRatio_working_3-way'!U124/(3*'OddsRatio_working_3-way'!X124^(1/3))*SIN(('OddsRatio_working_3-way'!Y124+4*PI())/3)</f>
        <v>0.55869431616229726</v>
      </c>
      <c r="AL124" s="11">
        <f>'OddsRatio_working_3-way'!Z124+'OddsRatio_working_3-way'!AF124</f>
        <v>1.0690856657000496</v>
      </c>
      <c r="AM124" s="11">
        <f>'OddsRatio_working_3-way'!AA124+'OddsRatio_working_3-way'!AG124</f>
        <v>-0.86628821728604744</v>
      </c>
      <c r="AN124" s="11">
        <f>'OddsRatio_working_3-way'!AB124+'OddsRatio_working_3-way'!AH124</f>
        <v>-0.2027974484140026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1.0690856657000496</v>
      </c>
      <c r="AS124" s="11">
        <f>IF(('OddsRatio_working_3-way'!X124=0),IF(Q124&gt;0,-Q124^(1/3),(-Q124)^(1/3)),'OddsRatio_working_3-way'!AM124-'OddsRatio_working_3-way'!R124/3)</f>
        <v>-0.86628821728604744</v>
      </c>
      <c r="AT124" s="11">
        <f>IF(('OddsRatio_working_3-way'!X124=0),IF(Q124&gt;0,-Q124^(1/3),(-Q124)^(1/3)),'OddsRatio_working_3-way'!AN124-'OddsRatio_working_3-way'!R124/3)</f>
        <v>-0.2027974484140026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2.57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2.94</v>
      </c>
      <c r="D125" s="9">
        <f t="shared" si="26"/>
        <v>0.37957539613646424</v>
      </c>
      <c r="E125" s="9">
        <f t="shared" si="27"/>
        <v>0.28926902630584228</v>
      </c>
      <c r="F125" s="9">
        <f t="shared" si="28"/>
        <v>0.33115557755769348</v>
      </c>
      <c r="G125" s="9">
        <f t="shared" si="29"/>
        <v>1.0410972653701112</v>
      </c>
      <c r="H125" s="9">
        <f t="shared" si="30"/>
        <v>2.6345227066310741</v>
      </c>
      <c r="I125" s="9">
        <f t="shared" si="31"/>
        <v>3.4569895462734626</v>
      </c>
      <c r="J125" s="9">
        <f t="shared" si="32"/>
        <v>3.0197286948180162</v>
      </c>
      <c r="K125" s="11">
        <f t="shared" si="33"/>
        <v>0.38910505836575876</v>
      </c>
      <c r="L125" s="11">
        <f t="shared" si="34"/>
        <v>0.29761904761904762</v>
      </c>
      <c r="M125" s="11">
        <f t="shared" si="35"/>
        <v>0.3401360544217687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-0.28313506243705566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0.2312162589697728</v>
      </c>
      <c r="Q125" s="11">
        <f>2*'OddsRatio_working_3-way'!K125*'OddsRatio_working_3-way'!L125*'OddsRatio_working_3-way'!M125</f>
        <v>7.8778963873857868E-2</v>
      </c>
      <c r="R125" s="11">
        <f t="shared" si="36"/>
        <v>0</v>
      </c>
      <c r="S125" s="11">
        <f t="shared" si="37"/>
        <v>-0.81662884483328502</v>
      </c>
      <c r="T125" s="11">
        <f t="shared" si="38"/>
        <v>-0.278238107268581</v>
      </c>
      <c r="U125" s="11">
        <f>'OddsRatio_working_3-way'!S125-'OddsRatio_working_3-way'!R125^2/3</f>
        <v>-0.81662884483328502</v>
      </c>
      <c r="V125" s="11">
        <f>'OddsRatio_working_3-way'!S125*'OddsRatio_working_3-way'!R125/3-2*'OddsRatio_working_3-way'!R125^3/27-'OddsRatio_working_3-way'!T125</f>
        <v>0.278238107268581</v>
      </c>
      <c r="W125" s="11">
        <f>'OddsRatio_working_3-way'!V125^2+4*'OddsRatio_working_3-way'!U125^3/27</f>
        <v>-3.2643889400402054E-3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0.1420218585961705</v>
      </c>
      <c r="Y125" s="11">
        <f>IF('OddsRatio_working_3-way'!W125&gt;=0,IF('OddsRatio_working_3-way'!V125+SQRT('OddsRatio_working_3-way'!W125)&gt;0,0,PI()),ACOS('OddsRatio_working_3-way'!V125/(2*'OddsRatio_working_3-way'!X125)))</f>
        <v>0.20252975395125739</v>
      </c>
      <c r="Z125" s="11">
        <f>'OddsRatio_working_3-way'!X125^(1/3)*COS('OddsRatio_working_3-way'!Y125/3)</f>
        <v>0.52054863268505558</v>
      </c>
      <c r="AA125" s="11">
        <f>'OddsRatio_working_3-way'!X125^(1/3)*COS(('OddsRatio_working_3-way'!Y125+2*PI())/3)</f>
        <v>-0.29075467010705275</v>
      </c>
      <c r="AB125" s="11">
        <f>'OddsRatio_working_3-way'!X125^(1/3)*COS(('OddsRatio_working_3-way'!Y125+4*PI())/3)</f>
        <v>-0.22979396257800291</v>
      </c>
      <c r="AC125" s="11">
        <f>'OddsRatio_working_3-way'!X125^(1/3)*SIN('OddsRatio_working_3-way'!Y125/3)</f>
        <v>3.519568090188719E-2</v>
      </c>
      <c r="AD125" s="11">
        <f>'OddsRatio_working_3-way'!X125^(1/3)*SIN(('OddsRatio_working_3-way'!Y125+2*PI())/3)</f>
        <v>0.43321049935956918</v>
      </c>
      <c r="AE125" s="11">
        <f>'OddsRatio_working_3-way'!X125^(1/3)*SIN(('OddsRatio_working_3-way'!Y125+4*PI())/3)</f>
        <v>-0.46840618026145614</v>
      </c>
      <c r="AF125" s="11">
        <f>-'OddsRatio_working_3-way'!U125/(3*'OddsRatio_working_3-way'!X125^(1/3))*COS(('OddsRatio_working_3-way'!Y125)/3)</f>
        <v>0.52054863268505558</v>
      </c>
      <c r="AG125" s="11">
        <f>-'OddsRatio_working_3-way'!U125/(3*'OddsRatio_working_3-way'!X125^(1/3))*COS(('OddsRatio_working_3-way'!Y125+2*PI())/3)</f>
        <v>-0.29075467010705275</v>
      </c>
      <c r="AH125" s="11">
        <f>-'OddsRatio_working_3-way'!U125/(3*'OddsRatio_working_3-way'!X125^(1/3))*COS(('OddsRatio_working_3-way'!Y125+4*PI())/3)</f>
        <v>-0.22979396257800291</v>
      </c>
      <c r="AI125" s="11">
        <f>'OddsRatio_working_3-way'!U125/(3*'OddsRatio_working_3-way'!X125^(1/3))*SIN(('OddsRatio_working_3-way'!Y125)/3)</f>
        <v>-3.519568090188719E-2</v>
      </c>
      <c r="AJ125" s="11">
        <f>'OddsRatio_working_3-way'!U125/(3*'OddsRatio_working_3-way'!X125^(1/3))*SIN(('OddsRatio_working_3-way'!Y125+2*PI())/3)</f>
        <v>-0.43321049935956918</v>
      </c>
      <c r="AK125" s="11">
        <f>'OddsRatio_working_3-way'!U125/(3*'OddsRatio_working_3-way'!X125^(1/3))*SIN(('OddsRatio_working_3-way'!Y125+4*PI())/3)</f>
        <v>0.46840618026145614</v>
      </c>
      <c r="AL125" s="11">
        <f>'OddsRatio_working_3-way'!Z125+'OddsRatio_working_3-way'!AF125</f>
        <v>1.0410972653701112</v>
      </c>
      <c r="AM125" s="11">
        <f>'OddsRatio_working_3-way'!AA125+'OddsRatio_working_3-way'!AG125</f>
        <v>-0.5815093402141055</v>
      </c>
      <c r="AN125" s="11">
        <f>'OddsRatio_working_3-way'!AB125+'OddsRatio_working_3-way'!AH125</f>
        <v>-0.45958792515600583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1.0410972653701112</v>
      </c>
      <c r="AS125" s="11">
        <f>IF(('OddsRatio_working_3-way'!X125=0),IF(Q125&gt;0,-Q125^(1/3),(-Q125)^(1/3)),'OddsRatio_working_3-way'!AM125-'OddsRatio_working_3-way'!R125/3)</f>
        <v>-0.5815093402141055</v>
      </c>
      <c r="AT125" s="11">
        <f>IF(('OddsRatio_working_3-way'!X125=0),IF(Q125&gt;0,-Q125^(1/3),(-Q125)^(1/3)),'OddsRatio_working_3-way'!AN125-'OddsRatio_working_3-way'!R125/3)</f>
        <v>-0.45958792515600583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2.39</v>
      </c>
      <c r="B126" s="4">
        <f>IF('True_Odds_Calculator_3-way'!B127="","",'True_Odds_Calculator_3-way'!B127)</f>
        <v>3.12</v>
      </c>
      <c r="C126" s="4">
        <f>IF('True_Odds_Calculator_3-way'!C127="","",'True_Odds_Calculator_3-way'!C127)</f>
        <v>3.47</v>
      </c>
      <c r="D126" s="9">
        <f t="shared" si="26"/>
        <v>0.40848039123272911</v>
      </c>
      <c r="E126" s="9">
        <f t="shared" si="27"/>
        <v>0.31166145618289182</v>
      </c>
      <c r="F126" s="9">
        <f t="shared" si="28"/>
        <v>0.27985815258437907</v>
      </c>
      <c r="G126" s="9">
        <f t="shared" si="29"/>
        <v>1.0417970715506901</v>
      </c>
      <c r="H126" s="9">
        <f t="shared" si="30"/>
        <v>2.448097929455459</v>
      </c>
      <c r="I126" s="9">
        <f t="shared" si="31"/>
        <v>3.2086097916874632</v>
      </c>
      <c r="J126" s="9">
        <f t="shared" si="32"/>
        <v>3.5732387667302041</v>
      </c>
      <c r="K126" s="11">
        <f t="shared" si="33"/>
        <v>0.41841004184100417</v>
      </c>
      <c r="L126" s="11">
        <f t="shared" si="34"/>
        <v>0.32051282051282048</v>
      </c>
      <c r="M126" s="11">
        <f t="shared" si="35"/>
        <v>0.28818443804034583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-0.28129735248132026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0.23111025365857579</v>
      </c>
      <c r="Q126" s="11">
        <f>2*'OddsRatio_working_3-way'!K126*'OddsRatio_working_3-way'!L126*'OddsRatio_working_3-way'!M126</f>
        <v>7.7294399216914972E-2</v>
      </c>
      <c r="R126" s="11">
        <f t="shared" si="36"/>
        <v>0</v>
      </c>
      <c r="S126" s="11">
        <f t="shared" si="37"/>
        <v>-0.82158702035392539</v>
      </c>
      <c r="T126" s="11">
        <f t="shared" si="38"/>
        <v>-0.27477826767689811</v>
      </c>
      <c r="U126" s="11">
        <f>'OddsRatio_working_3-way'!S126-'OddsRatio_working_3-way'!R126^2/3</f>
        <v>-0.82158702035392539</v>
      </c>
      <c r="V126" s="11">
        <f>'OddsRatio_working_3-way'!S126*'OddsRatio_working_3-way'!R126/3-2*'OddsRatio_working_3-way'!R126^3/27-'OddsRatio_working_3-way'!T126</f>
        <v>0.27477826767689811</v>
      </c>
      <c r="W126" s="11">
        <f>'OddsRatio_working_3-way'!V126^2+4*'OddsRatio_working_3-way'!U126^3/27</f>
        <v>-6.6562424708127566E-3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0.14331725197819856</v>
      </c>
      <c r="Y126" s="11">
        <f>IF('OddsRatio_working_3-way'!W126&gt;=0,IF('OddsRatio_working_3-way'!V126+SQRT('OddsRatio_working_3-way'!W126)&gt;0,0,PI()),ACOS('OddsRatio_working_3-way'!V126/(2*'OddsRatio_working_3-way'!X126)))</f>
        <v>0.28862415131203734</v>
      </c>
      <c r="Z126" s="11">
        <f>'OddsRatio_working_3-way'!X126^(1/3)*COS('OddsRatio_working_3-way'!Y126/3)</f>
        <v>0.52089853577534506</v>
      </c>
      <c r="AA126" s="11">
        <f>'OddsRatio_working_3-way'!X126^(1/3)*COS(('OddsRatio_working_3-way'!Y126+2*PI())/3)</f>
        <v>-0.30398421544486531</v>
      </c>
      <c r="AB126" s="11">
        <f>'OddsRatio_working_3-way'!X126^(1/3)*COS(('OddsRatio_working_3-way'!Y126+4*PI())/3)</f>
        <v>-0.2169143203304798</v>
      </c>
      <c r="AC126" s="11">
        <f>'OddsRatio_working_3-way'!X126^(1/3)*SIN('OddsRatio_working_3-way'!Y126/3)</f>
        <v>5.0269827382603181E-2</v>
      </c>
      <c r="AD126" s="11">
        <f>'OddsRatio_working_3-way'!X126^(1/3)*SIN(('OddsRatio_working_3-way'!Y126+2*PI())/3)</f>
        <v>0.42597645108426457</v>
      </c>
      <c r="AE126" s="11">
        <f>'OddsRatio_working_3-way'!X126^(1/3)*SIN(('OddsRatio_working_3-way'!Y126+4*PI())/3)</f>
        <v>-0.47624627846686746</v>
      </c>
      <c r="AF126" s="11">
        <f>-'OddsRatio_working_3-way'!U126/(3*'OddsRatio_working_3-way'!X126^(1/3))*COS(('OddsRatio_working_3-way'!Y126)/3)</f>
        <v>0.52089853577534506</v>
      </c>
      <c r="AG126" s="11">
        <f>-'OddsRatio_working_3-way'!U126/(3*'OddsRatio_working_3-way'!X126^(1/3))*COS(('OddsRatio_working_3-way'!Y126+2*PI())/3)</f>
        <v>-0.30398421544486531</v>
      </c>
      <c r="AH126" s="11">
        <f>-'OddsRatio_working_3-way'!U126/(3*'OddsRatio_working_3-way'!X126^(1/3))*COS(('OddsRatio_working_3-way'!Y126+4*PI())/3)</f>
        <v>-0.2169143203304798</v>
      </c>
      <c r="AI126" s="11">
        <f>'OddsRatio_working_3-way'!U126/(3*'OddsRatio_working_3-way'!X126^(1/3))*SIN(('OddsRatio_working_3-way'!Y126)/3)</f>
        <v>-5.0269827382603181E-2</v>
      </c>
      <c r="AJ126" s="11">
        <f>'OddsRatio_working_3-way'!U126/(3*'OddsRatio_working_3-way'!X126^(1/3))*SIN(('OddsRatio_working_3-way'!Y126+2*PI())/3)</f>
        <v>-0.42597645108426457</v>
      </c>
      <c r="AK126" s="11">
        <f>'OddsRatio_working_3-way'!U126/(3*'OddsRatio_working_3-way'!X126^(1/3))*SIN(('OddsRatio_working_3-way'!Y126+4*PI())/3)</f>
        <v>0.47624627846686746</v>
      </c>
      <c r="AL126" s="11">
        <f>'OddsRatio_working_3-way'!Z126+'OddsRatio_working_3-way'!AF126</f>
        <v>1.0417970715506901</v>
      </c>
      <c r="AM126" s="11">
        <f>'OddsRatio_working_3-way'!AA126+'OddsRatio_working_3-way'!AG126</f>
        <v>-0.60796843088973063</v>
      </c>
      <c r="AN126" s="11">
        <f>'OddsRatio_working_3-way'!AB126+'OddsRatio_working_3-way'!AH126</f>
        <v>-0.43382864066095961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1.0417970715506901</v>
      </c>
      <c r="AS126" s="11">
        <f>IF(('OddsRatio_working_3-way'!X126=0),IF(Q126&gt;0,-Q126^(1/3),(-Q126)^(1/3)),'OddsRatio_working_3-way'!AM126-'OddsRatio_working_3-way'!R126/3)</f>
        <v>-0.60796843088973063</v>
      </c>
      <c r="AT126" s="11">
        <f>IF(('OddsRatio_working_3-way'!X126=0),IF(Q126&gt;0,-Q126^(1/3),(-Q126)^(1/3)),'OddsRatio_working_3-way'!AN126-'OddsRatio_working_3-way'!R126/3)</f>
        <v>-0.43382864066095961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6.53</v>
      </c>
      <c r="B127" s="4">
        <f>IF('True_Odds_Calculator_3-way'!B128="","",'True_Odds_Calculator_3-way'!B128)</f>
        <v>4.32</v>
      </c>
      <c r="C127" s="4">
        <f>IF('True_Odds_Calculator_3-way'!C128="","",'True_Odds_Calculator_3-way'!C128)</f>
        <v>1.55</v>
      </c>
      <c r="D127" s="9">
        <f t="shared" si="26"/>
        <v>0.14603446838594106</v>
      </c>
      <c r="E127" s="9">
        <f t="shared" si="27"/>
        <v>0.22169341158635636</v>
      </c>
      <c r="F127" s="9">
        <f t="shared" si="28"/>
        <v>0.63227212002770283</v>
      </c>
      <c r="G127" s="9">
        <f t="shared" si="29"/>
        <v>1.0574499874751435</v>
      </c>
      <c r="H127" s="9">
        <f t="shared" si="30"/>
        <v>6.8476984307375437</v>
      </c>
      <c r="I127" s="9">
        <f t="shared" si="31"/>
        <v>4.5107339584174762</v>
      </c>
      <c r="J127" s="9">
        <f t="shared" si="32"/>
        <v>1.5815974931113288</v>
      </c>
      <c r="K127" s="11">
        <f t="shared" si="33"/>
        <v>0.15313935681470137</v>
      </c>
      <c r="L127" s="11">
        <f t="shared" si="34"/>
        <v>0.23148148148148145</v>
      </c>
      <c r="M127" s="11">
        <f t="shared" si="35"/>
        <v>0.64516129032258063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-0.23093899857472455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0.21498057856305147</v>
      </c>
      <c r="Q127" s="11">
        <f>2*'OddsRatio_working_3-way'!K127*'OddsRatio_working_3-way'!L127*'OddsRatio_working_3-way'!M127</f>
        <v>4.5740548630436487E-2</v>
      </c>
      <c r="R127" s="11">
        <f t="shared" si="36"/>
        <v>0</v>
      </c>
      <c r="S127" s="11">
        <f t="shared" si="37"/>
        <v>-0.93089768246089699</v>
      </c>
      <c r="T127" s="11">
        <f t="shared" si="38"/>
        <v>-0.19806333669380788</v>
      </c>
      <c r="U127" s="11">
        <f>'OddsRatio_working_3-way'!S127-'OddsRatio_working_3-way'!R127^2/3</f>
        <v>-0.93089768246089699</v>
      </c>
      <c r="V127" s="11">
        <f>'OddsRatio_working_3-way'!S127*'OddsRatio_working_3-way'!R127/3-2*'OddsRatio_working_3-way'!R127^3/27-'OddsRatio_working_3-way'!T127</f>
        <v>0.19806333669380788</v>
      </c>
      <c r="W127" s="11">
        <f>'OddsRatio_working_3-way'!V127^2+4*'OddsRatio_working_3-way'!U127^3/27</f>
        <v>-8.0280316980822858E-2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0.17285065976378824</v>
      </c>
      <c r="Y127" s="11">
        <f>IF('OddsRatio_working_3-way'!W127&gt;=0,IF('OddsRatio_working_3-way'!V127+SQRT('OddsRatio_working_3-way'!W127)&gt;0,0,PI()),ACOS('OddsRatio_working_3-way'!V127/(2*'OddsRatio_working_3-way'!X127)))</f>
        <v>0.96071762494797763</v>
      </c>
      <c r="Z127" s="11">
        <f>'OddsRatio_working_3-way'!X127^(1/3)*COS('OddsRatio_working_3-way'!Y127/3)</f>
        <v>0.52872499373757187</v>
      </c>
      <c r="AA127" s="11">
        <f>'OddsRatio_working_3-way'!X127^(1/3)*COS(('OddsRatio_working_3-way'!Y127+2*PI())/3)</f>
        <v>-0.41622372089627663</v>
      </c>
      <c r="AB127" s="11">
        <f>'OddsRatio_working_3-way'!X127^(1/3)*COS(('OddsRatio_working_3-way'!Y127+4*PI())/3)</f>
        <v>-0.11250127284129541</v>
      </c>
      <c r="AC127" s="11">
        <f>'OddsRatio_working_3-way'!X127^(1/3)*SIN('OddsRatio_working_3-way'!Y127/3)</f>
        <v>0.17535423714347556</v>
      </c>
      <c r="AD127" s="11">
        <f>'OddsRatio_working_3-way'!X127^(1/3)*SIN(('OddsRatio_working_3-way'!Y127+2*PI())/3)</f>
        <v>0.3702121576207677</v>
      </c>
      <c r="AE127" s="11">
        <f>'OddsRatio_working_3-way'!X127^(1/3)*SIN(('OddsRatio_working_3-way'!Y127+4*PI())/3)</f>
        <v>-0.54556639476424329</v>
      </c>
      <c r="AF127" s="11">
        <f>-'OddsRatio_working_3-way'!U127/(3*'OddsRatio_working_3-way'!X127^(1/3))*COS(('OddsRatio_working_3-way'!Y127)/3)</f>
        <v>0.52872499373757176</v>
      </c>
      <c r="AG127" s="11">
        <f>-'OddsRatio_working_3-way'!U127/(3*'OddsRatio_working_3-way'!X127^(1/3))*COS(('OddsRatio_working_3-way'!Y127+2*PI())/3)</f>
        <v>-0.41622372089627657</v>
      </c>
      <c r="AH127" s="11">
        <f>-'OddsRatio_working_3-way'!U127/(3*'OddsRatio_working_3-way'!X127^(1/3))*COS(('OddsRatio_working_3-way'!Y127+4*PI())/3)</f>
        <v>-0.11250127284129538</v>
      </c>
      <c r="AI127" s="11">
        <f>'OddsRatio_working_3-way'!U127/(3*'OddsRatio_working_3-way'!X127^(1/3))*SIN(('OddsRatio_working_3-way'!Y127)/3)</f>
        <v>-0.17535423714347553</v>
      </c>
      <c r="AJ127" s="11">
        <f>'OddsRatio_working_3-way'!U127/(3*'OddsRatio_working_3-way'!X127^(1/3))*SIN(('OddsRatio_working_3-way'!Y127+2*PI())/3)</f>
        <v>-0.37021215762076759</v>
      </c>
      <c r="AK127" s="11">
        <f>'OddsRatio_working_3-way'!U127/(3*'OddsRatio_working_3-way'!X127^(1/3))*SIN(('OddsRatio_working_3-way'!Y127+4*PI())/3)</f>
        <v>0.54556639476424318</v>
      </c>
      <c r="AL127" s="11">
        <f>'OddsRatio_working_3-way'!Z127+'OddsRatio_working_3-way'!AF127</f>
        <v>1.0574499874751435</v>
      </c>
      <c r="AM127" s="11">
        <f>'OddsRatio_working_3-way'!AA127+'OddsRatio_working_3-way'!AG127</f>
        <v>-0.83244744179255314</v>
      </c>
      <c r="AN127" s="11">
        <f>'OddsRatio_working_3-way'!AB127+'OddsRatio_working_3-way'!AH127</f>
        <v>-0.22500254568259079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1.0574499874751435</v>
      </c>
      <c r="AS127" s="11">
        <f>IF(('OddsRatio_working_3-way'!X127=0),IF(Q127&gt;0,-Q127^(1/3),(-Q127)^(1/3)),'OddsRatio_working_3-way'!AM127-'OddsRatio_working_3-way'!R127/3)</f>
        <v>-0.83244744179255314</v>
      </c>
      <c r="AT127" s="11">
        <f>IF(('OddsRatio_working_3-way'!X127=0),IF(Q127&gt;0,-Q127^(1/3),(-Q127)^(1/3)),'OddsRatio_working_3-way'!AN127-'OddsRatio_working_3-way'!R127/3)</f>
        <v>-0.22500254568259079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2.19</v>
      </c>
      <c r="B128" s="4">
        <f>IF('True_Odds_Calculator_3-way'!B129="","",'True_Odds_Calculator_3-way'!B129)</f>
        <v>3.49</v>
      </c>
      <c r="C128" s="4">
        <f>IF('True_Odds_Calculator_3-way'!C129="","",'True_Odds_Calculator_3-way'!C129)</f>
        <v>3.52</v>
      </c>
      <c r="D128" s="9">
        <f t="shared" si="26"/>
        <v>0.44626948766272262</v>
      </c>
      <c r="E128" s="9">
        <f t="shared" si="27"/>
        <v>0.27806413235665906</v>
      </c>
      <c r="F128" s="9">
        <f t="shared" si="28"/>
        <v>0.2756663799806181</v>
      </c>
      <c r="G128" s="9">
        <f t="shared" si="29"/>
        <v>1.0426878178556873</v>
      </c>
      <c r="H128" s="9">
        <f t="shared" si="30"/>
        <v>2.2407985032482673</v>
      </c>
      <c r="I128" s="9">
        <f t="shared" si="31"/>
        <v>3.5962926664606627</v>
      </c>
      <c r="J128" s="9">
        <f t="shared" si="32"/>
        <v>3.6275733009963322</v>
      </c>
      <c r="K128" s="11">
        <f t="shared" si="33"/>
        <v>0.45662100456621008</v>
      </c>
      <c r="L128" s="11">
        <f t="shared" si="34"/>
        <v>0.28653295128939826</v>
      </c>
      <c r="M128" s="11">
        <f t="shared" si="35"/>
        <v>0.28409090909090912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-0.27754578996385315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0.23045147078589012</v>
      </c>
      <c r="Q128" s="11">
        <f>2*'OddsRatio_working_3-way'!K128*'OddsRatio_working_3-way'!L128*'OddsRatio_working_3-way'!M128</f>
        <v>7.4339184124480678E-2</v>
      </c>
      <c r="R128" s="11">
        <f t="shared" si="36"/>
        <v>0</v>
      </c>
      <c r="S128" s="11">
        <f t="shared" si="37"/>
        <v>-0.83031874061539013</v>
      </c>
      <c r="T128" s="11">
        <f t="shared" si="38"/>
        <v>-0.2678447550372226</v>
      </c>
      <c r="U128" s="11">
        <f>'OddsRatio_working_3-way'!S128-'OddsRatio_working_3-way'!R128^2/3</f>
        <v>-0.83031874061539013</v>
      </c>
      <c r="V128" s="11">
        <f>'OddsRatio_working_3-way'!S128*'OddsRatio_working_3-way'!R128/3-2*'OddsRatio_working_3-way'!R128^3/27-'OddsRatio_working_3-way'!T128</f>
        <v>0.2678447550372226</v>
      </c>
      <c r="W128" s="11">
        <f>'OddsRatio_working_3-way'!V128^2+4*'OddsRatio_working_3-way'!U128^3/27</f>
        <v>-1.3066001159821095E-2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0.14560804747744102</v>
      </c>
      <c r="Y128" s="11">
        <f>IF('OddsRatio_working_3-way'!W128&gt;=0,IF('OddsRatio_working_3-way'!V128+SQRT('OddsRatio_working_3-way'!W128)&gt;0,0,PI()),ACOS('OddsRatio_working_3-way'!V128/(2*'OddsRatio_working_3-way'!X128)))</f>
        <v>0.40336417345243425</v>
      </c>
      <c r="Z128" s="11">
        <f>'OddsRatio_working_3-way'!X128^(1/3)*COS('OddsRatio_working_3-way'!Y128/3)</f>
        <v>0.52134390892784366</v>
      </c>
      <c r="AA128" s="11">
        <f>'OddsRatio_working_3-way'!X128^(1/3)*COS(('OddsRatio_working_3-way'!Y128+2*PI())/3)</f>
        <v>-0.32174634862157769</v>
      </c>
      <c r="AB128" s="11">
        <f>'OddsRatio_working_3-way'!X128^(1/3)*COS(('OddsRatio_working_3-way'!Y128+4*PI())/3)</f>
        <v>-0.19959756030626591</v>
      </c>
      <c r="AC128" s="11">
        <f>'OddsRatio_working_3-way'!X128^(1/3)*SIN('OddsRatio_working_3-way'!Y128/3)</f>
        <v>7.0522635815031806E-2</v>
      </c>
      <c r="AD128" s="11">
        <f>'OddsRatio_working_3-way'!X128^(1/3)*SIN(('OddsRatio_working_3-way'!Y128+2*PI())/3)</f>
        <v>0.41623575133227753</v>
      </c>
      <c r="AE128" s="11">
        <f>'OddsRatio_working_3-way'!X128^(1/3)*SIN(('OddsRatio_working_3-way'!Y128+4*PI())/3)</f>
        <v>-0.4867583871473094</v>
      </c>
      <c r="AF128" s="11">
        <f>-'OddsRatio_working_3-way'!U128/(3*'OddsRatio_working_3-way'!X128^(1/3))*COS(('OddsRatio_working_3-way'!Y128)/3)</f>
        <v>0.52134390892784366</v>
      </c>
      <c r="AG128" s="11">
        <f>-'OddsRatio_working_3-way'!U128/(3*'OddsRatio_working_3-way'!X128^(1/3))*COS(('OddsRatio_working_3-way'!Y128+2*PI())/3)</f>
        <v>-0.32174634862157769</v>
      </c>
      <c r="AH128" s="11">
        <f>-'OddsRatio_working_3-way'!U128/(3*'OddsRatio_working_3-way'!X128^(1/3))*COS(('OddsRatio_working_3-way'!Y128+4*PI())/3)</f>
        <v>-0.19959756030626591</v>
      </c>
      <c r="AI128" s="11">
        <f>'OddsRatio_working_3-way'!U128/(3*'OddsRatio_working_3-way'!X128^(1/3))*SIN(('OddsRatio_working_3-way'!Y128)/3)</f>
        <v>-7.0522635815031806E-2</v>
      </c>
      <c r="AJ128" s="11">
        <f>'OddsRatio_working_3-way'!U128/(3*'OddsRatio_working_3-way'!X128^(1/3))*SIN(('OddsRatio_working_3-way'!Y128+2*PI())/3)</f>
        <v>-0.41623575133227753</v>
      </c>
      <c r="AK128" s="11">
        <f>'OddsRatio_working_3-way'!U128/(3*'OddsRatio_working_3-way'!X128^(1/3))*SIN(('OddsRatio_working_3-way'!Y128+4*PI())/3)</f>
        <v>0.4867583871473094</v>
      </c>
      <c r="AL128" s="11">
        <f>'OddsRatio_working_3-way'!Z128+'OddsRatio_working_3-way'!AF128</f>
        <v>1.0426878178556873</v>
      </c>
      <c r="AM128" s="11">
        <f>'OddsRatio_working_3-way'!AA128+'OddsRatio_working_3-way'!AG128</f>
        <v>-0.64349269724315539</v>
      </c>
      <c r="AN128" s="11">
        <f>'OddsRatio_working_3-way'!AB128+'OddsRatio_working_3-way'!AH128</f>
        <v>-0.39919512061253182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1.0426878178556873</v>
      </c>
      <c r="AS128" s="11">
        <f>IF(('OddsRatio_working_3-way'!X128=0),IF(Q128&gt;0,-Q128^(1/3),(-Q128)^(1/3)),'OddsRatio_working_3-way'!AM128-'OddsRatio_working_3-way'!R128/3)</f>
        <v>-0.64349269724315539</v>
      </c>
      <c r="AT128" s="11">
        <f>IF(('OddsRatio_working_3-way'!X128=0),IF(Q128&gt;0,-Q128^(1/3),(-Q128)^(1/3)),'OddsRatio_working_3-way'!AN128-'OddsRatio_working_3-way'!R128/3)</f>
        <v>-0.39919512061253182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3.36</v>
      </c>
      <c r="B129" s="4">
        <f>IF('True_Odds_Calculator_3-way'!B130="","",'True_Odds_Calculator_3-way'!B130)</f>
        <v>3.39</v>
      </c>
      <c r="C129" s="4">
        <f>IF('True_Odds_Calculator_3-way'!C130="","",'True_Odds_Calculator_3-way'!C130)</f>
        <v>2.2999999999999998</v>
      </c>
      <c r="D129" s="9">
        <f t="shared" si="26"/>
        <v>0.28899876645642864</v>
      </c>
      <c r="E129" s="9">
        <f t="shared" si="27"/>
        <v>0.28641014821053346</v>
      </c>
      <c r="F129" s="9">
        <f t="shared" si="28"/>
        <v>0.42459108533303763</v>
      </c>
      <c r="G129" s="9">
        <f t="shared" si="29"/>
        <v>1.0424671109246884</v>
      </c>
      <c r="H129" s="9">
        <f t="shared" si="30"/>
        <v>3.4602223817822648</v>
      </c>
      <c r="I129" s="9">
        <f t="shared" si="31"/>
        <v>3.4914963951100058</v>
      </c>
      <c r="J129" s="9">
        <f t="shared" si="32"/>
        <v>2.3552072442020946</v>
      </c>
      <c r="K129" s="11">
        <f t="shared" si="33"/>
        <v>0.29761904761904762</v>
      </c>
      <c r="L129" s="11">
        <f t="shared" si="34"/>
        <v>0.29498525073746312</v>
      </c>
      <c r="M129" s="11">
        <f t="shared" si="35"/>
        <v>0.43478260869565222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-0.27988939579936101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0.23093436425487218</v>
      </c>
      <c r="Q129" s="11">
        <f>2*'OddsRatio_working_3-way'!K129*'OddsRatio_working_3-way'!L129*'OddsRatio_working_3-way'!M129</f>
        <v>7.6341938596651948E-2</v>
      </c>
      <c r="R129" s="11">
        <f t="shared" si="36"/>
        <v>0</v>
      </c>
      <c r="S129" s="11">
        <f t="shared" si="37"/>
        <v>-0.82509151014930804</v>
      </c>
      <c r="T129" s="11">
        <f t="shared" si="38"/>
        <v>-0.27275752401630016</v>
      </c>
      <c r="U129" s="11">
        <f>'OddsRatio_working_3-way'!S129-'OddsRatio_working_3-way'!R129^2/3</f>
        <v>-0.82509151014930804</v>
      </c>
      <c r="V129" s="11">
        <f>'OddsRatio_working_3-way'!S129*'OddsRatio_working_3-way'!R129/3-2*'OddsRatio_working_3-way'!R129^3/27-'OddsRatio_working_3-way'!T129</f>
        <v>0.27275752401630016</v>
      </c>
      <c r="W129" s="11">
        <f>'OddsRatio_working_3-way'!V129^2+4*'OddsRatio_working_3-way'!U129^3/27</f>
        <v>-8.8185179832827171E-3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0.14423521145232296</v>
      </c>
      <c r="Y129" s="11">
        <f>IF('OddsRatio_working_3-way'!W129&gt;=0,IF('OddsRatio_working_3-way'!V129+SQRT('OddsRatio_working_3-way'!W129)&gt;0,0,PI()),ACOS('OddsRatio_working_3-way'!V129/(2*'OddsRatio_working_3-way'!X129)))</f>
        <v>0.33157655977955902</v>
      </c>
      <c r="Z129" s="11">
        <f>'OddsRatio_working_3-way'!X129^(1/3)*COS('OddsRatio_working_3-way'!Y129/3)</f>
        <v>0.52123355546234418</v>
      </c>
      <c r="AA129" s="11">
        <f>'OddsRatio_working_3-way'!X129^(1/3)*COS(('OddsRatio_working_3-way'!Y129+2*PI())/3)</f>
        <v>-0.31071231677797301</v>
      </c>
      <c r="AB129" s="11">
        <f>'OddsRatio_working_3-way'!X129^(1/3)*COS(('OddsRatio_working_3-way'!Y129+4*PI())/3)</f>
        <v>-0.21052123868437089</v>
      </c>
      <c r="AC129" s="11">
        <f>'OddsRatio_working_3-way'!X129^(1/3)*SIN('OddsRatio_working_3-way'!Y129/3)</f>
        <v>5.7845345907739959E-2</v>
      </c>
      <c r="AD129" s="11">
        <f>'OddsRatio_working_3-way'!X129^(1/3)*SIN(('OddsRatio_working_3-way'!Y129+2*PI())/3)</f>
        <v>0.42247882738140535</v>
      </c>
      <c r="AE129" s="11">
        <f>'OddsRatio_working_3-way'!X129^(1/3)*SIN(('OddsRatio_working_3-way'!Y129+4*PI())/3)</f>
        <v>-0.48032417328914534</v>
      </c>
      <c r="AF129" s="11">
        <f>-'OddsRatio_working_3-way'!U129/(3*'OddsRatio_working_3-way'!X129^(1/3))*COS(('OddsRatio_working_3-way'!Y129)/3)</f>
        <v>0.52123355546234407</v>
      </c>
      <c r="AG129" s="11">
        <f>-'OddsRatio_working_3-way'!U129/(3*'OddsRatio_working_3-way'!X129^(1/3))*COS(('OddsRatio_working_3-way'!Y129+2*PI())/3)</f>
        <v>-0.31071231677797295</v>
      </c>
      <c r="AH129" s="11">
        <f>-'OddsRatio_working_3-way'!U129/(3*'OddsRatio_working_3-way'!X129^(1/3))*COS(('OddsRatio_working_3-way'!Y129+4*PI())/3)</f>
        <v>-0.21052123868437086</v>
      </c>
      <c r="AI129" s="11">
        <f>'OddsRatio_working_3-way'!U129/(3*'OddsRatio_working_3-way'!X129^(1/3))*SIN(('OddsRatio_working_3-way'!Y129)/3)</f>
        <v>-5.7845345907739952E-2</v>
      </c>
      <c r="AJ129" s="11">
        <f>'OddsRatio_working_3-way'!U129/(3*'OddsRatio_working_3-way'!X129^(1/3))*SIN(('OddsRatio_working_3-way'!Y129+2*PI())/3)</f>
        <v>-0.42247882738140524</v>
      </c>
      <c r="AK129" s="11">
        <f>'OddsRatio_working_3-way'!U129/(3*'OddsRatio_working_3-way'!X129^(1/3))*SIN(('OddsRatio_working_3-way'!Y129+4*PI())/3)</f>
        <v>0.48032417328914523</v>
      </c>
      <c r="AL129" s="11">
        <f>'OddsRatio_working_3-way'!Z129+'OddsRatio_working_3-way'!AF129</f>
        <v>1.0424671109246884</v>
      </c>
      <c r="AM129" s="11">
        <f>'OddsRatio_working_3-way'!AA129+'OddsRatio_working_3-way'!AG129</f>
        <v>-0.6214246335559459</v>
      </c>
      <c r="AN129" s="11">
        <f>'OddsRatio_working_3-way'!AB129+'OddsRatio_working_3-way'!AH129</f>
        <v>-0.42104247736874179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1.0424671109246884</v>
      </c>
      <c r="AS129" s="11">
        <f>IF(('OddsRatio_working_3-way'!X129=0),IF(Q129&gt;0,-Q129^(1/3),(-Q129)^(1/3)),'OddsRatio_working_3-way'!AM129-'OddsRatio_working_3-way'!R129/3)</f>
        <v>-0.6214246335559459</v>
      </c>
      <c r="AT129" s="11">
        <f>IF(('OddsRatio_working_3-way'!X129=0),IF(Q129&gt;0,-Q129^(1/3),(-Q129)^(1/3)),'OddsRatio_working_3-way'!AN129-'OddsRatio_working_3-way'!R129/3)</f>
        <v>-0.42104247736874179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2.06</v>
      </c>
      <c r="B130" s="4">
        <f>IF('True_Odds_Calculator_3-way'!B131="","",'True_Odds_Calculator_3-way'!B131)</f>
        <v>3.42</v>
      </c>
      <c r="C130" s="4">
        <f>IF('True_Odds_Calculator_3-way'!C131="","",'True_Odds_Calculator_3-way'!C131)</f>
        <v>3.91</v>
      </c>
      <c r="D130" s="9">
        <f t="shared" si="26"/>
        <v>0.47238256806735796</v>
      </c>
      <c r="E130" s="9">
        <f t="shared" si="27"/>
        <v>0.28169265991959402</v>
      </c>
      <c r="F130" s="9">
        <f t="shared" si="28"/>
        <v>0.24592477201304822</v>
      </c>
      <c r="G130" s="9">
        <f t="shared" si="29"/>
        <v>1.0537058899368659</v>
      </c>
      <c r="H130" s="9">
        <f t="shared" si="30"/>
        <v>2.1169282433330774</v>
      </c>
      <c r="I130" s="9">
        <f t="shared" si="31"/>
        <v>3.549968253647215</v>
      </c>
      <c r="J130" s="9">
        <f t="shared" si="32"/>
        <v>4.0662841397162799</v>
      </c>
      <c r="K130" s="11">
        <f t="shared" si="33"/>
        <v>0.4854368932038835</v>
      </c>
      <c r="L130" s="11">
        <f t="shared" si="34"/>
        <v>0.29239766081871343</v>
      </c>
      <c r="M130" s="11">
        <f t="shared" si="35"/>
        <v>0.25575447570332482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-0.27098430405465157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0.2319694401499241</v>
      </c>
      <c r="Q130" s="11">
        <f>2*'OddsRatio_working_3-way'!K130*'OddsRatio_working_3-way'!L130*'OddsRatio_working_3-way'!M130</f>
        <v>7.2603893630649174E-2</v>
      </c>
      <c r="R130" s="11">
        <f t="shared" si="36"/>
        <v>0</v>
      </c>
      <c r="S130" s="11">
        <f t="shared" si="37"/>
        <v>-0.85602537371736842</v>
      </c>
      <c r="T130" s="11">
        <f t="shared" si="38"/>
        <v>-0.26792656454377728</v>
      </c>
      <c r="U130" s="11">
        <f>'OddsRatio_working_3-way'!S130-'OddsRatio_working_3-way'!R130^2/3</f>
        <v>-0.85602537371736842</v>
      </c>
      <c r="V130" s="11">
        <f>'OddsRatio_working_3-way'!S130*'OddsRatio_working_3-way'!R130/3-2*'OddsRatio_working_3-way'!R130^3/27-'OddsRatio_working_3-way'!T130</f>
        <v>0.26792656454377728</v>
      </c>
      <c r="W130" s="11">
        <f>'OddsRatio_working_3-way'!V130^2+4*'OddsRatio_working_3-way'!U130^3/27</f>
        <v>-2.1145399620934979E-2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0.15242214702034432</v>
      </c>
      <c r="Y130" s="11">
        <f>IF('OddsRatio_working_3-way'!W130&gt;=0,IF('OddsRatio_working_3-way'!V130+SQRT('OddsRatio_working_3-way'!W130)&gt;0,0,PI()),ACOS('OddsRatio_working_3-way'!V130/(2*'OddsRatio_working_3-way'!X130)))</f>
        <v>0.49725256366898374</v>
      </c>
      <c r="Z130" s="11">
        <f>'OddsRatio_working_3-way'!X130^(1/3)*COS('OddsRatio_working_3-way'!Y130/3)</f>
        <v>0.52685294496843293</v>
      </c>
      <c r="AA130" s="11">
        <f>'OddsRatio_working_3-way'!X130^(1/3)*COS(('OddsRatio_working_3-way'!Y130+2*PI())/3)</f>
        <v>-0.3397535595038918</v>
      </c>
      <c r="AB130" s="11">
        <f>'OddsRatio_working_3-way'!X130^(1/3)*COS(('OddsRatio_working_3-way'!Y130+4*PI())/3)</f>
        <v>-0.18709938546454122</v>
      </c>
      <c r="AC130" s="11">
        <f>'OddsRatio_working_3-way'!X130^(1/3)*SIN('OddsRatio_working_3-way'!Y130/3)</f>
        <v>8.8134928474539201E-2</v>
      </c>
      <c r="AD130" s="11">
        <f>'OddsRatio_working_3-way'!X130^(1/3)*SIN(('OddsRatio_working_3-way'!Y130+2*PI())/3)</f>
        <v>0.41220057016403822</v>
      </c>
      <c r="AE130" s="11">
        <f>'OddsRatio_working_3-way'!X130^(1/3)*SIN(('OddsRatio_working_3-way'!Y130+4*PI())/3)</f>
        <v>-0.50033549863857729</v>
      </c>
      <c r="AF130" s="11">
        <f>-'OddsRatio_working_3-way'!U130/(3*'OddsRatio_working_3-way'!X130^(1/3))*COS(('OddsRatio_working_3-way'!Y130)/3)</f>
        <v>0.52685294496843305</v>
      </c>
      <c r="AG130" s="11">
        <f>-'OddsRatio_working_3-way'!U130/(3*'OddsRatio_working_3-way'!X130^(1/3))*COS(('OddsRatio_working_3-way'!Y130+2*PI())/3)</f>
        <v>-0.33975355950389191</v>
      </c>
      <c r="AH130" s="11">
        <f>-'OddsRatio_working_3-way'!U130/(3*'OddsRatio_working_3-way'!X130^(1/3))*COS(('OddsRatio_working_3-way'!Y130+4*PI())/3)</f>
        <v>-0.18709938546454127</v>
      </c>
      <c r="AI130" s="11">
        <f>'OddsRatio_working_3-way'!U130/(3*'OddsRatio_working_3-way'!X130^(1/3))*SIN(('OddsRatio_working_3-way'!Y130)/3)</f>
        <v>-8.8134928474539215E-2</v>
      </c>
      <c r="AJ130" s="11">
        <f>'OddsRatio_working_3-way'!U130/(3*'OddsRatio_working_3-way'!X130^(1/3))*SIN(('OddsRatio_working_3-way'!Y130+2*PI())/3)</f>
        <v>-0.41220057016403833</v>
      </c>
      <c r="AK130" s="11">
        <f>'OddsRatio_working_3-way'!U130/(3*'OddsRatio_working_3-way'!X130^(1/3))*SIN(('OddsRatio_working_3-way'!Y130+4*PI())/3)</f>
        <v>0.5003354986385774</v>
      </c>
      <c r="AL130" s="11">
        <f>'OddsRatio_working_3-way'!Z130+'OddsRatio_working_3-way'!AF130</f>
        <v>1.0537058899368659</v>
      </c>
      <c r="AM130" s="11">
        <f>'OddsRatio_working_3-way'!AA130+'OddsRatio_working_3-way'!AG130</f>
        <v>-0.67950711900778371</v>
      </c>
      <c r="AN130" s="11">
        <f>'OddsRatio_working_3-way'!AB130+'OddsRatio_working_3-way'!AH130</f>
        <v>-0.37419877092908249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1.0537058899368659</v>
      </c>
      <c r="AS130" s="11">
        <f>IF(('OddsRatio_working_3-way'!X130=0),IF(Q130&gt;0,-Q130^(1/3),(-Q130)^(1/3)),'OddsRatio_working_3-way'!AM130-'OddsRatio_working_3-way'!R130/3)</f>
        <v>-0.67950711900778371</v>
      </c>
      <c r="AT130" s="11">
        <f>IF(('OddsRatio_working_3-way'!X130=0),IF(Q130&gt;0,-Q130^(1/3),(-Q130)^(1/3)),'OddsRatio_working_3-way'!AN130-'OddsRatio_working_3-way'!R130/3)</f>
        <v>-0.37419877092908249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2.0699999999999998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3.53</v>
      </c>
      <c r="D131" s="9">
        <f t="shared" si="26"/>
        <v>0.4697364549255908</v>
      </c>
      <c r="E131" s="9">
        <f t="shared" si="27"/>
        <v>0.25772143684124965</v>
      </c>
      <c r="F131" s="9">
        <f t="shared" si="28"/>
        <v>0.27254210823315922</v>
      </c>
      <c r="G131" s="9">
        <f t="shared" si="29"/>
        <v>1.0550030797377634</v>
      </c>
      <c r="H131" s="9">
        <f t="shared" si="30"/>
        <v>2.128853295319407</v>
      </c>
      <c r="I131" s="9">
        <f t="shared" si="31"/>
        <v>3.8801584076840938</v>
      </c>
      <c r="J131" s="9">
        <f t="shared" si="32"/>
        <v>3.6691577917365414</v>
      </c>
      <c r="K131" s="11">
        <f t="shared" si="33"/>
        <v>0.48309178743961356</v>
      </c>
      <c r="L131" s="11">
        <f t="shared" si="34"/>
        <v>0.26809651474530832</v>
      </c>
      <c r="M131" s="11">
        <f t="shared" si="35"/>
        <v>0.28328611898016998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-0.27115215679722104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0.23224684735911671</v>
      </c>
      <c r="Q131" s="11">
        <f>2*'OddsRatio_working_3-way'!K131*'OddsRatio_working_3-way'!L131*'OddsRatio_working_3-way'!M131</f>
        <v>7.3379730603196427E-2</v>
      </c>
      <c r="R131" s="11">
        <f t="shared" si="36"/>
        <v>0</v>
      </c>
      <c r="S131" s="11">
        <f t="shared" si="37"/>
        <v>-0.85651853226010166</v>
      </c>
      <c r="T131" s="11">
        <f t="shared" si="38"/>
        <v>-0.27062196911851549</v>
      </c>
      <c r="U131" s="11">
        <f>'OddsRatio_working_3-way'!S131-'OddsRatio_working_3-way'!R131^2/3</f>
        <v>-0.85651853226010166</v>
      </c>
      <c r="V131" s="11">
        <f>'OddsRatio_working_3-way'!S131*'OddsRatio_working_3-way'!R131/3-2*'OddsRatio_working_3-way'!R131^3/27-'OddsRatio_working_3-way'!T131</f>
        <v>0.27062196911851549</v>
      </c>
      <c r="W131" s="11">
        <f>'OddsRatio_working_3-way'!V131^2+4*'OddsRatio_working_3-way'!U131^3/27</f>
        <v>-1.9854497737771926E-2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0.15255388220834851</v>
      </c>
      <c r="Y131" s="11">
        <f>IF('OddsRatio_working_3-way'!W131&gt;=0,IF('OddsRatio_working_3-way'!V131+SQRT('OddsRatio_working_3-way'!W131)&gt;0,0,PI()),ACOS('OddsRatio_working_3-way'!V131/(2*'OddsRatio_working_3-way'!X131)))</f>
        <v>0.4800501693381396</v>
      </c>
      <c r="Z131" s="11">
        <f>'OddsRatio_working_3-way'!X131^(1/3)*COS('OddsRatio_working_3-way'!Y131/3)</f>
        <v>0.52750153986888182</v>
      </c>
      <c r="AA131" s="11">
        <f>'OddsRatio_working_3-way'!X131^(1/3)*COS(('OddsRatio_working_3-way'!Y131+2*PI())/3)</f>
        <v>-0.33748154466246333</v>
      </c>
      <c r="AB131" s="11">
        <f>'OddsRatio_working_3-way'!X131^(1/3)*COS(('OddsRatio_working_3-way'!Y131+4*PI())/3)</f>
        <v>-0.1900199952064186</v>
      </c>
      <c r="AC131" s="11">
        <f>'OddsRatio_working_3-way'!X131^(1/3)*SIN('OddsRatio_working_3-way'!Y131/3)</f>
        <v>8.5136965273566803E-2</v>
      </c>
      <c r="AD131" s="11">
        <f>'OddsRatio_working_3-way'!X131^(1/3)*SIN(('OddsRatio_working_3-way'!Y131+2*PI())/3)</f>
        <v>0.41426125142507808</v>
      </c>
      <c r="AE131" s="11">
        <f>'OddsRatio_working_3-way'!X131^(1/3)*SIN(('OddsRatio_working_3-way'!Y131+4*PI())/3)</f>
        <v>-0.49939821669864481</v>
      </c>
      <c r="AF131" s="11">
        <f>-'OddsRatio_working_3-way'!U131/(3*'OddsRatio_working_3-way'!X131^(1/3))*COS(('OddsRatio_working_3-way'!Y131)/3)</f>
        <v>0.5275015398688816</v>
      </c>
      <c r="AG131" s="11">
        <f>-'OddsRatio_working_3-way'!U131/(3*'OddsRatio_working_3-way'!X131^(1/3))*COS(('OddsRatio_working_3-way'!Y131+2*PI())/3)</f>
        <v>-0.33748154466246316</v>
      </c>
      <c r="AH131" s="11">
        <f>-'OddsRatio_working_3-way'!U131/(3*'OddsRatio_working_3-way'!X131^(1/3))*COS(('OddsRatio_working_3-way'!Y131+4*PI())/3)</f>
        <v>-0.19001999520641852</v>
      </c>
      <c r="AI131" s="11">
        <f>'OddsRatio_working_3-way'!U131/(3*'OddsRatio_working_3-way'!X131^(1/3))*SIN(('OddsRatio_working_3-way'!Y131)/3)</f>
        <v>-8.5136965273566775E-2</v>
      </c>
      <c r="AJ131" s="11">
        <f>'OddsRatio_working_3-way'!U131/(3*'OddsRatio_working_3-way'!X131^(1/3))*SIN(('OddsRatio_working_3-way'!Y131+2*PI())/3)</f>
        <v>-0.41426125142507791</v>
      </c>
      <c r="AK131" s="11">
        <f>'OddsRatio_working_3-way'!U131/(3*'OddsRatio_working_3-way'!X131^(1/3))*SIN(('OddsRatio_working_3-way'!Y131+4*PI())/3)</f>
        <v>0.49939821669864465</v>
      </c>
      <c r="AL131" s="11">
        <f>'OddsRatio_working_3-way'!Z131+'OddsRatio_working_3-way'!AF131</f>
        <v>1.0550030797377634</v>
      </c>
      <c r="AM131" s="11">
        <f>'OddsRatio_working_3-way'!AA131+'OddsRatio_working_3-way'!AG131</f>
        <v>-0.67496308932492655</v>
      </c>
      <c r="AN131" s="11">
        <f>'OddsRatio_working_3-way'!AB131+'OddsRatio_working_3-way'!AH131</f>
        <v>-0.38003999041283709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1.0550030797377634</v>
      </c>
      <c r="AS131" s="11">
        <f>IF(('OddsRatio_working_3-way'!X131=0),IF(Q131&gt;0,-Q131^(1/3),(-Q131)^(1/3)),'OddsRatio_working_3-way'!AM131-'OddsRatio_working_3-way'!R131/3)</f>
        <v>-0.67496308932492655</v>
      </c>
      <c r="AT131" s="11">
        <f>IF(('OddsRatio_working_3-way'!X131=0),IF(Q131&gt;0,-Q131^(1/3),(-Q131)^(1/3)),'OddsRatio_working_3-way'!AN131-'OddsRatio_working_3-way'!R131/3)</f>
        <v>-0.38003999041283709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2.1800000000000002</v>
      </c>
      <c r="B132" s="4">
        <f>IF('True_Odds_Calculator_3-way'!B133="","",'True_Odds_Calculator_3-way'!B133)</f>
        <v>3.16</v>
      </c>
      <c r="C132" s="4">
        <f>IF('True_Odds_Calculator_3-way'!C133="","",'True_Odds_Calculator_3-way'!C133)</f>
        <v>3.86</v>
      </c>
      <c r="D132" s="9">
        <f t="shared" ref="D132:D195" si="39">(K132/(AR132+K132-(AR132*K132)))</f>
        <v>0.44569611840823598</v>
      </c>
      <c r="E132" s="9">
        <f t="shared" ref="E132:E195" si="40">(L132/(AR132+L132-(AR132*L132)))</f>
        <v>0.30519729921148619</v>
      </c>
      <c r="F132" s="9">
        <f t="shared" ref="F132:F195" si="41">(M132/(AR132+M132-(AR132*M132)))</f>
        <v>0.24910658238027808</v>
      </c>
      <c r="G132" s="9">
        <f t="shared" ref="G132:G195" si="42">AR132</f>
        <v>1.0539671152490111</v>
      </c>
      <c r="H132" s="9">
        <f t="shared" ref="H132:H195" si="43">IF(A132="","",1/D132)</f>
        <v>2.2436811959938332</v>
      </c>
      <c r="I132" s="9">
        <f t="shared" ref="I132:I195" si="44">IF(B132="","",1/E132)</f>
        <v>3.2765689689378639</v>
      </c>
      <c r="J132" s="9">
        <f t="shared" ref="J132:J195" si="45">IF(C132="","",1/F132)</f>
        <v>4.0143459496121716</v>
      </c>
      <c r="K132" s="11">
        <f t="shared" ref="K132:K195" si="46">1/A132</f>
        <v>0.4587155963302752</v>
      </c>
      <c r="L132" s="11">
        <f t="shared" ref="L132:L195" si="47">1/B132</f>
        <v>0.31645569620253161</v>
      </c>
      <c r="M132" s="11">
        <f t="shared" ref="M132:M195" si="48">1/C132</f>
        <v>0.2590673575129534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-0.27413905457713761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0.23316363032462994</v>
      </c>
      <c r="Q132" s="11">
        <f>2*'OddsRatio_working_3-way'!K132*'OddsRatio_working_3-way'!L132*'OddsRatio_working_3-way'!M132</f>
        <v>7.5214074298267722E-2</v>
      </c>
      <c r="R132" s="11">
        <f t="shared" ref="R132:R195" si="49">O132/N132</f>
        <v>0</v>
      </c>
      <c r="S132" s="11">
        <f t="shared" ref="S132:S195" si="50">P132/N132</f>
        <v>-0.85053051154746018</v>
      </c>
      <c r="T132" s="11">
        <f t="shared" ref="T132:T195" si="51">Q132/N132</f>
        <v>-0.27436468114434198</v>
      </c>
      <c r="U132" s="11">
        <f>'OddsRatio_working_3-way'!S132-'OddsRatio_working_3-way'!R132^2/3</f>
        <v>-0.85053051154746018</v>
      </c>
      <c r="V132" s="11">
        <f>'OddsRatio_working_3-way'!S132*'OddsRatio_working_3-way'!R132/3-2*'OddsRatio_working_3-way'!R132^3/27-'OddsRatio_working_3-way'!T132</f>
        <v>0.27436468114434198</v>
      </c>
      <c r="W132" s="11">
        <f>'OddsRatio_working_3-way'!V132^2+4*'OddsRatio_working_3-way'!U132^3/27</f>
        <v>-1.5875962719350004E-2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0.15095689863234674</v>
      </c>
      <c r="Y132" s="11">
        <f>IF('OddsRatio_working_3-way'!W132&gt;=0,IF('OddsRatio_working_3-way'!V132+SQRT('OddsRatio_working_3-way'!W132)&gt;0,0,PI()),ACOS('OddsRatio_working_3-way'!V132/(2*'OddsRatio_working_3-way'!X132)))</f>
        <v>0.43051314384675154</v>
      </c>
      <c r="Z132" s="11">
        <f>'OddsRatio_working_3-way'!X132^(1/3)*COS('OddsRatio_working_3-way'!Y132/3)</f>
        <v>0.52698355762450555</v>
      </c>
      <c r="AA132" s="11">
        <f>'OddsRatio_working_3-way'!X132^(1/3)*COS(('OddsRatio_working_3-way'!Y132+2*PI())/3)</f>
        <v>-0.32943778234491272</v>
      </c>
      <c r="AB132" s="11">
        <f>'OddsRatio_working_3-way'!X132^(1/3)*COS(('OddsRatio_working_3-way'!Y132+4*PI())/3)</f>
        <v>-0.19754577527959324</v>
      </c>
      <c r="AC132" s="11">
        <f>'OddsRatio_working_3-way'!X132^(1/3)*SIN('OddsRatio_working_3-way'!Y132/3)</f>
        <v>7.6147885783122399E-2</v>
      </c>
      <c r="AD132" s="11">
        <f>'OddsRatio_working_3-way'!X132^(1/3)*SIN(('OddsRatio_working_3-way'!Y132+2*PI())/3)</f>
        <v>0.41830720538796123</v>
      </c>
      <c r="AE132" s="11">
        <f>'OddsRatio_working_3-way'!X132^(1/3)*SIN(('OddsRatio_working_3-way'!Y132+4*PI())/3)</f>
        <v>-0.49445509117108349</v>
      </c>
      <c r="AF132" s="11">
        <f>-'OddsRatio_working_3-way'!U132/(3*'OddsRatio_working_3-way'!X132^(1/3))*COS(('OddsRatio_working_3-way'!Y132)/3)</f>
        <v>0.52698355762450555</v>
      </c>
      <c r="AG132" s="11">
        <f>-'OddsRatio_working_3-way'!U132/(3*'OddsRatio_working_3-way'!X132^(1/3))*COS(('OddsRatio_working_3-way'!Y132+2*PI())/3)</f>
        <v>-0.32943778234491272</v>
      </c>
      <c r="AH132" s="11">
        <f>-'OddsRatio_working_3-way'!U132/(3*'OddsRatio_working_3-way'!X132^(1/3))*COS(('OddsRatio_working_3-way'!Y132+4*PI())/3)</f>
        <v>-0.19754577527959324</v>
      </c>
      <c r="AI132" s="11">
        <f>'OddsRatio_working_3-way'!U132/(3*'OddsRatio_working_3-way'!X132^(1/3))*SIN(('OddsRatio_working_3-way'!Y132)/3)</f>
        <v>-7.6147885783122399E-2</v>
      </c>
      <c r="AJ132" s="11">
        <f>'OddsRatio_working_3-way'!U132/(3*'OddsRatio_working_3-way'!X132^(1/3))*SIN(('OddsRatio_working_3-way'!Y132+2*PI())/3)</f>
        <v>-0.41830720538796123</v>
      </c>
      <c r="AK132" s="11">
        <f>'OddsRatio_working_3-way'!U132/(3*'OddsRatio_working_3-way'!X132^(1/3))*SIN(('OddsRatio_working_3-way'!Y132+4*PI())/3)</f>
        <v>0.49445509117108349</v>
      </c>
      <c r="AL132" s="11">
        <f>'OddsRatio_working_3-way'!Z132+'OddsRatio_working_3-way'!AF132</f>
        <v>1.0539671152490111</v>
      </c>
      <c r="AM132" s="11">
        <f>'OddsRatio_working_3-way'!AA132+'OddsRatio_working_3-way'!AG132</f>
        <v>-0.65887556468982544</v>
      </c>
      <c r="AN132" s="11">
        <f>'OddsRatio_working_3-way'!AB132+'OddsRatio_working_3-way'!AH132</f>
        <v>-0.39509155055918649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1.0539671152490111</v>
      </c>
      <c r="AS132" s="11">
        <f>IF(('OddsRatio_working_3-way'!X132=0),IF(Q132&gt;0,-Q132^(1/3),(-Q132)^(1/3)),'OddsRatio_working_3-way'!AM132-'OddsRatio_working_3-way'!R132/3)</f>
        <v>-0.65887556468982544</v>
      </c>
      <c r="AT132" s="11">
        <f>IF(('OddsRatio_working_3-way'!X132=0),IF(Q132&gt;0,-Q132^(1/3),(-Q132)^(1/3)),'OddsRatio_working_3-way'!AN132-'OddsRatio_working_3-way'!R132/3)</f>
        <v>-0.39509155055918649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2.76</v>
      </c>
      <c r="B133" s="4">
        <f>IF('True_Odds_Calculator_3-way'!B134="","",'True_Odds_Calculator_3-way'!B134)</f>
        <v>3.49</v>
      </c>
      <c r="C133" s="4">
        <f>IF('True_Odds_Calculator_3-way'!C134="","",'True_Odds_Calculator_3-way'!C134)</f>
        <v>2.61</v>
      </c>
      <c r="D133" s="9">
        <f t="shared" si="39"/>
        <v>0.35130780678404494</v>
      </c>
      <c r="E133" s="9">
        <f t="shared" si="40"/>
        <v>0.27682525160779314</v>
      </c>
      <c r="F133" s="9">
        <f t="shared" si="41"/>
        <v>0.37186694160816203</v>
      </c>
      <c r="G133" s="9">
        <f t="shared" si="42"/>
        <v>1.0491514924072334</v>
      </c>
      <c r="H133" s="9">
        <f t="shared" si="43"/>
        <v>2.8465066266367303</v>
      </c>
      <c r="I133" s="9">
        <f t="shared" si="44"/>
        <v>3.6123872160940111</v>
      </c>
      <c r="J133" s="9">
        <f t="shared" si="45"/>
        <v>2.6891339027756458</v>
      </c>
      <c r="K133" s="11">
        <f t="shared" si="46"/>
        <v>0.3623188405797102</v>
      </c>
      <c r="L133" s="11">
        <f t="shared" si="47"/>
        <v>0.28653295128939826</v>
      </c>
      <c r="M133" s="11">
        <f t="shared" si="48"/>
        <v>0.38314176245210729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-0.28064859642766971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0.23308944063466513</v>
      </c>
      <c r="Q133" s="11">
        <f>2*'OddsRatio_working_3-way'!K133*'OddsRatio_working_3-way'!L133*'OddsRatio_working_3-way'!M133</f>
        <v>7.9552710114220201E-2</v>
      </c>
      <c r="R133" s="11">
        <f t="shared" si="49"/>
        <v>0</v>
      </c>
      <c r="S133" s="11">
        <f t="shared" si="50"/>
        <v>-0.83053841566151654</v>
      </c>
      <c r="T133" s="11">
        <f t="shared" si="51"/>
        <v>-0.28346021012338452</v>
      </c>
      <c r="U133" s="11">
        <f>'OddsRatio_working_3-way'!S133-'OddsRatio_working_3-way'!R133^2/3</f>
        <v>-0.83053841566151654</v>
      </c>
      <c r="V133" s="11">
        <f>'OddsRatio_working_3-way'!S133*'OddsRatio_working_3-way'!R133/3-2*'OddsRatio_working_3-way'!R133^3/27-'OddsRatio_working_3-way'!T133</f>
        <v>0.28346021012338452</v>
      </c>
      <c r="W133" s="11">
        <f>'OddsRatio_working_3-way'!V133^2+4*'OddsRatio_working_3-way'!U133^3/27</f>
        <v>-4.524452333604545E-3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0.1456658359540749</v>
      </c>
      <c r="Y133" s="11">
        <f>IF('OddsRatio_working_3-way'!W133&gt;=0,IF('OddsRatio_working_3-way'!V133+SQRT('OddsRatio_working_3-way'!W133)&gt;0,0,PI()),ACOS('OddsRatio_working_3-way'!V133/(2*'OddsRatio_working_3-way'!X133)))</f>
        <v>0.23298693581037666</v>
      </c>
      <c r="Z133" s="11">
        <f>'OddsRatio_working_3-way'!X133^(1/3)*COS('OddsRatio_working_3-way'!Y133/3)</f>
        <v>0.52457574620361669</v>
      </c>
      <c r="AA133" s="11">
        <f>'OddsRatio_working_3-way'!X133^(1/3)*COS(('OddsRatio_working_3-way'!Y133+2*PI())/3)</f>
        <v>-0.29764064932331863</v>
      </c>
      <c r="AB133" s="11">
        <f>'OddsRatio_working_3-way'!X133^(1/3)*COS(('OddsRatio_working_3-way'!Y133+4*PI())/3)</f>
        <v>-0.226935096880298</v>
      </c>
      <c r="AC133" s="11">
        <f>'OddsRatio_working_3-way'!X133^(1/3)*SIN('OddsRatio_working_3-way'!Y133/3)</f>
        <v>4.0821869736179066E-2</v>
      </c>
      <c r="AD133" s="11">
        <f>'OddsRatio_working_3-way'!X133^(1/3)*SIN(('OddsRatio_working_3-way'!Y133+2*PI())/3)</f>
        <v>0.43388498755342081</v>
      </c>
      <c r="AE133" s="11">
        <f>'OddsRatio_working_3-way'!X133^(1/3)*SIN(('OddsRatio_working_3-way'!Y133+4*PI())/3)</f>
        <v>-0.47470685728959999</v>
      </c>
      <c r="AF133" s="11">
        <f>-'OddsRatio_working_3-way'!U133/(3*'OddsRatio_working_3-way'!X133^(1/3))*COS(('OddsRatio_working_3-way'!Y133)/3)</f>
        <v>0.52457574620361658</v>
      </c>
      <c r="AG133" s="11">
        <f>-'OddsRatio_working_3-way'!U133/(3*'OddsRatio_working_3-way'!X133^(1/3))*COS(('OddsRatio_working_3-way'!Y133+2*PI())/3)</f>
        <v>-0.29764064932331857</v>
      </c>
      <c r="AH133" s="11">
        <f>-'OddsRatio_working_3-way'!U133/(3*'OddsRatio_working_3-way'!X133^(1/3))*COS(('OddsRatio_working_3-way'!Y133+4*PI())/3)</f>
        <v>-0.22693509688029795</v>
      </c>
      <c r="AI133" s="11">
        <f>'OddsRatio_working_3-way'!U133/(3*'OddsRatio_working_3-way'!X133^(1/3))*SIN(('OddsRatio_working_3-way'!Y133)/3)</f>
        <v>-4.0821869736179052E-2</v>
      </c>
      <c r="AJ133" s="11">
        <f>'OddsRatio_working_3-way'!U133/(3*'OddsRatio_working_3-way'!X133^(1/3))*SIN(('OddsRatio_working_3-way'!Y133+2*PI())/3)</f>
        <v>-0.43388498755342075</v>
      </c>
      <c r="AK133" s="11">
        <f>'OddsRatio_working_3-way'!U133/(3*'OddsRatio_working_3-way'!X133^(1/3))*SIN(('OddsRatio_working_3-way'!Y133+4*PI())/3)</f>
        <v>0.47470685728959988</v>
      </c>
      <c r="AL133" s="11">
        <f>'OddsRatio_working_3-way'!Z133+'OddsRatio_working_3-way'!AF133</f>
        <v>1.0491514924072334</v>
      </c>
      <c r="AM133" s="11">
        <f>'OddsRatio_working_3-way'!AA133+'OddsRatio_working_3-way'!AG133</f>
        <v>-0.59528129864663715</v>
      </c>
      <c r="AN133" s="11">
        <f>'OddsRatio_working_3-way'!AB133+'OddsRatio_working_3-way'!AH133</f>
        <v>-0.45387019376059595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1.0491514924072334</v>
      </c>
      <c r="AS133" s="11">
        <f>IF(('OddsRatio_working_3-way'!X133=0),IF(Q133&gt;0,-Q133^(1/3),(-Q133)^(1/3)),'OddsRatio_working_3-way'!AM133-'OddsRatio_working_3-way'!R133/3)</f>
        <v>-0.59528129864663715</v>
      </c>
      <c r="AT133" s="11">
        <f>IF(('OddsRatio_working_3-way'!X133=0),IF(Q133&gt;0,-Q133^(1/3),(-Q133)^(1/3)),'OddsRatio_working_3-way'!AN133-'OddsRatio_working_3-way'!R133/3)</f>
        <v>-0.45387019376059595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5.09</v>
      </c>
      <c r="B134" s="4">
        <f>IF('True_Odds_Calculator_3-way'!B135="","",'True_Odds_Calculator_3-way'!B135)</f>
        <v>3.75</v>
      </c>
      <c r="C134" s="4">
        <f>IF('True_Odds_Calculator_3-way'!C135="","",'True_Odds_Calculator_3-way'!C135)</f>
        <v>1.75</v>
      </c>
      <c r="D134" s="9">
        <f t="shared" si="39"/>
        <v>0.18743815616910398</v>
      </c>
      <c r="E134" s="9">
        <f t="shared" si="40"/>
        <v>0.25544130856816899</v>
      </c>
      <c r="F134" s="9">
        <f t="shared" si="41"/>
        <v>0.55712053526272687</v>
      </c>
      <c r="G134" s="9">
        <f t="shared" si="42"/>
        <v>1.0599249455139179</v>
      </c>
      <c r="H134" s="9">
        <f t="shared" si="43"/>
        <v>5.3350930271519239</v>
      </c>
      <c r="I134" s="9">
        <f t="shared" si="44"/>
        <v>3.9147936001632737</v>
      </c>
      <c r="J134" s="9">
        <f t="shared" si="45"/>
        <v>1.7949437091354388</v>
      </c>
      <c r="K134" s="11">
        <f t="shared" si="46"/>
        <v>0.19646365422396858</v>
      </c>
      <c r="L134" s="11">
        <f t="shared" si="47"/>
        <v>0.26666666666666666</v>
      </c>
      <c r="M134" s="11">
        <f t="shared" si="48"/>
        <v>0.5714285714285714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-0.25253999438675279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0.22722424922817852</v>
      </c>
      <c r="Q134" s="11">
        <f>2*'OddsRatio_working_3-way'!K134*'OddsRatio_working_3-way'!L134*'OddsRatio_working_3-way'!M134</f>
        <v>5.98746374777809E-2</v>
      </c>
      <c r="R134" s="11">
        <f t="shared" si="49"/>
        <v>0</v>
      </c>
      <c r="S134" s="11">
        <f t="shared" si="50"/>
        <v>-0.89975550122249381</v>
      </c>
      <c r="T134" s="11">
        <f t="shared" si="51"/>
        <v>-0.23708972364229083</v>
      </c>
      <c r="U134" s="11">
        <f>'OddsRatio_working_3-way'!S134-'OddsRatio_working_3-way'!R134^2/3</f>
        <v>-0.89975550122249381</v>
      </c>
      <c r="V134" s="11">
        <f>'OddsRatio_working_3-way'!S134*'OddsRatio_working_3-way'!R134/3-2*'OddsRatio_working_3-way'!R134^3/27-'OddsRatio_working_3-way'!T134</f>
        <v>0.23708972364229083</v>
      </c>
      <c r="W134" s="11">
        <f>'OddsRatio_working_3-way'!V134^2+4*'OddsRatio_working_3-way'!U134^3/27</f>
        <v>-5.1700467293015459E-2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0.16424981305148667</v>
      </c>
      <c r="Y134" s="11">
        <f>IF('OddsRatio_working_3-way'!W134&gt;=0,IF('OddsRatio_working_3-way'!V134+SQRT('OddsRatio_working_3-way'!W134)&gt;0,0,PI()),ACOS('OddsRatio_working_3-way'!V134/(2*'OddsRatio_working_3-way'!X134)))</f>
        <v>0.76449045863606313</v>
      </c>
      <c r="Z134" s="11">
        <f>'OddsRatio_working_3-way'!X134^(1/3)*COS('OddsRatio_working_3-way'!Y134/3)</f>
        <v>0.52996247275695885</v>
      </c>
      <c r="AA134" s="11">
        <f>'OddsRatio_working_3-way'!X134^(1/3)*COS(('OddsRatio_working_3-way'!Y134+2*PI())/3)</f>
        <v>-0.38453753444604521</v>
      </c>
      <c r="AB134" s="11">
        <f>'OddsRatio_working_3-way'!X134^(1/3)*COS(('OddsRatio_working_3-way'!Y134+4*PI())/3)</f>
        <v>-0.14542493831091374</v>
      </c>
      <c r="AC134" s="11">
        <f>'OddsRatio_working_3-way'!X134^(1/3)*SIN('OddsRatio_working_3-way'!Y134/3)</f>
        <v>0.13805172174524868</v>
      </c>
      <c r="AD134" s="11">
        <f>'OddsRatio_working_3-way'!X134^(1/3)*SIN(('OddsRatio_working_3-way'!Y134+2*PI())/3)</f>
        <v>0.38993510358732059</v>
      </c>
      <c r="AE134" s="11">
        <f>'OddsRatio_working_3-way'!X134^(1/3)*SIN(('OddsRatio_working_3-way'!Y134+4*PI())/3)</f>
        <v>-0.52798682533256902</v>
      </c>
      <c r="AF134" s="11">
        <f>-'OddsRatio_working_3-way'!U134/(3*'OddsRatio_working_3-way'!X134^(1/3))*COS(('OddsRatio_working_3-way'!Y134)/3)</f>
        <v>0.52996247275695896</v>
      </c>
      <c r="AG134" s="11">
        <f>-'OddsRatio_working_3-way'!U134/(3*'OddsRatio_working_3-way'!X134^(1/3))*COS(('OddsRatio_working_3-way'!Y134+2*PI())/3)</f>
        <v>-0.38453753444604533</v>
      </c>
      <c r="AH134" s="11">
        <f>-'OddsRatio_working_3-way'!U134/(3*'OddsRatio_working_3-way'!X134^(1/3))*COS(('OddsRatio_working_3-way'!Y134+4*PI())/3)</f>
        <v>-0.14542493831091377</v>
      </c>
      <c r="AI134" s="11">
        <f>'OddsRatio_working_3-way'!U134/(3*'OddsRatio_working_3-way'!X134^(1/3))*SIN(('OddsRatio_working_3-way'!Y134)/3)</f>
        <v>-0.13805172174524871</v>
      </c>
      <c r="AJ134" s="11">
        <f>'OddsRatio_working_3-way'!U134/(3*'OddsRatio_working_3-way'!X134^(1/3))*SIN(('OddsRatio_working_3-way'!Y134+2*PI())/3)</f>
        <v>-0.38993510358732064</v>
      </c>
      <c r="AK134" s="11">
        <f>'OddsRatio_working_3-way'!U134/(3*'OddsRatio_working_3-way'!X134^(1/3))*SIN(('OddsRatio_working_3-way'!Y134+4*PI())/3)</f>
        <v>0.52798682533256913</v>
      </c>
      <c r="AL134" s="11">
        <f>'OddsRatio_working_3-way'!Z134+'OddsRatio_working_3-way'!AF134</f>
        <v>1.0599249455139179</v>
      </c>
      <c r="AM134" s="11">
        <f>'OddsRatio_working_3-way'!AA134+'OddsRatio_working_3-way'!AG134</f>
        <v>-0.76907506889209054</v>
      </c>
      <c r="AN134" s="11">
        <f>'OddsRatio_working_3-way'!AB134+'OddsRatio_working_3-way'!AH134</f>
        <v>-0.29084987662182749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1.0599249455139179</v>
      </c>
      <c r="AS134" s="11">
        <f>IF(('OddsRatio_working_3-way'!X134=0),IF(Q134&gt;0,-Q134^(1/3),(-Q134)^(1/3)),'OddsRatio_working_3-way'!AM134-'OddsRatio_working_3-way'!R134/3)</f>
        <v>-0.76907506889209054</v>
      </c>
      <c r="AT134" s="11">
        <f>IF(('OddsRatio_working_3-way'!X134=0),IF(Q134&gt;0,-Q134^(1/3),(-Q134)^(1/3)),'OddsRatio_working_3-way'!AN134-'OddsRatio_working_3-way'!R134/3)</f>
        <v>-0.29084987662182749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4.82</v>
      </c>
      <c r="B135" s="4">
        <f>IF('True_Odds_Calculator_3-way'!B136="","",'True_Odds_Calculator_3-way'!B136)</f>
        <v>3.97</v>
      </c>
      <c r="C135" s="4">
        <f>IF('True_Odds_Calculator_3-way'!C136="","",'True_Odds_Calculator_3-way'!C136)</f>
        <v>1.74</v>
      </c>
      <c r="D135" s="9">
        <f t="shared" si="39"/>
        <v>0.19817756307050996</v>
      </c>
      <c r="E135" s="9">
        <f t="shared" si="40"/>
        <v>0.24121399637898808</v>
      </c>
      <c r="F135" s="9">
        <f t="shared" si="41"/>
        <v>0.56060844055050185</v>
      </c>
      <c r="G135" s="9">
        <f t="shared" si="42"/>
        <v>1.0591570420370209</v>
      </c>
      <c r="H135" s="9">
        <f t="shared" si="43"/>
        <v>5.0459799005814201</v>
      </c>
      <c r="I135" s="9">
        <f t="shared" si="44"/>
        <v>4.1456964148499509</v>
      </c>
      <c r="J135" s="9">
        <f t="shared" si="45"/>
        <v>1.7837762111073958</v>
      </c>
      <c r="K135" s="11">
        <f t="shared" si="46"/>
        <v>0.20746887966804978</v>
      </c>
      <c r="L135" s="11">
        <f t="shared" si="47"/>
        <v>0.25188916876574308</v>
      </c>
      <c r="M135" s="11">
        <f t="shared" si="48"/>
        <v>0.57471264367816088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-0.2521533478481659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0.22615603577121729</v>
      </c>
      <c r="Q135" s="11">
        <f>2*'OddsRatio_working_3-way'!K135*'OddsRatio_working_3-way'!L135*'OddsRatio_working_3-way'!M135</f>
        <v>6.0068004188902333E-2</v>
      </c>
      <c r="R135" s="11">
        <f t="shared" si="49"/>
        <v>0</v>
      </c>
      <c r="S135" s="11">
        <f t="shared" si="50"/>
        <v>-0.89689880265796473</v>
      </c>
      <c r="T135" s="11">
        <f t="shared" si="51"/>
        <v>-0.23822013350809157</v>
      </c>
      <c r="U135" s="11">
        <f>'OddsRatio_working_3-way'!S135-'OddsRatio_working_3-way'!R135^2/3</f>
        <v>-0.89689880265796473</v>
      </c>
      <c r="V135" s="11">
        <f>'OddsRatio_working_3-way'!S135*'OddsRatio_working_3-way'!R135/3-2*'OddsRatio_working_3-way'!R135^3/27-'OddsRatio_working_3-way'!T135</f>
        <v>0.23822013350809157</v>
      </c>
      <c r="W135" s="11">
        <f>'OddsRatio_working_3-way'!V135^2+4*'OddsRatio_working_3-way'!U135^3/27</f>
        <v>-5.0138579499638583E-2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0.16346820142481194</v>
      </c>
      <c r="Y135" s="11">
        <f>IF('OddsRatio_working_3-way'!W135&gt;=0,IF('OddsRatio_working_3-way'!V135+SQRT('OddsRatio_working_3-way'!W135)&gt;0,0,PI()),ACOS('OddsRatio_working_3-way'!V135/(2*'OddsRatio_working_3-way'!X135)))</f>
        <v>0.75445685211594049</v>
      </c>
      <c r="Z135" s="11">
        <f>'OddsRatio_working_3-way'!X135^(1/3)*COS('OddsRatio_working_3-way'!Y135/3)</f>
        <v>0.52957852101851044</v>
      </c>
      <c r="AA135" s="11">
        <f>'OddsRatio_working_3-way'!X135^(1/3)*COS(('OddsRatio_working_3-way'!Y135+2*PI())/3)</f>
        <v>-0.38262237648849312</v>
      </c>
      <c r="AB135" s="11">
        <f>'OddsRatio_working_3-way'!X135^(1/3)*COS(('OddsRatio_working_3-way'!Y135+4*PI())/3)</f>
        <v>-0.14695614453001762</v>
      </c>
      <c r="AC135" s="11">
        <f>'OddsRatio_working_3-way'!X135^(1/3)*SIN('OddsRatio_working_3-way'!Y135/3)</f>
        <v>0.13606196246013086</v>
      </c>
      <c r="AD135" s="11">
        <f>'OddsRatio_working_3-way'!X135^(1/3)*SIN(('OddsRatio_working_3-way'!Y135+2*PI())/3)</f>
        <v>0.39059747127055588</v>
      </c>
      <c r="AE135" s="11">
        <f>'OddsRatio_working_3-way'!X135^(1/3)*SIN(('OddsRatio_working_3-way'!Y135+4*PI())/3)</f>
        <v>-0.52665943373068669</v>
      </c>
      <c r="AF135" s="11">
        <f>-'OddsRatio_working_3-way'!U135/(3*'OddsRatio_working_3-way'!X135^(1/3))*COS(('OddsRatio_working_3-way'!Y135)/3)</f>
        <v>0.52957852101851033</v>
      </c>
      <c r="AG135" s="11">
        <f>-'OddsRatio_working_3-way'!U135/(3*'OddsRatio_working_3-way'!X135^(1/3))*COS(('OddsRatio_working_3-way'!Y135+2*PI())/3)</f>
        <v>-0.38262237648849307</v>
      </c>
      <c r="AH135" s="11">
        <f>-'OddsRatio_working_3-way'!U135/(3*'OddsRatio_working_3-way'!X135^(1/3))*COS(('OddsRatio_working_3-way'!Y135+4*PI())/3)</f>
        <v>-0.1469561445300176</v>
      </c>
      <c r="AI135" s="11">
        <f>'OddsRatio_working_3-way'!U135/(3*'OddsRatio_working_3-way'!X135^(1/3))*SIN(('OddsRatio_working_3-way'!Y135)/3)</f>
        <v>-0.13606196246013083</v>
      </c>
      <c r="AJ135" s="11">
        <f>'OddsRatio_working_3-way'!U135/(3*'OddsRatio_working_3-way'!X135^(1/3))*SIN(('OddsRatio_working_3-way'!Y135+2*PI())/3)</f>
        <v>-0.39059747127055583</v>
      </c>
      <c r="AK135" s="11">
        <f>'OddsRatio_working_3-way'!U135/(3*'OddsRatio_working_3-way'!X135^(1/3))*SIN(('OddsRatio_working_3-way'!Y135+4*PI())/3)</f>
        <v>0.52665943373068658</v>
      </c>
      <c r="AL135" s="11">
        <f>'OddsRatio_working_3-way'!Z135+'OddsRatio_working_3-way'!AF135</f>
        <v>1.0591570420370209</v>
      </c>
      <c r="AM135" s="11">
        <f>'OddsRatio_working_3-way'!AA135+'OddsRatio_working_3-way'!AG135</f>
        <v>-0.76524475297698613</v>
      </c>
      <c r="AN135" s="11">
        <f>'OddsRatio_working_3-way'!AB135+'OddsRatio_working_3-way'!AH135</f>
        <v>-0.29391228906003519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1.0591570420370209</v>
      </c>
      <c r="AS135" s="11">
        <f>IF(('OddsRatio_working_3-way'!X135=0),IF(Q135&gt;0,-Q135^(1/3),(-Q135)^(1/3)),'OddsRatio_working_3-way'!AM135-'OddsRatio_working_3-way'!R135/3)</f>
        <v>-0.76524475297698613</v>
      </c>
      <c r="AT135" s="11">
        <f>IF(('OddsRatio_working_3-way'!X135=0),IF(Q135&gt;0,-Q135^(1/3),(-Q135)^(1/3)),'OddsRatio_working_3-way'!AN135-'OddsRatio_working_3-way'!R135/3)</f>
        <v>-0.29391228906003519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2.5</v>
      </c>
      <c r="B136" s="4">
        <f>IF('True_Odds_Calculator_3-way'!B137="","",'True_Odds_Calculator_3-way'!B137)</f>
        <v>3.18</v>
      </c>
      <c r="C136" s="4">
        <f>IF('True_Odds_Calculator_3-way'!C137="","",'True_Odds_Calculator_3-way'!C137)</f>
        <v>3.13</v>
      </c>
      <c r="D136" s="9">
        <f t="shared" si="39"/>
        <v>0.38785870944306805</v>
      </c>
      <c r="E136" s="9">
        <f t="shared" si="40"/>
        <v>0.30360663742797911</v>
      </c>
      <c r="F136" s="9">
        <f t="shared" si="41"/>
        <v>0.30853465312895301</v>
      </c>
      <c r="G136" s="9">
        <f t="shared" si="42"/>
        <v>1.0521723085466093</v>
      </c>
      <c r="H136" s="9">
        <f t="shared" si="43"/>
        <v>2.5782584628199134</v>
      </c>
      <c r="I136" s="9">
        <f t="shared" si="44"/>
        <v>3.2937356326316078</v>
      </c>
      <c r="J136" s="9">
        <f t="shared" si="45"/>
        <v>3.2411270172042781</v>
      </c>
      <c r="K136" s="11">
        <f t="shared" si="46"/>
        <v>0.4</v>
      </c>
      <c r="L136" s="11">
        <f t="shared" si="47"/>
        <v>0.31446540880503143</v>
      </c>
      <c r="M136" s="11">
        <f t="shared" si="48"/>
        <v>0.31948881789137379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-0.2799083730182651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0.23348805433319264</v>
      </c>
      <c r="Q136" s="11">
        <f>2*'OddsRatio_working_3-way'!K136*'OddsRatio_working_3-way'!L136*'OddsRatio_working_3-way'!M136</f>
        <v>8.0374545381477688E-2</v>
      </c>
      <c r="R136" s="11">
        <f t="shared" si="49"/>
        <v>0</v>
      </c>
      <c r="S136" s="11">
        <f t="shared" si="50"/>
        <v>-0.83415887783377118</v>
      </c>
      <c r="T136" s="11">
        <f t="shared" si="51"/>
        <v>-0.28714591319579047</v>
      </c>
      <c r="U136" s="11">
        <f>'OddsRatio_working_3-way'!S136-'OddsRatio_working_3-way'!R136^2/3</f>
        <v>-0.83415887783377118</v>
      </c>
      <c r="V136" s="11">
        <f>'OddsRatio_working_3-way'!S136*'OddsRatio_working_3-way'!R136/3-2*'OddsRatio_working_3-way'!R136^3/27-'OddsRatio_working_3-way'!T136</f>
        <v>0.28714591319579047</v>
      </c>
      <c r="W136" s="11">
        <f>'OddsRatio_working_3-way'!V136^2+4*'OddsRatio_working_3-way'!U136^3/27</f>
        <v>-3.5361567499999358E-3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0.14661934747420305</v>
      </c>
      <c r="Y136" s="11">
        <f>IF('OddsRatio_working_3-way'!W136&gt;=0,IF('OddsRatio_working_3-way'!V136+SQRT('OddsRatio_working_3-way'!W136)&gt;0,0,PI()),ACOS('OddsRatio_working_3-way'!V136/(2*'OddsRatio_working_3-way'!X136)))</f>
        <v>0.20420530259004965</v>
      </c>
      <c r="Z136" s="11">
        <f>'OddsRatio_working_3-way'!X136^(1/3)*COS('OddsRatio_working_3-way'!Y136/3)</f>
        <v>0.52608615427330474</v>
      </c>
      <c r="AA136" s="11">
        <f>'OddsRatio_working_3-way'!X136^(1/3)*COS(('OddsRatio_working_3-way'!Y136+2*PI())/3)</f>
        <v>-0.29410331167997622</v>
      </c>
      <c r="AB136" s="11">
        <f>'OddsRatio_working_3-way'!X136^(1/3)*COS(('OddsRatio_working_3-way'!Y136+4*PI())/3)</f>
        <v>-0.23198284259332866</v>
      </c>
      <c r="AC136" s="11">
        <f>'OddsRatio_working_3-way'!X136^(1/3)*SIN('OddsRatio_working_3-way'!Y136/3)</f>
        <v>3.5865269549361936E-2</v>
      </c>
      <c r="AD136" s="11">
        <f>'OddsRatio_working_3-way'!X136^(1/3)*SIN(('OddsRatio_working_3-way'!Y136+2*PI())/3)</f>
        <v>0.43767133940526032</v>
      </c>
      <c r="AE136" s="11">
        <f>'OddsRatio_working_3-way'!X136^(1/3)*SIN(('OddsRatio_working_3-way'!Y136+4*PI())/3)</f>
        <v>-0.47353660895462207</v>
      </c>
      <c r="AF136" s="11">
        <f>-'OddsRatio_working_3-way'!U136/(3*'OddsRatio_working_3-way'!X136^(1/3))*COS(('OddsRatio_working_3-way'!Y136)/3)</f>
        <v>0.52608615427330463</v>
      </c>
      <c r="AG136" s="11">
        <f>-'OddsRatio_working_3-way'!U136/(3*'OddsRatio_working_3-way'!X136^(1/3))*COS(('OddsRatio_working_3-way'!Y136+2*PI())/3)</f>
        <v>-0.29410331167997616</v>
      </c>
      <c r="AH136" s="11">
        <f>-'OddsRatio_working_3-way'!U136/(3*'OddsRatio_working_3-way'!X136^(1/3))*COS(('OddsRatio_working_3-way'!Y136+4*PI())/3)</f>
        <v>-0.2319828425933286</v>
      </c>
      <c r="AI136" s="11">
        <f>'OddsRatio_working_3-way'!U136/(3*'OddsRatio_working_3-way'!X136^(1/3))*SIN(('OddsRatio_working_3-way'!Y136)/3)</f>
        <v>-3.5865269549361929E-2</v>
      </c>
      <c r="AJ136" s="11">
        <f>'OddsRatio_working_3-way'!U136/(3*'OddsRatio_working_3-way'!X136^(1/3))*SIN(('OddsRatio_working_3-way'!Y136+2*PI())/3)</f>
        <v>-0.43767133940526021</v>
      </c>
      <c r="AK136" s="11">
        <f>'OddsRatio_working_3-way'!U136/(3*'OddsRatio_working_3-way'!X136^(1/3))*SIN(('OddsRatio_working_3-way'!Y136+4*PI())/3)</f>
        <v>0.47353660895462196</v>
      </c>
      <c r="AL136" s="11">
        <f>'OddsRatio_working_3-way'!Z136+'OddsRatio_working_3-way'!AF136</f>
        <v>1.0521723085466093</v>
      </c>
      <c r="AM136" s="11">
        <f>'OddsRatio_working_3-way'!AA136+'OddsRatio_working_3-way'!AG136</f>
        <v>-0.58820662335995233</v>
      </c>
      <c r="AN136" s="11">
        <f>'OddsRatio_working_3-way'!AB136+'OddsRatio_working_3-way'!AH136</f>
        <v>-0.46396568518665726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1.0521723085466093</v>
      </c>
      <c r="AS136" s="11">
        <f>IF(('OddsRatio_working_3-way'!X136=0),IF(Q136&gt;0,-Q136^(1/3),(-Q136)^(1/3)),'OddsRatio_working_3-way'!AM136-'OddsRatio_working_3-way'!R136/3)</f>
        <v>-0.58820662335995233</v>
      </c>
      <c r="AT136" s="11">
        <f>IF(('OddsRatio_working_3-way'!X136=0),IF(Q136&gt;0,-Q136^(1/3),(-Q136)^(1/3)),'OddsRatio_working_3-way'!AN136-'OddsRatio_working_3-way'!R136/3)</f>
        <v>-0.46396568518665726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2.46</v>
      </c>
      <c r="B137" s="4">
        <f>IF('True_Odds_Calculator_3-way'!B138="","",'True_Odds_Calculator_3-way'!B138)</f>
        <v>3.19</v>
      </c>
      <c r="C137" s="4">
        <f>IF('True_Odds_Calculator_3-way'!C138="","",'True_Odds_Calculator_3-way'!C138)</f>
        <v>3.2</v>
      </c>
      <c r="D137" s="9">
        <f t="shared" si="39"/>
        <v>0.39479608419474183</v>
      </c>
      <c r="E137" s="9">
        <f t="shared" si="40"/>
        <v>0.30308267372054204</v>
      </c>
      <c r="F137" s="9">
        <f t="shared" si="41"/>
        <v>0.30212124208471597</v>
      </c>
      <c r="G137" s="9">
        <f t="shared" si="42"/>
        <v>1.0499679368631449</v>
      </c>
      <c r="H137" s="9">
        <f t="shared" si="43"/>
        <v>2.5329531878201914</v>
      </c>
      <c r="I137" s="9">
        <f t="shared" si="44"/>
        <v>3.2994297817302876</v>
      </c>
      <c r="J137" s="9">
        <f t="shared" si="45"/>
        <v>3.3099294610989189</v>
      </c>
      <c r="K137" s="11">
        <f t="shared" si="46"/>
        <v>0.4065040650406504</v>
      </c>
      <c r="L137" s="11">
        <f t="shared" si="47"/>
        <v>0.31347962382445144</v>
      </c>
      <c r="M137" s="11">
        <f t="shared" si="48"/>
        <v>0.3125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-0.28011984861227912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0.23295932410734765</v>
      </c>
      <c r="Q137" s="11">
        <f>2*'OddsRatio_working_3-way'!K137*'OddsRatio_working_3-way'!L137*'OddsRatio_working_3-way'!M137</f>
        <v>7.9644213370033398E-2</v>
      </c>
      <c r="R137" s="11">
        <f t="shared" si="49"/>
        <v>0</v>
      </c>
      <c r="S137" s="11">
        <f t="shared" si="50"/>
        <v>-0.83164161790545754</v>
      </c>
      <c r="T137" s="11">
        <f t="shared" si="51"/>
        <v>-0.28432192065143852</v>
      </c>
      <c r="U137" s="11">
        <f>'OddsRatio_working_3-way'!S137-'OddsRatio_working_3-way'!R137^2/3</f>
        <v>-0.83164161790545754</v>
      </c>
      <c r="V137" s="11">
        <f>'OddsRatio_working_3-way'!S137*'OddsRatio_working_3-way'!R137/3-2*'OddsRatio_working_3-way'!R137^3/27-'OddsRatio_working_3-way'!T137</f>
        <v>0.28432192065143852</v>
      </c>
      <c r="W137" s="11">
        <f>'OddsRatio_working_3-way'!V137^2+4*'OddsRatio_working_3-way'!U137^3/27</f>
        <v>-4.3738523220394343E-3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0.14595616369732586</v>
      </c>
      <c r="Y137" s="11">
        <f>IF('OddsRatio_working_3-way'!W137&gt;=0,IF('OddsRatio_working_3-way'!V137+SQRT('OddsRatio_working_3-way'!W137)&gt;0,0,PI()),ACOS('OddsRatio_working_3-way'!V137/(2*'OddsRatio_working_3-way'!X137)))</f>
        <v>0.22854245037694132</v>
      </c>
      <c r="Z137" s="11">
        <f>'OddsRatio_working_3-way'!X137^(1/3)*COS('OddsRatio_working_3-way'!Y137/3)</f>
        <v>0.52498396843157247</v>
      </c>
      <c r="AA137" s="11">
        <f>'OddsRatio_working_3-way'!X137^(1/3)*COS(('OddsRatio_working_3-way'!Y137+2*PI())/3)</f>
        <v>-0.29719470952292454</v>
      </c>
      <c r="AB137" s="11">
        <f>'OddsRatio_working_3-way'!X137^(1/3)*COS(('OddsRatio_working_3-way'!Y137+4*PI())/3)</f>
        <v>-0.22778925890864765</v>
      </c>
      <c r="AC137" s="11">
        <f>'OddsRatio_working_3-way'!X137^(1/3)*SIN('OddsRatio_working_3-way'!Y137/3)</f>
        <v>4.0071255595380002E-2</v>
      </c>
      <c r="AD137" s="11">
        <f>'OddsRatio_working_3-way'!X137^(1/3)*SIN(('OddsRatio_working_3-way'!Y137+2*PI())/3)</f>
        <v>0.43461382544361965</v>
      </c>
      <c r="AE137" s="11">
        <f>'OddsRatio_working_3-way'!X137^(1/3)*SIN(('OddsRatio_working_3-way'!Y137+4*PI())/3)</f>
        <v>-0.47468508103899965</v>
      </c>
      <c r="AF137" s="11">
        <f>-'OddsRatio_working_3-way'!U137/(3*'OddsRatio_working_3-way'!X137^(1/3))*COS(('OddsRatio_working_3-way'!Y137)/3)</f>
        <v>0.52498396843157236</v>
      </c>
      <c r="AG137" s="11">
        <f>-'OddsRatio_working_3-way'!U137/(3*'OddsRatio_working_3-way'!X137^(1/3))*COS(('OddsRatio_working_3-way'!Y137+2*PI())/3)</f>
        <v>-0.29719470952292448</v>
      </c>
      <c r="AH137" s="11">
        <f>-'OddsRatio_working_3-way'!U137/(3*'OddsRatio_working_3-way'!X137^(1/3))*COS(('OddsRatio_working_3-way'!Y137+4*PI())/3)</f>
        <v>-0.22778925890864762</v>
      </c>
      <c r="AI137" s="11">
        <f>'OddsRatio_working_3-way'!U137/(3*'OddsRatio_working_3-way'!X137^(1/3))*SIN(('OddsRatio_working_3-way'!Y137)/3)</f>
        <v>-4.0071255595379988E-2</v>
      </c>
      <c r="AJ137" s="11">
        <f>'OddsRatio_working_3-way'!U137/(3*'OddsRatio_working_3-way'!X137^(1/3))*SIN(('OddsRatio_working_3-way'!Y137+2*PI())/3)</f>
        <v>-0.43461382544361954</v>
      </c>
      <c r="AK137" s="11">
        <f>'OddsRatio_working_3-way'!U137/(3*'OddsRatio_working_3-way'!X137^(1/3))*SIN(('OddsRatio_working_3-way'!Y137+4*PI())/3)</f>
        <v>0.47468508103899953</v>
      </c>
      <c r="AL137" s="11">
        <f>'OddsRatio_working_3-way'!Z137+'OddsRatio_working_3-way'!AF137</f>
        <v>1.0499679368631449</v>
      </c>
      <c r="AM137" s="11">
        <f>'OddsRatio_working_3-way'!AA137+'OddsRatio_working_3-way'!AG137</f>
        <v>-0.59438941904584897</v>
      </c>
      <c r="AN137" s="11">
        <f>'OddsRatio_working_3-way'!AB137+'OddsRatio_working_3-way'!AH137</f>
        <v>-0.4555785178172953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1.0499679368631449</v>
      </c>
      <c r="AS137" s="11">
        <f>IF(('OddsRatio_working_3-way'!X137=0),IF(Q137&gt;0,-Q137^(1/3),(-Q137)^(1/3)),'OddsRatio_working_3-way'!AM137-'OddsRatio_working_3-way'!R137/3)</f>
        <v>-0.59438941904584897</v>
      </c>
      <c r="AT137" s="11">
        <f>IF(('OddsRatio_working_3-way'!X137=0),IF(Q137&gt;0,-Q137^(1/3),(-Q137)^(1/3)),'OddsRatio_working_3-way'!AN137-'OddsRatio_working_3-way'!R137/3)</f>
        <v>-0.4555785178172953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3.3</v>
      </c>
      <c r="B138" s="4">
        <f>IF('True_Odds_Calculator_3-way'!B139="","",'True_Odds_Calculator_3-way'!B139)</f>
        <v>3.39</v>
      </c>
      <c r="C138" s="4">
        <f>IF('True_Odds_Calculator_3-way'!C139="","",'True_Odds_Calculator_3-way'!C139)</f>
        <v>2.29</v>
      </c>
      <c r="D138" s="9">
        <f t="shared" si="39"/>
        <v>0.29204038168423141</v>
      </c>
      <c r="E138" s="9">
        <f t="shared" si="40"/>
        <v>0.28416813778309324</v>
      </c>
      <c r="F138" s="9">
        <f t="shared" si="41"/>
        <v>0.42379148053267546</v>
      </c>
      <c r="G138" s="9">
        <f t="shared" si="42"/>
        <v>1.0539930400287107</v>
      </c>
      <c r="H138" s="9">
        <f t="shared" si="43"/>
        <v>3.4241839920660349</v>
      </c>
      <c r="I138" s="9">
        <f t="shared" si="44"/>
        <v>3.519043365668618</v>
      </c>
      <c r="J138" s="9">
        <f t="shared" si="45"/>
        <v>2.3596510216370365</v>
      </c>
      <c r="K138" s="11">
        <f t="shared" si="46"/>
        <v>0.30303030303030304</v>
      </c>
      <c r="L138" s="11">
        <f t="shared" si="47"/>
        <v>0.29498525073746312</v>
      </c>
      <c r="M138" s="11">
        <f t="shared" si="48"/>
        <v>0.4366812227074236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-0.27680015364059107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0.23342752407172551</v>
      </c>
      <c r="Q138" s="11">
        <f>2*'OddsRatio_working_3-way'!K138*'OddsRatio_working_3-way'!L138*'OddsRatio_working_3-way'!M138</f>
        <v>7.8069406044055351E-2</v>
      </c>
      <c r="R138" s="11">
        <f t="shared" si="49"/>
        <v>0</v>
      </c>
      <c r="S138" s="11">
        <f t="shared" si="50"/>
        <v>-0.84330706107489228</v>
      </c>
      <c r="T138" s="11">
        <f t="shared" si="51"/>
        <v>-0.28204249534277331</v>
      </c>
      <c r="U138" s="11">
        <f>'OddsRatio_working_3-way'!S138-'OddsRatio_working_3-way'!R138^2/3</f>
        <v>-0.84330706107489228</v>
      </c>
      <c r="V138" s="11">
        <f>'OddsRatio_working_3-way'!S138*'OddsRatio_working_3-way'!R138/3-2*'OddsRatio_working_3-way'!R138^3/27-'OddsRatio_working_3-way'!T138</f>
        <v>0.28204249534277331</v>
      </c>
      <c r="W138" s="11">
        <f>'OddsRatio_working_3-way'!V138^2+4*'OddsRatio_working_3-way'!U138^3/27</f>
        <v>-9.3012135492591685E-3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0.14903790015331458</v>
      </c>
      <c r="Y138" s="11">
        <f>IF('OddsRatio_working_3-way'!W138&gt;=0,IF('OddsRatio_working_3-way'!V138+SQRT('OddsRatio_working_3-way'!W138)&gt;0,0,PI()),ACOS('OddsRatio_working_3-way'!V138/(2*'OddsRatio_working_3-way'!X138)))</f>
        <v>0.3294802248068609</v>
      </c>
      <c r="Z138" s="11">
        <f>'OddsRatio_working_3-way'!X138^(1/3)*COS('OddsRatio_working_3-way'!Y138/3)</f>
        <v>0.52699652001435549</v>
      </c>
      <c r="AA138" s="11">
        <f>'OddsRatio_working_3-way'!X138^(1/3)*COS(('OddsRatio_working_3-way'!Y138+2*PI())/3)</f>
        <v>-0.31382485524560388</v>
      </c>
      <c r="AB138" s="11">
        <f>'OddsRatio_working_3-way'!X138^(1/3)*COS(('OddsRatio_working_3-way'!Y138+4*PI())/3)</f>
        <v>-0.21317166476875171</v>
      </c>
      <c r="AC138" s="11">
        <f>'OddsRatio_working_3-way'!X138^(1/3)*SIN('OddsRatio_working_3-way'!Y138/3)</f>
        <v>5.8112146616605374E-2</v>
      </c>
      <c r="AD138" s="11">
        <f>'OddsRatio_working_3-way'!X138^(1/3)*SIN(('OddsRatio_working_3-way'!Y138+2*PI())/3)</f>
        <v>0.42733630073012357</v>
      </c>
      <c r="AE138" s="11">
        <f>'OddsRatio_working_3-way'!X138^(1/3)*SIN(('OddsRatio_working_3-way'!Y138+4*PI())/3)</f>
        <v>-0.48544844734672887</v>
      </c>
      <c r="AF138" s="11">
        <f>-'OddsRatio_working_3-way'!U138/(3*'OddsRatio_working_3-way'!X138^(1/3))*COS(('OddsRatio_working_3-way'!Y138)/3)</f>
        <v>0.52699652001435537</v>
      </c>
      <c r="AG138" s="11">
        <f>-'OddsRatio_working_3-way'!U138/(3*'OddsRatio_working_3-way'!X138^(1/3))*COS(('OddsRatio_working_3-way'!Y138+2*PI())/3)</f>
        <v>-0.31382485524560383</v>
      </c>
      <c r="AH138" s="11">
        <f>-'OddsRatio_working_3-way'!U138/(3*'OddsRatio_working_3-way'!X138^(1/3))*COS(('OddsRatio_working_3-way'!Y138+4*PI())/3)</f>
        <v>-0.21317166476875166</v>
      </c>
      <c r="AI138" s="11">
        <f>'OddsRatio_working_3-way'!U138/(3*'OddsRatio_working_3-way'!X138^(1/3))*SIN(('OddsRatio_working_3-way'!Y138)/3)</f>
        <v>-5.8112146616605367E-2</v>
      </c>
      <c r="AJ138" s="11">
        <f>'OddsRatio_working_3-way'!U138/(3*'OddsRatio_working_3-way'!X138^(1/3))*SIN(('OddsRatio_working_3-way'!Y138+2*PI())/3)</f>
        <v>-0.42733630073012346</v>
      </c>
      <c r="AK138" s="11">
        <f>'OddsRatio_working_3-way'!U138/(3*'OddsRatio_working_3-way'!X138^(1/3))*SIN(('OddsRatio_working_3-way'!Y138+4*PI())/3)</f>
        <v>0.48544844734672876</v>
      </c>
      <c r="AL138" s="11">
        <f>'OddsRatio_working_3-way'!Z138+'OddsRatio_working_3-way'!AF138</f>
        <v>1.0539930400287107</v>
      </c>
      <c r="AM138" s="11">
        <f>'OddsRatio_working_3-way'!AA138+'OddsRatio_working_3-way'!AG138</f>
        <v>-0.62764971049120777</v>
      </c>
      <c r="AN138" s="11">
        <f>'OddsRatio_working_3-way'!AB138+'OddsRatio_working_3-way'!AH138</f>
        <v>-0.42634332953750337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1.0539930400287107</v>
      </c>
      <c r="AS138" s="11">
        <f>IF(('OddsRatio_working_3-way'!X138=0),IF(Q138&gt;0,-Q138^(1/3),(-Q138)^(1/3)),'OddsRatio_working_3-way'!AM138-'OddsRatio_working_3-way'!R138/3)</f>
        <v>-0.62764971049120777</v>
      </c>
      <c r="AT138" s="11">
        <f>IF(('OddsRatio_working_3-way'!X138=0),IF(Q138&gt;0,-Q138^(1/3),(-Q138)^(1/3)),'OddsRatio_working_3-way'!AN138-'OddsRatio_working_3-way'!R138/3)</f>
        <v>-0.42634332953750337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1.64</v>
      </c>
      <c r="B139" s="4">
        <f>IF('True_Odds_Calculator_3-way'!B140="","",'True_Odds_Calculator_3-way'!B140)</f>
        <v>4.46</v>
      </c>
      <c r="C139" s="4">
        <f>IF('True_Odds_Calculator_3-way'!C140="","",'True_Odds_Calculator_3-way'!C140)</f>
        <v>4.95</v>
      </c>
      <c r="D139" s="9">
        <f t="shared" si="39"/>
        <v>0.5945940297744382</v>
      </c>
      <c r="E139" s="9">
        <f t="shared" si="40"/>
        <v>0.21339760607496311</v>
      </c>
      <c r="F139" s="9">
        <f t="shared" si="41"/>
        <v>0.19200836415059877</v>
      </c>
      <c r="G139" s="9">
        <f t="shared" si="42"/>
        <v>1.0653434053445525</v>
      </c>
      <c r="H139" s="9">
        <f t="shared" si="43"/>
        <v>1.6818197794205136</v>
      </c>
      <c r="I139" s="9">
        <f t="shared" si="44"/>
        <v>4.6860881824921519</v>
      </c>
      <c r="J139" s="9">
        <f t="shared" si="45"/>
        <v>5.2081064511109814</v>
      </c>
      <c r="K139" s="11">
        <f t="shared" si="46"/>
        <v>0.6097560975609756</v>
      </c>
      <c r="L139" s="11">
        <f t="shared" si="47"/>
        <v>0.22421524663677131</v>
      </c>
      <c r="M139" s="11">
        <f t="shared" si="48"/>
        <v>0.20202020202020202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-0.24158460907886703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0.22233711941685258</v>
      </c>
      <c r="Q139" s="11">
        <f>2*'OddsRatio_working_3-way'!K139*'OddsRatio_working_3-way'!L139*'OddsRatio_working_3-way'!M139</f>
        <v>5.5239035879963365E-2</v>
      </c>
      <c r="R139" s="11">
        <f t="shared" si="49"/>
        <v>0</v>
      </c>
      <c r="S139" s="11">
        <f t="shared" si="50"/>
        <v>-0.92032816272773832</v>
      </c>
      <c r="T139" s="11">
        <f t="shared" si="51"/>
        <v>-0.22865295968391011</v>
      </c>
      <c r="U139" s="11">
        <f>'OddsRatio_working_3-way'!S139-'OddsRatio_working_3-way'!R139^2/3</f>
        <v>-0.92032816272773832</v>
      </c>
      <c r="V139" s="11">
        <f>'OddsRatio_working_3-way'!S139*'OddsRatio_working_3-way'!R139/3-2*'OddsRatio_working_3-way'!R139^3/27-'OddsRatio_working_3-way'!T139</f>
        <v>0.22865295968391011</v>
      </c>
      <c r="W139" s="11">
        <f>'OddsRatio_working_3-way'!V139^2+4*'OddsRatio_working_3-way'!U139^3/27</f>
        <v>-6.3202500777440732E-2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0.16991518233346053</v>
      </c>
      <c r="Y139" s="11">
        <f>IF('OddsRatio_working_3-way'!W139&gt;=0,IF('OddsRatio_working_3-way'!V139+SQRT('OddsRatio_working_3-way'!W139)&gt;0,0,PI()),ACOS('OddsRatio_working_3-way'!V139/(2*'OddsRatio_working_3-way'!X139)))</f>
        <v>0.83274931600304058</v>
      </c>
      <c r="Z139" s="11">
        <f>'OddsRatio_working_3-way'!X139^(1/3)*COS('OddsRatio_working_3-way'!Y139/3)</f>
        <v>0.53267170267227637</v>
      </c>
      <c r="AA139" s="11">
        <f>'OddsRatio_working_3-way'!X139^(1/3)*COS(('OddsRatio_working_3-way'!Y139+2*PI())/3)</f>
        <v>-0.39778045396819045</v>
      </c>
      <c r="AB139" s="11">
        <f>'OddsRatio_working_3-way'!X139^(1/3)*COS(('OddsRatio_working_3-way'!Y139+4*PI())/3)</f>
        <v>-0.13489124870408589</v>
      </c>
      <c r="AC139" s="11">
        <f>'OddsRatio_working_3-way'!X139^(1/3)*SIN('OddsRatio_working_3-way'!Y139/3)</f>
        <v>0.15177915342627757</v>
      </c>
      <c r="AD139" s="11">
        <f>'OddsRatio_working_3-way'!X139^(1/3)*SIN(('OddsRatio_working_3-way'!Y139+2*PI())/3)</f>
        <v>0.38541764967816389</v>
      </c>
      <c r="AE139" s="11">
        <f>'OddsRatio_working_3-way'!X139^(1/3)*SIN(('OddsRatio_working_3-way'!Y139+4*PI())/3)</f>
        <v>-0.5371968031044414</v>
      </c>
      <c r="AF139" s="11">
        <f>-'OddsRatio_working_3-way'!U139/(3*'OddsRatio_working_3-way'!X139^(1/3))*COS(('OddsRatio_working_3-way'!Y139)/3)</f>
        <v>0.53267170267227615</v>
      </c>
      <c r="AG139" s="11">
        <f>-'OddsRatio_working_3-way'!U139/(3*'OddsRatio_working_3-way'!X139^(1/3))*COS(('OddsRatio_working_3-way'!Y139+2*PI())/3)</f>
        <v>-0.39778045396819028</v>
      </c>
      <c r="AH139" s="11">
        <f>-'OddsRatio_working_3-way'!U139/(3*'OddsRatio_working_3-way'!X139^(1/3))*COS(('OddsRatio_working_3-way'!Y139+4*PI())/3)</f>
        <v>-0.13489124870408584</v>
      </c>
      <c r="AI139" s="11">
        <f>'OddsRatio_working_3-way'!U139/(3*'OddsRatio_working_3-way'!X139^(1/3))*SIN(('OddsRatio_working_3-way'!Y139)/3)</f>
        <v>-0.15177915342627751</v>
      </c>
      <c r="AJ139" s="11">
        <f>'OddsRatio_working_3-way'!U139/(3*'OddsRatio_working_3-way'!X139^(1/3))*SIN(('OddsRatio_working_3-way'!Y139+2*PI())/3)</f>
        <v>-0.38541764967816378</v>
      </c>
      <c r="AK139" s="11">
        <f>'OddsRatio_working_3-way'!U139/(3*'OddsRatio_working_3-way'!X139^(1/3))*SIN(('OddsRatio_working_3-way'!Y139+4*PI())/3)</f>
        <v>0.53719680310444118</v>
      </c>
      <c r="AL139" s="11">
        <f>'OddsRatio_working_3-way'!Z139+'OddsRatio_working_3-way'!AF139</f>
        <v>1.0653434053445525</v>
      </c>
      <c r="AM139" s="11">
        <f>'OddsRatio_working_3-way'!AA139+'OddsRatio_working_3-way'!AG139</f>
        <v>-0.79556090793638079</v>
      </c>
      <c r="AN139" s="11">
        <f>'OddsRatio_working_3-way'!AB139+'OddsRatio_working_3-way'!AH139</f>
        <v>-0.26978249740817173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1.0653434053445525</v>
      </c>
      <c r="AS139" s="11">
        <f>IF(('OddsRatio_working_3-way'!X139=0),IF(Q139&gt;0,-Q139^(1/3),(-Q139)^(1/3)),'OddsRatio_working_3-way'!AM139-'OddsRatio_working_3-way'!R139/3)</f>
        <v>-0.79556090793638079</v>
      </c>
      <c r="AT139" s="11">
        <f>IF(('OddsRatio_working_3-way'!X139=0),IF(Q139&gt;0,-Q139^(1/3),(-Q139)^(1/3)),'OddsRatio_working_3-way'!AN139-'OddsRatio_working_3-way'!R139/3)</f>
        <v>-0.26978249740817173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3.31</v>
      </c>
      <c r="B140" s="4">
        <f>IF('True_Odds_Calculator_3-way'!B141="","",'True_Odds_Calculator_3-way'!B141)</f>
        <v>3.47</v>
      </c>
      <c r="C140" s="4">
        <f>IF('True_Odds_Calculator_3-way'!C141="","",'True_Odds_Calculator_3-way'!C141)</f>
        <v>2.15</v>
      </c>
      <c r="D140" s="9">
        <f t="shared" si="39"/>
        <v>0.28462218431274083</v>
      </c>
      <c r="E140" s="9">
        <f t="shared" si="40"/>
        <v>0.27118497462977281</v>
      </c>
      <c r="F140" s="9">
        <f t="shared" si="41"/>
        <v>0.44419284105748641</v>
      </c>
      <c r="G140" s="9">
        <f t="shared" si="42"/>
        <v>1.0880647509826509</v>
      </c>
      <c r="H140" s="9">
        <f t="shared" si="43"/>
        <v>3.513429574769924</v>
      </c>
      <c r="I140" s="9">
        <f t="shared" si="44"/>
        <v>3.6875199349271477</v>
      </c>
      <c r="J140" s="9">
        <f t="shared" si="45"/>
        <v>2.2512744636300481</v>
      </c>
      <c r="K140" s="11">
        <f t="shared" si="46"/>
        <v>0.30211480362537763</v>
      </c>
      <c r="L140" s="11">
        <f t="shared" si="47"/>
        <v>0.28818443804034583</v>
      </c>
      <c r="M140" s="11">
        <f t="shared" si="48"/>
        <v>0.46511627906976744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-0.26571180219852752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0.24013682534662414</v>
      </c>
      <c r="Q140" s="11">
        <f>2*'OddsRatio_working_3-way'!K140*'OddsRatio_working_3-way'!L140*'OddsRatio_working_3-way'!M140</f>
        <v>8.0990497587394308E-2</v>
      </c>
      <c r="R140" s="11">
        <f t="shared" si="49"/>
        <v>0</v>
      </c>
      <c r="S140" s="11">
        <f t="shared" si="50"/>
        <v>-0.90374918750204802</v>
      </c>
      <c r="T140" s="11">
        <f t="shared" si="51"/>
        <v>-0.30480579679664349</v>
      </c>
      <c r="U140" s="11">
        <f>'OddsRatio_working_3-way'!S140-'OddsRatio_working_3-way'!R140^2/3</f>
        <v>-0.90374918750204802</v>
      </c>
      <c r="V140" s="11">
        <f>'OddsRatio_working_3-way'!S140*'OddsRatio_working_3-way'!R140/3-2*'OddsRatio_working_3-way'!R140^3/27-'OddsRatio_working_3-way'!T140</f>
        <v>0.30480579679664349</v>
      </c>
      <c r="W140" s="11">
        <f>'OddsRatio_working_3-way'!V140^2+4*'OddsRatio_working_3-way'!U140^3/27</f>
        <v>-1.6448764110093758E-2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0.16534459310099203</v>
      </c>
      <c r="Y140" s="11">
        <f>IF('OddsRatio_working_3-way'!W140&gt;=0,IF('OddsRatio_working_3-way'!V140+SQRT('OddsRatio_working_3-way'!W140)&gt;0,0,PI()),ACOS('OddsRatio_working_3-way'!V140/(2*'OddsRatio_working_3-way'!X140)))</f>
        <v>0.39828123638216817</v>
      </c>
      <c r="Z140" s="11">
        <f>'OddsRatio_working_3-way'!X140^(1/3)*COS('OddsRatio_working_3-way'!Y140/3)</f>
        <v>0.54403237549132544</v>
      </c>
      <c r="AA140" s="11">
        <f>'OddsRatio_working_3-way'!X140^(1/3)*COS(('OddsRatio_working_3-way'!Y140+2*PI())/3)</f>
        <v>-0.33493580065341233</v>
      </c>
      <c r="AB140" s="11">
        <f>'OddsRatio_working_3-way'!X140^(1/3)*COS(('OddsRatio_working_3-way'!Y140+4*PI())/3)</f>
        <v>-0.2090965748379133</v>
      </c>
      <c r="AC140" s="11">
        <f>'OddsRatio_working_3-way'!X140^(1/3)*SIN('OddsRatio_working_3-way'!Y140/3)</f>
        <v>7.2653310899192705E-2</v>
      </c>
      <c r="AD140" s="11">
        <f>'OddsRatio_working_3-way'!X140^(1/3)*SIN(('OddsRatio_working_3-way'!Y140+2*PI())/3)</f>
        <v>0.43481920220708625</v>
      </c>
      <c r="AE140" s="11">
        <f>'OddsRatio_working_3-way'!X140^(1/3)*SIN(('OddsRatio_working_3-way'!Y140+4*PI())/3)</f>
        <v>-0.50747251310627872</v>
      </c>
      <c r="AF140" s="11">
        <f>-'OddsRatio_working_3-way'!U140/(3*'OddsRatio_working_3-way'!X140^(1/3))*COS(('OddsRatio_working_3-way'!Y140)/3)</f>
        <v>0.54403237549132544</v>
      </c>
      <c r="AG140" s="11">
        <f>-'OddsRatio_working_3-way'!U140/(3*'OddsRatio_working_3-way'!X140^(1/3))*COS(('OddsRatio_working_3-way'!Y140+2*PI())/3)</f>
        <v>-0.33493580065341233</v>
      </c>
      <c r="AH140" s="11">
        <f>-'OddsRatio_working_3-way'!U140/(3*'OddsRatio_working_3-way'!X140^(1/3))*COS(('OddsRatio_working_3-way'!Y140+4*PI())/3)</f>
        <v>-0.2090965748379133</v>
      </c>
      <c r="AI140" s="11">
        <f>'OddsRatio_working_3-way'!U140/(3*'OddsRatio_working_3-way'!X140^(1/3))*SIN(('OddsRatio_working_3-way'!Y140)/3)</f>
        <v>-7.2653310899192705E-2</v>
      </c>
      <c r="AJ140" s="11">
        <f>'OddsRatio_working_3-way'!U140/(3*'OddsRatio_working_3-way'!X140^(1/3))*SIN(('OddsRatio_working_3-way'!Y140+2*PI())/3)</f>
        <v>-0.43481920220708625</v>
      </c>
      <c r="AK140" s="11">
        <f>'OddsRatio_working_3-way'!U140/(3*'OddsRatio_working_3-way'!X140^(1/3))*SIN(('OddsRatio_working_3-way'!Y140+4*PI())/3)</f>
        <v>0.50747251310627872</v>
      </c>
      <c r="AL140" s="11">
        <f>'OddsRatio_working_3-way'!Z140+'OddsRatio_working_3-way'!AF140</f>
        <v>1.0880647509826509</v>
      </c>
      <c r="AM140" s="11">
        <f>'OddsRatio_working_3-way'!AA140+'OddsRatio_working_3-way'!AG140</f>
        <v>-0.66987160130682466</v>
      </c>
      <c r="AN140" s="11">
        <f>'OddsRatio_working_3-way'!AB140+'OddsRatio_working_3-way'!AH140</f>
        <v>-0.4181931496758266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1.0880647509826509</v>
      </c>
      <c r="AS140" s="11">
        <f>IF(('OddsRatio_working_3-way'!X140=0),IF(Q140&gt;0,-Q140^(1/3),(-Q140)^(1/3)),'OddsRatio_working_3-way'!AM140-'OddsRatio_working_3-way'!R140/3)</f>
        <v>-0.66987160130682466</v>
      </c>
      <c r="AT140" s="11">
        <f>IF(('OddsRatio_working_3-way'!X140=0),IF(Q140&gt;0,-Q140^(1/3),(-Q140)^(1/3)),'OddsRatio_working_3-way'!AN140-'OddsRatio_working_3-way'!R140/3)</f>
        <v>-0.4181931496758266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1.63</v>
      </c>
      <c r="B141" s="4">
        <f>IF('True_Odds_Calculator_3-way'!B142="","",'True_Odds_Calculator_3-way'!B142)</f>
        <v>3.99</v>
      </c>
      <c r="C141" s="4">
        <f>IF('True_Odds_Calculator_3-way'!C142="","",'True_Odds_Calculator_3-way'!C142)</f>
        <v>5.8</v>
      </c>
      <c r="D141" s="9">
        <f t="shared" si="39"/>
        <v>0.59800598604661892</v>
      </c>
      <c r="E141" s="9">
        <f t="shared" si="40"/>
        <v>0.23864088787492568</v>
      </c>
      <c r="F141" s="9">
        <f t="shared" si="41"/>
        <v>0.16335312607845542</v>
      </c>
      <c r="G141" s="9">
        <f t="shared" si="42"/>
        <v>1.0670223230578078</v>
      </c>
      <c r="H141" s="9">
        <f t="shared" si="43"/>
        <v>1.6722240635264187</v>
      </c>
      <c r="I141" s="9">
        <f t="shared" si="44"/>
        <v>4.1903967459428451</v>
      </c>
      <c r="J141" s="9">
        <f t="shared" si="45"/>
        <v>6.1217071506774765</v>
      </c>
      <c r="K141" s="11">
        <f t="shared" si="46"/>
        <v>0.61349693251533743</v>
      </c>
      <c r="L141" s="11">
        <f t="shared" si="47"/>
        <v>0.25062656641604009</v>
      </c>
      <c r="M141" s="11">
        <f t="shared" si="48"/>
        <v>0.17241379310344829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-0.23969803925935007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0.2232151141551785</v>
      </c>
      <c r="Q141" s="11">
        <f>2*'OddsRatio_working_3-way'!K141*'OddsRatio_working_3-way'!L141*'OddsRatio_working_3-way'!M141</f>
        <v>5.3020217138997273E-2</v>
      </c>
      <c r="R141" s="11">
        <f t="shared" si="49"/>
        <v>0</v>
      </c>
      <c r="S141" s="11">
        <f t="shared" si="50"/>
        <v>-0.93123462688680037</v>
      </c>
      <c r="T141" s="11">
        <f t="shared" si="51"/>
        <v>-0.22119587336978636</v>
      </c>
      <c r="U141" s="11">
        <f>'OddsRatio_working_3-way'!S141-'OddsRatio_working_3-way'!R141^2/3</f>
        <v>-0.93123462688680037</v>
      </c>
      <c r="V141" s="11">
        <f>'OddsRatio_working_3-way'!S141*'OddsRatio_working_3-way'!R141/3-2*'OddsRatio_working_3-way'!R141^3/27-'OddsRatio_working_3-way'!T141</f>
        <v>0.22119587336978636</v>
      </c>
      <c r="W141" s="11">
        <f>'OddsRatio_working_3-way'!V141^2+4*'OddsRatio_working_3-way'!U141^3/27</f>
        <v>-7.0711606503737506E-2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0.17294451487367277</v>
      </c>
      <c r="Y141" s="11">
        <f>IF('OddsRatio_working_3-way'!W141&gt;=0,IF('OddsRatio_working_3-way'!V141+SQRT('OddsRatio_working_3-way'!W141)&gt;0,0,PI()),ACOS('OddsRatio_working_3-way'!V141/(2*'OddsRatio_working_3-way'!X141)))</f>
        <v>0.87694921500068068</v>
      </c>
      <c r="Z141" s="11">
        <f>'OddsRatio_working_3-way'!X141^(1/3)*COS('OddsRatio_working_3-way'!Y141/3)</f>
        <v>0.53351116152890377</v>
      </c>
      <c r="AA141" s="11">
        <f>'OddsRatio_working_3-way'!X141^(1/3)*COS(('OddsRatio_working_3-way'!Y141+2*PI())/3)</f>
        <v>-0.40579887299661982</v>
      </c>
      <c r="AB141" s="11">
        <f>'OddsRatio_working_3-way'!X141^(1/3)*COS(('OddsRatio_working_3-way'!Y141+4*PI())/3)</f>
        <v>-0.12771228853228431</v>
      </c>
      <c r="AC141" s="11">
        <f>'OddsRatio_working_3-way'!X141^(1/3)*SIN('OddsRatio_working_3-way'!Y141/3)</f>
        <v>0.1605533643985079</v>
      </c>
      <c r="AD141" s="11">
        <f>'OddsRatio_working_3-way'!X141^(1/3)*SIN(('OddsRatio_working_3-way'!Y141+2*PI())/3)</f>
        <v>0.38175753688731973</v>
      </c>
      <c r="AE141" s="11">
        <f>'OddsRatio_working_3-way'!X141^(1/3)*SIN(('OddsRatio_working_3-way'!Y141+4*PI())/3)</f>
        <v>-0.5423109012858276</v>
      </c>
      <c r="AF141" s="11">
        <f>-'OddsRatio_working_3-way'!U141/(3*'OddsRatio_working_3-way'!X141^(1/3))*COS(('OddsRatio_working_3-way'!Y141)/3)</f>
        <v>0.53351116152890388</v>
      </c>
      <c r="AG141" s="11">
        <f>-'OddsRatio_working_3-way'!U141/(3*'OddsRatio_working_3-way'!X141^(1/3))*COS(('OddsRatio_working_3-way'!Y141+2*PI())/3)</f>
        <v>-0.40579887299661993</v>
      </c>
      <c r="AH141" s="11">
        <f>-'OddsRatio_working_3-way'!U141/(3*'OddsRatio_working_3-way'!X141^(1/3))*COS(('OddsRatio_working_3-way'!Y141+4*PI())/3)</f>
        <v>-0.12771228853228433</v>
      </c>
      <c r="AI141" s="11">
        <f>'OddsRatio_working_3-way'!U141/(3*'OddsRatio_working_3-way'!X141^(1/3))*SIN(('OddsRatio_working_3-way'!Y141)/3)</f>
        <v>-0.16055336439850793</v>
      </c>
      <c r="AJ141" s="11">
        <f>'OddsRatio_working_3-way'!U141/(3*'OddsRatio_working_3-way'!X141^(1/3))*SIN(('OddsRatio_working_3-way'!Y141+2*PI())/3)</f>
        <v>-0.38175753688731984</v>
      </c>
      <c r="AK141" s="11">
        <f>'OddsRatio_working_3-way'!U141/(3*'OddsRatio_working_3-way'!X141^(1/3))*SIN(('OddsRatio_working_3-way'!Y141+4*PI())/3)</f>
        <v>0.54231090128582771</v>
      </c>
      <c r="AL141" s="11">
        <f>'OddsRatio_working_3-way'!Z141+'OddsRatio_working_3-way'!AF141</f>
        <v>1.0670223230578078</v>
      </c>
      <c r="AM141" s="11">
        <f>'OddsRatio_working_3-way'!AA141+'OddsRatio_working_3-way'!AG141</f>
        <v>-0.81159774599323975</v>
      </c>
      <c r="AN141" s="11">
        <f>'OddsRatio_working_3-way'!AB141+'OddsRatio_working_3-way'!AH141</f>
        <v>-0.25542457706456867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1.0670223230578078</v>
      </c>
      <c r="AS141" s="11">
        <f>IF(('OddsRatio_working_3-way'!X141=0),IF(Q141&gt;0,-Q141^(1/3),(-Q141)^(1/3)),'OddsRatio_working_3-way'!AM141-'OddsRatio_working_3-way'!R141/3)</f>
        <v>-0.81159774599323975</v>
      </c>
      <c r="AT141" s="11">
        <f>IF(('OddsRatio_working_3-way'!X141=0),IF(Q141&gt;0,-Q141^(1/3),(-Q141)^(1/3)),'OddsRatio_working_3-way'!AN141-'OddsRatio_working_3-way'!R141/3)</f>
        <v>-0.25542457706456867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1.55</v>
      </c>
      <c r="B142" s="4">
        <f>IF('True_Odds_Calculator_3-way'!B143="","",'True_Odds_Calculator_3-way'!B143)</f>
        <v>4.3600000000000003</v>
      </c>
      <c r="C142" s="4">
        <f>IF('True_Odds_Calculator_3-way'!C143="","",'True_Odds_Calculator_3-way'!C143)</f>
        <v>6.15</v>
      </c>
      <c r="D142" s="9">
        <f t="shared" si="39"/>
        <v>0.62920060211658924</v>
      </c>
      <c r="E142" s="9">
        <f t="shared" si="40"/>
        <v>0.21738191132055246</v>
      </c>
      <c r="F142" s="9">
        <f t="shared" si="41"/>
        <v>0.15341748656285797</v>
      </c>
      <c r="G142" s="9">
        <f t="shared" si="42"/>
        <v>1.071487727692064</v>
      </c>
      <c r="H142" s="9">
        <f t="shared" si="43"/>
        <v>1.5893182502306358</v>
      </c>
      <c r="I142" s="9">
        <f t="shared" si="44"/>
        <v>4.6001987650453353</v>
      </c>
      <c r="J142" s="9">
        <f t="shared" si="45"/>
        <v>6.5181617976141304</v>
      </c>
      <c r="K142" s="11">
        <f t="shared" si="46"/>
        <v>0.64516129032258063</v>
      </c>
      <c r="L142" s="11">
        <f t="shared" si="47"/>
        <v>0.2293577981651376</v>
      </c>
      <c r="M142" s="11">
        <f t="shared" si="48"/>
        <v>0.16260162601626016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-0.22898967077862542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0.21798915828755799</v>
      </c>
      <c r="Q142" s="11">
        <f>2*'OddsRatio_working_3-way'!K142*'OddsRatio_working_3-way'!L142*'OddsRatio_working_3-way'!M142</f>
        <v>4.8121226995045917E-2</v>
      </c>
      <c r="R142" s="11">
        <f t="shared" si="49"/>
        <v>0</v>
      </c>
      <c r="S142" s="11">
        <f t="shared" si="50"/>
        <v>-0.95196066069852503</v>
      </c>
      <c r="T142" s="11">
        <f t="shared" si="51"/>
        <v>-0.21014584121380245</v>
      </c>
      <c r="U142" s="11">
        <f>'OddsRatio_working_3-way'!S142-'OddsRatio_working_3-way'!R142^2/3</f>
        <v>-0.95196066069852503</v>
      </c>
      <c r="V142" s="11">
        <f>'OddsRatio_working_3-way'!S142*'OddsRatio_working_3-way'!R142/3-2*'OddsRatio_working_3-way'!R142^3/27-'OddsRatio_working_3-way'!T142</f>
        <v>0.21014584121380245</v>
      </c>
      <c r="W142" s="11">
        <f>'OddsRatio_working_3-way'!V142^2+4*'OddsRatio_working_3-way'!U142^3/27</f>
        <v>-8.3645310949577001E-2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0.17875023463553388</v>
      </c>
      <c r="Y142" s="11">
        <f>IF('OddsRatio_working_3-way'!W142&gt;=0,IF('OddsRatio_working_3-way'!V142+SQRT('OddsRatio_working_3-way'!W142)&gt;0,0,PI()),ACOS('OddsRatio_working_3-way'!V142/(2*'OddsRatio_working_3-way'!X142)))</f>
        <v>0.94243513750868813</v>
      </c>
      <c r="Z142" s="11">
        <f>'OddsRatio_working_3-way'!X142^(1/3)*COS('OddsRatio_working_3-way'!Y142/3)</f>
        <v>0.53574386384603201</v>
      </c>
      <c r="AA142" s="11">
        <f>'OddsRatio_working_3-way'!X142^(1/3)*COS(('OddsRatio_working_3-way'!Y142+2*PI())/3)</f>
        <v>-0.41861691339213342</v>
      </c>
      <c r="AB142" s="11">
        <f>'OddsRatio_working_3-way'!X142^(1/3)*COS(('OddsRatio_working_3-way'!Y142+4*PI())/3)</f>
        <v>-0.11712695045389865</v>
      </c>
      <c r="AC142" s="11">
        <f>'OddsRatio_working_3-way'!X142^(1/3)*SIN('OddsRatio_working_3-way'!Y142/3)</f>
        <v>0.17406531126036012</v>
      </c>
      <c r="AD142" s="11">
        <f>'OddsRatio_working_3-way'!X142^(1/3)*SIN(('OddsRatio_working_3-way'!Y142+2*PI())/3)</f>
        <v>0.37693514038211501</v>
      </c>
      <c r="AE142" s="11">
        <f>'OddsRatio_working_3-way'!X142^(1/3)*SIN(('OddsRatio_working_3-way'!Y142+4*PI())/3)</f>
        <v>-0.55100045164247524</v>
      </c>
      <c r="AF142" s="11">
        <f>-'OddsRatio_working_3-way'!U142/(3*'OddsRatio_working_3-way'!X142^(1/3))*COS(('OddsRatio_working_3-way'!Y142)/3)</f>
        <v>0.53574386384603201</v>
      </c>
      <c r="AG142" s="11">
        <f>-'OddsRatio_working_3-way'!U142/(3*'OddsRatio_working_3-way'!X142^(1/3))*COS(('OddsRatio_working_3-way'!Y142+2*PI())/3)</f>
        <v>-0.41861691339213342</v>
      </c>
      <c r="AH142" s="11">
        <f>-'OddsRatio_working_3-way'!U142/(3*'OddsRatio_working_3-way'!X142^(1/3))*COS(('OddsRatio_working_3-way'!Y142+4*PI())/3)</f>
        <v>-0.11712695045389865</v>
      </c>
      <c r="AI142" s="11">
        <f>'OddsRatio_working_3-way'!U142/(3*'OddsRatio_working_3-way'!X142^(1/3))*SIN(('OddsRatio_working_3-way'!Y142)/3)</f>
        <v>-0.17406531126036012</v>
      </c>
      <c r="AJ142" s="11">
        <f>'OddsRatio_working_3-way'!U142/(3*'OddsRatio_working_3-way'!X142^(1/3))*SIN(('OddsRatio_working_3-way'!Y142+2*PI())/3)</f>
        <v>-0.37693514038211501</v>
      </c>
      <c r="AK142" s="11">
        <f>'OddsRatio_working_3-way'!U142/(3*'OddsRatio_working_3-way'!X142^(1/3))*SIN(('OddsRatio_working_3-way'!Y142+4*PI())/3)</f>
        <v>0.55100045164247524</v>
      </c>
      <c r="AL142" s="11">
        <f>'OddsRatio_working_3-way'!Z142+'OddsRatio_working_3-way'!AF142</f>
        <v>1.071487727692064</v>
      </c>
      <c r="AM142" s="11">
        <f>'OddsRatio_working_3-way'!AA142+'OddsRatio_working_3-way'!AG142</f>
        <v>-0.83723382678426683</v>
      </c>
      <c r="AN142" s="11">
        <f>'OddsRatio_working_3-way'!AB142+'OddsRatio_working_3-way'!AH142</f>
        <v>-0.2342539009077973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1.071487727692064</v>
      </c>
      <c r="AS142" s="11">
        <f>IF(('OddsRatio_working_3-way'!X142=0),IF(Q142&gt;0,-Q142^(1/3),(-Q142)^(1/3)),'OddsRatio_working_3-way'!AM142-'OddsRatio_working_3-way'!R142/3)</f>
        <v>-0.83723382678426683</v>
      </c>
      <c r="AT142" s="11">
        <f>IF(('OddsRatio_working_3-way'!X142=0),IF(Q142&gt;0,-Q142^(1/3),(-Q142)^(1/3)),'OddsRatio_working_3-way'!AN142-'OddsRatio_working_3-way'!R142/3)</f>
        <v>-0.2342539009077973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</v>
      </c>
      <c r="B143" s="4">
        <f>IF('True_Odds_Calculator_3-way'!B144="","",'True_Odds_Calculator_3-way'!B144)</f>
        <v>3.79</v>
      </c>
      <c r="C143" s="4">
        <f>IF('True_Odds_Calculator_3-way'!C144="","",'True_Odds_Calculator_3-way'!C144)</f>
        <v>4.6100000000000003</v>
      </c>
      <c r="D143" s="9">
        <f t="shared" si="39"/>
        <v>0.5407117579925802</v>
      </c>
      <c r="E143" s="9">
        <f t="shared" si="40"/>
        <v>0.25237663066996835</v>
      </c>
      <c r="F143" s="9">
        <f t="shared" si="41"/>
        <v>0.20691161133745165</v>
      </c>
      <c r="G143" s="9">
        <f t="shared" si="42"/>
        <v>1.0617677422822989</v>
      </c>
      <c r="H143" s="9">
        <f t="shared" si="43"/>
        <v>1.8494141938258393</v>
      </c>
      <c r="I143" s="9">
        <f t="shared" si="44"/>
        <v>3.9623320009676131</v>
      </c>
      <c r="J143" s="9">
        <f t="shared" si="45"/>
        <v>4.8329815496390989</v>
      </c>
      <c r="K143" s="11">
        <f t="shared" si="46"/>
        <v>0.55555555555555558</v>
      </c>
      <c r="L143" s="11">
        <f t="shared" si="47"/>
        <v>0.26385224274406333</v>
      </c>
      <c r="M143" s="11">
        <f t="shared" si="48"/>
        <v>0.21691973969631234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-0.25620567883286893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0.22893903925732173</v>
      </c>
      <c r="Q143" s="11">
        <f>2*'OddsRatio_working_3-way'!K143*'OddsRatio_working_3-way'!L143*'OddsRatio_working_3-way'!M143</f>
        <v>6.3594177571478255E-2</v>
      </c>
      <c r="R143" s="11">
        <f t="shared" si="49"/>
        <v>0</v>
      </c>
      <c r="S143" s="11">
        <f t="shared" si="50"/>
        <v>-0.89357519435260413</v>
      </c>
      <c r="T143" s="11">
        <f t="shared" si="51"/>
        <v>-0.24821533176461225</v>
      </c>
      <c r="U143" s="11">
        <f>'OddsRatio_working_3-way'!S143-'OddsRatio_working_3-way'!R143^2/3</f>
        <v>-0.89357519435260413</v>
      </c>
      <c r="V143" s="11">
        <f>'OddsRatio_working_3-way'!S143*'OddsRatio_working_3-way'!R143/3-2*'OddsRatio_working_3-way'!R143^3/27-'OddsRatio_working_3-way'!T143</f>
        <v>0.24821533176461225</v>
      </c>
      <c r="W143" s="11">
        <f>'OddsRatio_working_3-way'!V143^2+4*'OddsRatio_working_3-way'!U143^3/27</f>
        <v>-4.4092691005490008E-2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0.16256040564087748</v>
      </c>
      <c r="Y143" s="11">
        <f>IF('OddsRatio_working_3-way'!W143&gt;=0,IF('OddsRatio_working_3-way'!V143+SQRT('OddsRatio_working_3-way'!W143)&gt;0,0,PI()),ACOS('OddsRatio_working_3-way'!V143/(2*'OddsRatio_working_3-way'!X143)))</f>
        <v>0.70214948493190177</v>
      </c>
      <c r="Z143" s="11">
        <f>'OddsRatio_working_3-way'!X143^(1/3)*COS('OddsRatio_working_3-way'!Y143/3)</f>
        <v>0.53088387114114954</v>
      </c>
      <c r="AA143" s="11">
        <f>'OddsRatio_working_3-way'!X143^(1/3)*COS(('OddsRatio_working_3-way'!Y143+2*PI())/3)</f>
        <v>-0.37505733188784218</v>
      </c>
      <c r="AB143" s="11">
        <f>'OddsRatio_working_3-way'!X143^(1/3)*COS(('OddsRatio_working_3-way'!Y143+4*PI())/3)</f>
        <v>-0.15582653925330747</v>
      </c>
      <c r="AC143" s="11">
        <f>'OddsRatio_working_3-way'!X143^(1/3)*SIN('OddsRatio_working_3-way'!Y143/3)</f>
        <v>0.12657295714220376</v>
      </c>
      <c r="AD143" s="11">
        <f>'OddsRatio_working_3-way'!X143^(1/3)*SIN(('OddsRatio_working_3-way'!Y143+2*PI())/3)</f>
        <v>0.39647244029655809</v>
      </c>
      <c r="AE143" s="11">
        <f>'OddsRatio_working_3-way'!X143^(1/3)*SIN(('OddsRatio_working_3-way'!Y143+4*PI())/3)</f>
        <v>-0.52304539743876177</v>
      </c>
      <c r="AF143" s="11">
        <f>-'OddsRatio_working_3-way'!U143/(3*'OddsRatio_working_3-way'!X143^(1/3))*COS(('OddsRatio_working_3-way'!Y143)/3)</f>
        <v>0.53088387114114943</v>
      </c>
      <c r="AG143" s="11">
        <f>-'OddsRatio_working_3-way'!U143/(3*'OddsRatio_working_3-way'!X143^(1/3))*COS(('OddsRatio_working_3-way'!Y143+2*PI())/3)</f>
        <v>-0.37505733188784213</v>
      </c>
      <c r="AH143" s="11">
        <f>-'OddsRatio_working_3-way'!U143/(3*'OddsRatio_working_3-way'!X143^(1/3))*COS(('OddsRatio_working_3-way'!Y143+4*PI())/3)</f>
        <v>-0.15582653925330744</v>
      </c>
      <c r="AI143" s="11">
        <f>'OddsRatio_working_3-way'!U143/(3*'OddsRatio_working_3-way'!X143^(1/3))*SIN(('OddsRatio_working_3-way'!Y143)/3)</f>
        <v>-0.12657295714220373</v>
      </c>
      <c r="AJ143" s="11">
        <f>'OddsRatio_working_3-way'!U143/(3*'OddsRatio_working_3-way'!X143^(1/3))*SIN(('OddsRatio_working_3-way'!Y143+2*PI())/3)</f>
        <v>-0.39647244029655798</v>
      </c>
      <c r="AK143" s="11">
        <f>'OddsRatio_working_3-way'!U143/(3*'OddsRatio_working_3-way'!X143^(1/3))*SIN(('OddsRatio_working_3-way'!Y143+4*PI())/3)</f>
        <v>0.52304539743876166</v>
      </c>
      <c r="AL143" s="11">
        <f>'OddsRatio_working_3-way'!Z143+'OddsRatio_working_3-way'!AF143</f>
        <v>1.0617677422822989</v>
      </c>
      <c r="AM143" s="11">
        <f>'OddsRatio_working_3-way'!AA143+'OddsRatio_working_3-way'!AG143</f>
        <v>-0.75011466377568436</v>
      </c>
      <c r="AN143" s="11">
        <f>'OddsRatio_working_3-way'!AB143+'OddsRatio_working_3-way'!AH143</f>
        <v>-0.31165307850661494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1.0617677422822989</v>
      </c>
      <c r="AS143" s="11">
        <f>IF(('OddsRatio_working_3-way'!X143=0),IF(Q143&gt;0,-Q143^(1/3),(-Q143)^(1/3)),'OddsRatio_working_3-way'!AM143-'OddsRatio_working_3-way'!R143/3)</f>
        <v>-0.75011466377568436</v>
      </c>
      <c r="AT143" s="11">
        <f>IF(('OddsRatio_working_3-way'!X143=0),IF(Q143&gt;0,-Q143^(1/3),(-Q143)^(1/3)),'OddsRatio_working_3-way'!AN143-'OddsRatio_working_3-way'!R143/3)</f>
        <v>-0.31165307850661494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3.29</v>
      </c>
      <c r="B144" s="4">
        <f>IF('True_Odds_Calculator_3-way'!B145="","",'True_Odds_Calculator_3-way'!B145)</f>
        <v>3.34</v>
      </c>
      <c r="C144" s="4">
        <f>IF('True_Odds_Calculator_3-way'!C145="","",'True_Odds_Calculator_3-way'!C145)</f>
        <v>2.3199999999999998</v>
      </c>
      <c r="D144" s="9">
        <f t="shared" si="39"/>
        <v>0.29306269841888105</v>
      </c>
      <c r="E144" s="9">
        <f t="shared" si="40"/>
        <v>0.28860794467169593</v>
      </c>
      <c r="F144" s="9">
        <f t="shared" si="41"/>
        <v>0.41832935690942297</v>
      </c>
      <c r="G144" s="9">
        <f t="shared" si="42"/>
        <v>1.0533795221891014</v>
      </c>
      <c r="H144" s="9">
        <f t="shared" si="43"/>
        <v>3.4122391058130424</v>
      </c>
      <c r="I144" s="9">
        <f t="shared" si="44"/>
        <v>3.4649080819224967</v>
      </c>
      <c r="J144" s="9">
        <f t="shared" si="45"/>
        <v>2.3904609692896139</v>
      </c>
      <c r="K144" s="11">
        <f t="shared" si="46"/>
        <v>0.303951367781155</v>
      </c>
      <c r="L144" s="11">
        <f t="shared" si="47"/>
        <v>0.29940119760479045</v>
      </c>
      <c r="M144" s="11">
        <f t="shared" si="48"/>
        <v>0.43103448275862072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-0.27745651135628324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0.23339234956352883</v>
      </c>
      <c r="Q144" s="11">
        <f>2*'OddsRatio_working_3-way'!K144*'OddsRatio_working_3-way'!L144*'OddsRatio_working_3-way'!M144</f>
        <v>7.8451209937320632E-2</v>
      </c>
      <c r="R144" s="11">
        <f t="shared" si="49"/>
        <v>0</v>
      </c>
      <c r="S144" s="11">
        <f t="shared" si="50"/>
        <v>-0.84118533900193315</v>
      </c>
      <c r="T144" s="11">
        <f t="shared" si="51"/>
        <v>-0.28275137445443138</v>
      </c>
      <c r="U144" s="11">
        <f>'OddsRatio_working_3-way'!S144-'OddsRatio_working_3-way'!R144^2/3</f>
        <v>-0.84118533900193315</v>
      </c>
      <c r="V144" s="11">
        <f>'OddsRatio_working_3-way'!S144*'OddsRatio_working_3-way'!R144/3-2*'OddsRatio_working_3-way'!R144^3/27-'OddsRatio_working_3-way'!T144</f>
        <v>0.28275137445443138</v>
      </c>
      <c r="W144" s="11">
        <f>'OddsRatio_working_3-way'!V144^2+4*'OddsRatio_working_3-way'!U144^3/27</f>
        <v>-8.2319073458591296E-3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0.14847579525105195</v>
      </c>
      <c r="Y144" s="11">
        <f>IF('OddsRatio_working_3-way'!W144&gt;=0,IF('OddsRatio_working_3-way'!V144+SQRT('OddsRatio_working_3-way'!W144)&gt;0,0,PI()),ACOS('OddsRatio_working_3-way'!V144/(2*'OddsRatio_working_3-way'!X144)))</f>
        <v>0.31050291680716513</v>
      </c>
      <c r="Z144" s="11">
        <f>'OddsRatio_working_3-way'!X144^(1/3)*COS('OddsRatio_working_3-way'!Y144/3)</f>
        <v>0.52668976109455079</v>
      </c>
      <c r="AA144" s="11">
        <f>'OddsRatio_working_3-way'!X144^(1/3)*COS(('OddsRatio_working_3-way'!Y144+2*PI())/3)</f>
        <v>-0.3107237410138074</v>
      </c>
      <c r="AB144" s="11">
        <f>'OddsRatio_working_3-way'!X144^(1/3)*COS(('OddsRatio_working_3-way'!Y144+4*PI())/3)</f>
        <v>-0.21596602008074356</v>
      </c>
      <c r="AC144" s="11">
        <f>'OddsRatio_working_3-way'!X144^(1/3)*SIN('OddsRatio_working_3-way'!Y144/3)</f>
        <v>5.4708395688500069E-2</v>
      </c>
      <c r="AD144" s="11">
        <f>'OddsRatio_working_3-way'!X144^(1/3)*SIN(('OddsRatio_working_3-way'!Y144+2*PI())/3)</f>
        <v>0.42877251517678794</v>
      </c>
      <c r="AE144" s="11">
        <f>'OddsRatio_working_3-way'!X144^(1/3)*SIN(('OddsRatio_working_3-way'!Y144+4*PI())/3)</f>
        <v>-0.48348091086528783</v>
      </c>
      <c r="AF144" s="11">
        <f>-'OddsRatio_working_3-way'!U144/(3*'OddsRatio_working_3-way'!X144^(1/3))*COS(('OddsRatio_working_3-way'!Y144)/3)</f>
        <v>0.52668976109455057</v>
      </c>
      <c r="AG144" s="11">
        <f>-'OddsRatio_working_3-way'!U144/(3*'OddsRatio_working_3-way'!X144^(1/3))*COS(('OddsRatio_working_3-way'!Y144+2*PI())/3)</f>
        <v>-0.31072374101380729</v>
      </c>
      <c r="AH144" s="11">
        <f>-'OddsRatio_working_3-way'!U144/(3*'OddsRatio_working_3-way'!X144^(1/3))*COS(('OddsRatio_working_3-way'!Y144+4*PI())/3)</f>
        <v>-0.21596602008074348</v>
      </c>
      <c r="AI144" s="11">
        <f>'OddsRatio_working_3-way'!U144/(3*'OddsRatio_working_3-way'!X144^(1/3))*SIN(('OddsRatio_working_3-way'!Y144)/3)</f>
        <v>-5.4708395688500042E-2</v>
      </c>
      <c r="AJ144" s="11">
        <f>'OddsRatio_working_3-way'!U144/(3*'OddsRatio_working_3-way'!X144^(1/3))*SIN(('OddsRatio_working_3-way'!Y144+2*PI())/3)</f>
        <v>-0.42877251517678777</v>
      </c>
      <c r="AK144" s="11">
        <f>'OddsRatio_working_3-way'!U144/(3*'OddsRatio_working_3-way'!X144^(1/3))*SIN(('OddsRatio_working_3-way'!Y144+4*PI())/3)</f>
        <v>0.48348091086528766</v>
      </c>
      <c r="AL144" s="11">
        <f>'OddsRatio_working_3-way'!Z144+'OddsRatio_working_3-way'!AF144</f>
        <v>1.0533795221891014</v>
      </c>
      <c r="AM144" s="11">
        <f>'OddsRatio_working_3-way'!AA144+'OddsRatio_working_3-way'!AG144</f>
        <v>-0.62144748202761468</v>
      </c>
      <c r="AN144" s="11">
        <f>'OddsRatio_working_3-way'!AB144+'OddsRatio_working_3-way'!AH144</f>
        <v>-0.43193204016148701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1.0533795221891014</v>
      </c>
      <c r="AS144" s="11">
        <f>IF(('OddsRatio_working_3-way'!X144=0),IF(Q144&gt;0,-Q144^(1/3),(-Q144)^(1/3)),'OddsRatio_working_3-way'!AM144-'OddsRatio_working_3-way'!R144/3)</f>
        <v>-0.62144748202761468</v>
      </c>
      <c r="AT144" s="11">
        <f>IF(('OddsRatio_working_3-way'!X144=0),IF(Q144&gt;0,-Q144^(1/3),(-Q144)^(1/3)),'OddsRatio_working_3-way'!AN144-'OddsRatio_working_3-way'!R144/3)</f>
        <v>-0.43193204016148701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1.89</v>
      </c>
      <c r="B145" s="4">
        <f>IF('True_Odds_Calculator_3-way'!B146="","",'True_Odds_Calculator_3-way'!B146)</f>
        <v>3.65</v>
      </c>
      <c r="C145" s="4">
        <f>IF('True_Odds_Calculator_3-way'!C146="","",'True_Odds_Calculator_3-way'!C146)</f>
        <v>4.3099999999999996</v>
      </c>
      <c r="D145" s="9">
        <f t="shared" si="39"/>
        <v>0.51500942644039271</v>
      </c>
      <c r="E145" s="9">
        <f t="shared" si="40"/>
        <v>0.26288297252875076</v>
      </c>
      <c r="F145" s="9">
        <f t="shared" si="41"/>
        <v>0.22210760103085675</v>
      </c>
      <c r="G145" s="9">
        <f t="shared" si="42"/>
        <v>1.0581034069319719</v>
      </c>
      <c r="H145" s="9">
        <f t="shared" si="43"/>
        <v>1.9417120321694543</v>
      </c>
      <c r="I145" s="9">
        <f t="shared" si="44"/>
        <v>3.8039740283697259</v>
      </c>
      <c r="J145" s="9">
        <f t="shared" si="45"/>
        <v>4.5023222769448266</v>
      </c>
      <c r="K145" s="11">
        <f t="shared" si="46"/>
        <v>0.52910052910052918</v>
      </c>
      <c r="L145" s="11">
        <f t="shared" si="47"/>
        <v>0.27397260273972601</v>
      </c>
      <c r="M145" s="11">
        <f t="shared" si="48"/>
        <v>0.23201856148491881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-0.2625620385211016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0.23038735176802111</v>
      </c>
      <c r="Q145" s="11">
        <f>2*'OddsRatio_working_3-way'!K145*'OddsRatio_working_3-way'!L145*'OddsRatio_working_3-way'!M145</f>
        <v>6.7266380078254362E-2</v>
      </c>
      <c r="R145" s="11">
        <f t="shared" si="49"/>
        <v>0</v>
      </c>
      <c r="S145" s="11">
        <f t="shared" si="50"/>
        <v>-0.87745872581464335</v>
      </c>
      <c r="T145" s="11">
        <f t="shared" si="51"/>
        <v>-0.25619232870500541</v>
      </c>
      <c r="U145" s="11">
        <f>'OddsRatio_working_3-way'!S145-'OddsRatio_working_3-way'!R145^2/3</f>
        <v>-0.87745872581464335</v>
      </c>
      <c r="V145" s="11">
        <f>'OddsRatio_working_3-way'!S145*'OddsRatio_working_3-way'!R145/3-2*'OddsRatio_working_3-way'!R145^3/27-'OddsRatio_working_3-way'!T145</f>
        <v>0.25619232870500541</v>
      </c>
      <c r="W145" s="11">
        <f>'OddsRatio_working_3-way'!V145^2+4*'OddsRatio_working_3-way'!U145^3/27</f>
        <v>-3.4452178819000132E-2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0.15818240112785437</v>
      </c>
      <c r="Y145" s="11">
        <f>IF('OddsRatio_working_3-way'!W145&gt;=0,IF('OddsRatio_working_3-way'!V145+SQRT('OddsRatio_working_3-way'!W145)&gt;0,0,PI()),ACOS('OddsRatio_working_3-way'!V145/(2*'OddsRatio_working_3-way'!X145)))</f>
        <v>0.62698457556645693</v>
      </c>
      <c r="Z145" s="11">
        <f>'OddsRatio_working_3-way'!X145^(1/3)*COS('OddsRatio_working_3-way'!Y145/3)</f>
        <v>0.52905170346598596</v>
      </c>
      <c r="AA145" s="11">
        <f>'OddsRatio_working_3-way'!X145^(1/3)*COS(('OddsRatio_working_3-way'!Y145+2*PI())/3)</f>
        <v>-0.36170045102964415</v>
      </c>
      <c r="AB145" s="11">
        <f>'OddsRatio_working_3-way'!X145^(1/3)*COS(('OddsRatio_working_3-way'!Y145+4*PI())/3)</f>
        <v>-0.16735125243634186</v>
      </c>
      <c r="AC145" s="11">
        <f>'OddsRatio_working_3-way'!X145^(1/3)*SIN('OddsRatio_working_3-way'!Y145/3)</f>
        <v>0.11220756212463116</v>
      </c>
      <c r="AD145" s="11">
        <f>'OddsRatio_working_3-way'!X145^(1/3)*SIN(('OddsRatio_working_3-way'!Y145+2*PI())/3)</f>
        <v>0.40206843405465992</v>
      </c>
      <c r="AE145" s="11">
        <f>'OddsRatio_working_3-way'!X145^(1/3)*SIN(('OddsRatio_working_3-way'!Y145+4*PI())/3)</f>
        <v>-0.51427599617929109</v>
      </c>
      <c r="AF145" s="11">
        <f>-'OddsRatio_working_3-way'!U145/(3*'OddsRatio_working_3-way'!X145^(1/3))*COS(('OddsRatio_working_3-way'!Y145)/3)</f>
        <v>0.52905170346598596</v>
      </c>
      <c r="AG145" s="11">
        <f>-'OddsRatio_working_3-way'!U145/(3*'OddsRatio_working_3-way'!X145^(1/3))*COS(('OddsRatio_working_3-way'!Y145+2*PI())/3)</f>
        <v>-0.36170045102964415</v>
      </c>
      <c r="AH145" s="11">
        <f>-'OddsRatio_working_3-way'!U145/(3*'OddsRatio_working_3-way'!X145^(1/3))*COS(('OddsRatio_working_3-way'!Y145+4*PI())/3)</f>
        <v>-0.16735125243634186</v>
      </c>
      <c r="AI145" s="11">
        <f>'OddsRatio_working_3-way'!U145/(3*'OddsRatio_working_3-way'!X145^(1/3))*SIN(('OddsRatio_working_3-way'!Y145)/3)</f>
        <v>-0.11220756212463116</v>
      </c>
      <c r="AJ145" s="11">
        <f>'OddsRatio_working_3-way'!U145/(3*'OddsRatio_working_3-way'!X145^(1/3))*SIN(('OddsRatio_working_3-way'!Y145+2*PI())/3)</f>
        <v>-0.40206843405465992</v>
      </c>
      <c r="AK145" s="11">
        <f>'OddsRatio_working_3-way'!U145/(3*'OddsRatio_working_3-way'!X145^(1/3))*SIN(('OddsRatio_working_3-way'!Y145+4*PI())/3)</f>
        <v>0.51427599617929109</v>
      </c>
      <c r="AL145" s="11">
        <f>'OddsRatio_working_3-way'!Z145+'OddsRatio_working_3-way'!AF145</f>
        <v>1.0581034069319719</v>
      </c>
      <c r="AM145" s="11">
        <f>'OddsRatio_working_3-way'!AA145+'OddsRatio_working_3-way'!AG145</f>
        <v>-0.72340090205928831</v>
      </c>
      <c r="AN145" s="11">
        <f>'OddsRatio_working_3-way'!AB145+'OddsRatio_working_3-way'!AH145</f>
        <v>-0.33470250487268371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1.0581034069319719</v>
      </c>
      <c r="AS145" s="11">
        <f>IF(('OddsRatio_working_3-way'!X145=0),IF(Q145&gt;0,-Q145^(1/3),(-Q145)^(1/3)),'OddsRatio_working_3-way'!AM145-'OddsRatio_working_3-way'!R145/3)</f>
        <v>-0.72340090205928831</v>
      </c>
      <c r="AT145" s="11">
        <f>IF(('OddsRatio_working_3-way'!X145=0),IF(Q145&gt;0,-Q145^(1/3),(-Q145)^(1/3)),'OddsRatio_working_3-way'!AN145-'OddsRatio_working_3-way'!R145/3)</f>
        <v>-0.33470250487268371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2.67</v>
      </c>
      <c r="B146" s="4">
        <f>IF('True_Odds_Calculator_3-way'!B147="","",'True_Odds_Calculator_3-way'!B147)</f>
        <v>3.36</v>
      </c>
      <c r="C146" s="4">
        <f>IF('True_Odds_Calculator_3-way'!C147="","",'True_Odds_Calculator_3-way'!C147)</f>
        <v>2.77</v>
      </c>
      <c r="D146" s="9">
        <f t="shared" si="39"/>
        <v>0.36298957860014497</v>
      </c>
      <c r="E146" s="9">
        <f t="shared" si="40"/>
        <v>0.28735809869374923</v>
      </c>
      <c r="F146" s="9">
        <f t="shared" si="41"/>
        <v>0.3496523227061058</v>
      </c>
      <c r="G146" s="9">
        <f t="shared" si="42"/>
        <v>1.0508383397085916</v>
      </c>
      <c r="H146" s="9">
        <f t="shared" si="43"/>
        <v>2.7549000273133477</v>
      </c>
      <c r="I146" s="9">
        <f t="shared" si="44"/>
        <v>3.4799784817122767</v>
      </c>
      <c r="J146" s="9">
        <f t="shared" si="45"/>
        <v>2.8599838612842068</v>
      </c>
      <c r="K146" s="11">
        <f t="shared" si="46"/>
        <v>0.37453183520599254</v>
      </c>
      <c r="L146" s="11">
        <f t="shared" si="47"/>
        <v>0.29761904761904762</v>
      </c>
      <c r="M146" s="11">
        <f t="shared" si="48"/>
        <v>0.36101083032490977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-0.28071875730375706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0.23339829854250002</v>
      </c>
      <c r="Q146" s="11">
        <f>2*'OddsRatio_working_3-way'!K146*'OddsRatio_working_3-way'!L146*'OddsRatio_working_3-way'!M146</f>
        <v>8.0482171911206921E-2</v>
      </c>
      <c r="R146" s="11">
        <f t="shared" si="49"/>
        <v>0</v>
      </c>
      <c r="S146" s="11">
        <f t="shared" si="50"/>
        <v>-0.83143107637067148</v>
      </c>
      <c r="T146" s="11">
        <f t="shared" si="51"/>
        <v>-0.28670037116230057</v>
      </c>
      <c r="U146" s="11">
        <f>'OddsRatio_working_3-way'!S146-'OddsRatio_working_3-way'!R146^2/3</f>
        <v>-0.83143107637067148</v>
      </c>
      <c r="V146" s="11">
        <f>'OddsRatio_working_3-way'!S146*'OddsRatio_working_3-way'!R146/3-2*'OddsRatio_working_3-way'!R146^3/27-'OddsRatio_working_3-way'!T146</f>
        <v>0.28670037116230057</v>
      </c>
      <c r="W146" s="11">
        <f>'OddsRatio_working_3-way'!V146^2+4*'OddsRatio_working_3-way'!U146^3/27</f>
        <v>-2.9510020546928417E-3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0.14590074098449068</v>
      </c>
      <c r="Y146" s="11">
        <f>IF('OddsRatio_working_3-way'!W146&gt;=0,IF('OddsRatio_working_3-way'!V146+SQRT('OddsRatio_working_3-way'!W146)&gt;0,0,PI()),ACOS('OddsRatio_working_3-way'!V146/(2*'OddsRatio_working_3-way'!X146)))</f>
        <v>0.18725712096965075</v>
      </c>
      <c r="Z146" s="11">
        <f>'OddsRatio_working_3-way'!X146^(1/3)*COS('OddsRatio_working_3-way'!Y146/3)</f>
        <v>0.52541916985429582</v>
      </c>
      <c r="AA146" s="11">
        <f>'OddsRatio_working_3-way'!X146^(1/3)*COS(('OddsRatio_working_3-way'!Y146+2*PI())/3)</f>
        <v>-0.2911488369370876</v>
      </c>
      <c r="AB146" s="11">
        <f>'OddsRatio_working_3-way'!X146^(1/3)*COS(('OddsRatio_working_3-way'!Y146+4*PI())/3)</f>
        <v>-0.23427033291720828</v>
      </c>
      <c r="AC146" s="11">
        <f>'OddsRatio_working_3-way'!X146^(1/3)*SIN('OddsRatio_working_3-way'!Y146/3)</f>
        <v>3.2838819606980707E-2</v>
      </c>
      <c r="AD146" s="11">
        <f>'OddsRatio_working_3-way'!X146^(1/3)*SIN(('OddsRatio_working_3-way'!Y146+2*PI())/3)</f>
        <v>0.43860693892566072</v>
      </c>
      <c r="AE146" s="11">
        <f>'OddsRatio_working_3-way'!X146^(1/3)*SIN(('OddsRatio_working_3-way'!Y146+4*PI())/3)</f>
        <v>-0.47144575853264137</v>
      </c>
      <c r="AF146" s="11">
        <f>-'OddsRatio_working_3-way'!U146/(3*'OddsRatio_working_3-way'!X146^(1/3))*COS(('OddsRatio_working_3-way'!Y146)/3)</f>
        <v>0.52541916985429582</v>
      </c>
      <c r="AG146" s="11">
        <f>-'OddsRatio_working_3-way'!U146/(3*'OddsRatio_working_3-way'!X146^(1/3))*COS(('OddsRatio_working_3-way'!Y146+2*PI())/3)</f>
        <v>-0.2911488369370876</v>
      </c>
      <c r="AH146" s="11">
        <f>-'OddsRatio_working_3-way'!U146/(3*'OddsRatio_working_3-way'!X146^(1/3))*COS(('OddsRatio_working_3-way'!Y146+4*PI())/3)</f>
        <v>-0.23427033291720828</v>
      </c>
      <c r="AI146" s="11">
        <f>'OddsRatio_working_3-way'!U146/(3*'OddsRatio_working_3-way'!X146^(1/3))*SIN(('OddsRatio_working_3-way'!Y146)/3)</f>
        <v>-3.2838819606980707E-2</v>
      </c>
      <c r="AJ146" s="11">
        <f>'OddsRatio_working_3-way'!U146/(3*'OddsRatio_working_3-way'!X146^(1/3))*SIN(('OddsRatio_working_3-way'!Y146+2*PI())/3)</f>
        <v>-0.43860693892566072</v>
      </c>
      <c r="AK146" s="11">
        <f>'OddsRatio_working_3-way'!U146/(3*'OddsRatio_working_3-way'!X146^(1/3))*SIN(('OddsRatio_working_3-way'!Y146+4*PI())/3)</f>
        <v>0.47144575853264137</v>
      </c>
      <c r="AL146" s="11">
        <f>'OddsRatio_working_3-way'!Z146+'OddsRatio_working_3-way'!AF146</f>
        <v>1.0508383397085916</v>
      </c>
      <c r="AM146" s="11">
        <f>'OddsRatio_working_3-way'!AA146+'OddsRatio_working_3-way'!AG146</f>
        <v>-0.58229767387417519</v>
      </c>
      <c r="AN146" s="11">
        <f>'OddsRatio_working_3-way'!AB146+'OddsRatio_working_3-way'!AH146</f>
        <v>-0.46854066583441656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1.0508383397085916</v>
      </c>
      <c r="AS146" s="11">
        <f>IF(('OddsRatio_working_3-way'!X146=0),IF(Q146&gt;0,-Q146^(1/3),(-Q146)^(1/3)),'OddsRatio_working_3-way'!AM146-'OddsRatio_working_3-way'!R146/3)</f>
        <v>-0.58229767387417519</v>
      </c>
      <c r="AT146" s="11">
        <f>IF(('OddsRatio_working_3-way'!X146=0),IF(Q146&gt;0,-Q146^(1/3),(-Q146)^(1/3)),'OddsRatio_working_3-way'!AN146-'OddsRatio_working_3-way'!R146/3)</f>
        <v>-0.46854066583441656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1.39</v>
      </c>
      <c r="B147" s="4">
        <f>IF('True_Odds_Calculator_3-way'!B148="","",'True_Odds_Calculator_3-way'!B148)</f>
        <v>5.15</v>
      </c>
      <c r="C147" s="4">
        <f>IF('True_Odds_Calculator_3-way'!C148="","",'True_Odds_Calculator_3-way'!C148)</f>
        <v>8.1</v>
      </c>
      <c r="D147" s="9">
        <f t="shared" si="39"/>
        <v>0.7029893075537732</v>
      </c>
      <c r="E147" s="9">
        <f t="shared" si="40"/>
        <v>0.18195717493156746</v>
      </c>
      <c r="F147" s="9">
        <f t="shared" si="41"/>
        <v>0.11505351751465924</v>
      </c>
      <c r="G147" s="9">
        <f t="shared" si="42"/>
        <v>1.0833249807416094</v>
      </c>
      <c r="H147" s="9">
        <f t="shared" si="43"/>
        <v>1.4224967424892274</v>
      </c>
      <c r="I147" s="9">
        <f t="shared" si="44"/>
        <v>5.4957986700776784</v>
      </c>
      <c r="J147" s="9">
        <f t="shared" si="45"/>
        <v>8.691607363265426</v>
      </c>
      <c r="K147" s="11">
        <f t="shared" si="46"/>
        <v>0.71942446043165476</v>
      </c>
      <c r="L147" s="11">
        <f t="shared" si="47"/>
        <v>0.1941747572815534</v>
      </c>
      <c r="M147" s="11">
        <f t="shared" si="48"/>
        <v>0.1234567901234568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-0.19818190754839471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0.20074555242537362</v>
      </c>
      <c r="Q147" s="11">
        <f>2*'OddsRatio_working_3-way'!K147*'OddsRatio_working_3-way'!L147*'OddsRatio_working_3-way'!M147</f>
        <v>3.449236295968619E-2</v>
      </c>
      <c r="R147" s="11">
        <f t="shared" si="49"/>
        <v>0</v>
      </c>
      <c r="S147" s="11">
        <f t="shared" si="50"/>
        <v>-1.0129358169405696</v>
      </c>
      <c r="T147" s="11">
        <f t="shared" si="51"/>
        <v>-0.17404395480078516</v>
      </c>
      <c r="U147" s="11">
        <f>'OddsRatio_working_3-way'!S147-'OddsRatio_working_3-way'!R147^2/3</f>
        <v>-1.0129358169405696</v>
      </c>
      <c r="V147" s="11">
        <f>'OddsRatio_working_3-way'!S147*'OddsRatio_working_3-way'!R147/3-2*'OddsRatio_working_3-way'!R147^3/27-'OddsRatio_working_3-way'!T147</f>
        <v>0.17404395480078516</v>
      </c>
      <c r="W147" s="11">
        <f>'OddsRatio_working_3-way'!V147^2+4*'OddsRatio_working_3-way'!U147^3/27</f>
        <v>-0.12368079387449515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0.19619638890483745</v>
      </c>
      <c r="Y147" s="11">
        <f>IF('OddsRatio_working_3-way'!W147&gt;=0,IF('OddsRatio_working_3-way'!V147+SQRT('OddsRatio_working_3-way'!W147)&gt;0,0,PI()),ACOS('OddsRatio_working_3-way'!V147/(2*'OddsRatio_working_3-way'!X147)))</f>
        <v>1.1112458616720966</v>
      </c>
      <c r="Z147" s="11">
        <f>'OddsRatio_working_3-way'!X147^(1/3)*COS('OddsRatio_working_3-way'!Y147/3)</f>
        <v>0.54166249037080483</v>
      </c>
      <c r="AA147" s="11">
        <f>'OddsRatio_working_3-way'!X147^(1/3)*COS(('OddsRatio_working_3-way'!Y147+2*PI())/3)</f>
        <v>-0.45299947548123587</v>
      </c>
      <c r="AB147" s="11">
        <f>'OddsRatio_working_3-way'!X147^(1/3)*COS(('OddsRatio_working_3-way'!Y147+4*PI())/3)</f>
        <v>-8.8663014889569083E-2</v>
      </c>
      <c r="AC147" s="11">
        <f>'OddsRatio_working_3-way'!X147^(1/3)*SIN('OddsRatio_working_3-way'!Y147/3)</f>
        <v>0.21034975359819433</v>
      </c>
      <c r="AD147" s="11">
        <f>'OddsRatio_working_3-way'!X147^(1/3)*SIN(('OddsRatio_working_3-way'!Y147+2*PI())/3)</f>
        <v>0.36391860013916366</v>
      </c>
      <c r="AE147" s="11">
        <f>'OddsRatio_working_3-way'!X147^(1/3)*SIN(('OddsRatio_working_3-way'!Y147+4*PI())/3)</f>
        <v>-0.57426835373735796</v>
      </c>
      <c r="AF147" s="11">
        <f>-'OddsRatio_working_3-way'!U147/(3*'OddsRatio_working_3-way'!X147^(1/3))*COS(('OddsRatio_working_3-way'!Y147)/3)</f>
        <v>0.54166249037080472</v>
      </c>
      <c r="AG147" s="11">
        <f>-'OddsRatio_working_3-way'!U147/(3*'OddsRatio_working_3-way'!X147^(1/3))*COS(('OddsRatio_working_3-way'!Y147+2*PI())/3)</f>
        <v>-0.45299947548123576</v>
      </c>
      <c r="AH147" s="11">
        <f>-'OddsRatio_working_3-way'!U147/(3*'OddsRatio_working_3-way'!X147^(1/3))*COS(('OddsRatio_working_3-way'!Y147+4*PI())/3)</f>
        <v>-8.866301488956907E-2</v>
      </c>
      <c r="AI147" s="11">
        <f>'OddsRatio_working_3-way'!U147/(3*'OddsRatio_working_3-way'!X147^(1/3))*SIN(('OddsRatio_working_3-way'!Y147)/3)</f>
        <v>-0.2103497535981943</v>
      </c>
      <c r="AJ147" s="11">
        <f>'OddsRatio_working_3-way'!U147/(3*'OddsRatio_working_3-way'!X147^(1/3))*SIN(('OddsRatio_working_3-way'!Y147+2*PI())/3)</f>
        <v>-0.36391860013916361</v>
      </c>
      <c r="AK147" s="11">
        <f>'OddsRatio_working_3-way'!U147/(3*'OddsRatio_working_3-way'!X147^(1/3))*SIN(('OddsRatio_working_3-way'!Y147+4*PI())/3)</f>
        <v>0.57426835373735785</v>
      </c>
      <c r="AL147" s="11">
        <f>'OddsRatio_working_3-way'!Z147+'OddsRatio_working_3-way'!AF147</f>
        <v>1.0833249807416094</v>
      </c>
      <c r="AM147" s="11">
        <f>'OddsRatio_working_3-way'!AA147+'OddsRatio_working_3-way'!AG147</f>
        <v>-0.90599895096247163</v>
      </c>
      <c r="AN147" s="11">
        <f>'OddsRatio_working_3-way'!AB147+'OddsRatio_working_3-way'!AH147</f>
        <v>-0.17732602977913814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1.0833249807416094</v>
      </c>
      <c r="AS147" s="11">
        <f>IF(('OddsRatio_working_3-way'!X147=0),IF(Q147&gt;0,-Q147^(1/3),(-Q147)^(1/3)),'OddsRatio_working_3-way'!AM147-'OddsRatio_working_3-way'!R147/3)</f>
        <v>-0.90599895096247163</v>
      </c>
      <c r="AT147" s="11">
        <f>IF(('OddsRatio_working_3-way'!X147=0),IF(Q147&gt;0,-Q147^(1/3),(-Q147)^(1/3)),'OddsRatio_working_3-way'!AN147-'OddsRatio_working_3-way'!R147/3)</f>
        <v>-0.17732602977913814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1.61</v>
      </c>
      <c r="B148" s="4">
        <f>IF('True_Odds_Calculator_3-way'!B149="","",'True_Odds_Calculator_3-way'!B149)</f>
        <v>4.38</v>
      </c>
      <c r="C148" s="4">
        <f>IF('True_Odds_Calculator_3-way'!C149="","",'True_Odds_Calculator_3-way'!C149)</f>
        <v>5.35</v>
      </c>
      <c r="D148" s="9">
        <f t="shared" si="39"/>
        <v>0.60570373123143206</v>
      </c>
      <c r="E148" s="9">
        <f t="shared" si="40"/>
        <v>0.21705976490269174</v>
      </c>
      <c r="F148" s="9">
        <f t="shared" si="41"/>
        <v>0.17723650386587611</v>
      </c>
      <c r="G148" s="9">
        <f t="shared" si="42"/>
        <v>1.0671674822540176</v>
      </c>
      <c r="H148" s="9">
        <f t="shared" si="43"/>
        <v>1.6509721641749506</v>
      </c>
      <c r="I148" s="9">
        <f t="shared" si="44"/>
        <v>4.6070260900185795</v>
      </c>
      <c r="J148" s="9">
        <f t="shared" si="45"/>
        <v>5.6421785478049769</v>
      </c>
      <c r="K148" s="11">
        <f t="shared" si="46"/>
        <v>0.6211180124223602</v>
      </c>
      <c r="L148" s="11">
        <f t="shared" si="47"/>
        <v>0.22831050228310504</v>
      </c>
      <c r="M148" s="11">
        <f t="shared" si="48"/>
        <v>0.18691588785046731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-0.23772892345640917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0.22106107726720797</v>
      </c>
      <c r="Q148" s="11">
        <f>2*'OddsRatio_working_3-way'!K148*'OddsRatio_working_3-way'!L148*'OddsRatio_working_3-way'!M148</f>
        <v>5.3012248745133807E-2</v>
      </c>
      <c r="R148" s="11">
        <f t="shared" si="49"/>
        <v>0</v>
      </c>
      <c r="S148" s="11">
        <f t="shared" si="50"/>
        <v>-0.92988717591926728</v>
      </c>
      <c r="T148" s="11">
        <f t="shared" si="51"/>
        <v>-0.22299452659934466</v>
      </c>
      <c r="U148" s="11">
        <f>'OddsRatio_working_3-way'!S148-'OddsRatio_working_3-way'!R148^2/3</f>
        <v>-0.92988717591926728</v>
      </c>
      <c r="V148" s="11">
        <f>'OddsRatio_working_3-way'!S148*'OddsRatio_working_3-way'!R148/3-2*'OddsRatio_working_3-way'!R148^3/27-'OddsRatio_working_3-way'!T148</f>
        <v>0.22299452659934466</v>
      </c>
      <c r="W148" s="11">
        <f>'OddsRatio_working_3-way'!V148^2+4*'OddsRatio_working_3-way'!U148^3/27</f>
        <v>-6.9394076791320675E-2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0.17256928730555338</v>
      </c>
      <c r="Y148" s="11">
        <f>IF('OddsRatio_working_3-way'!W148&gt;=0,IF('OddsRatio_working_3-way'!V148+SQRT('OddsRatio_working_3-way'!W148)&gt;0,0,PI()),ACOS('OddsRatio_working_3-way'!V148/(2*'OddsRatio_working_3-way'!X148)))</f>
        <v>0.86833084743781219</v>
      </c>
      <c r="Z148" s="11">
        <f>'OddsRatio_working_3-way'!X148^(1/3)*COS('OddsRatio_working_3-way'!Y148/3)</f>
        <v>0.53358374112700879</v>
      </c>
      <c r="AA148" s="11">
        <f>'OddsRatio_working_3-way'!X148^(1/3)*COS(('OddsRatio_working_3-way'!Y148+2*PI())/3)</f>
        <v>-0.40440759416911515</v>
      </c>
      <c r="AB148" s="11">
        <f>'OddsRatio_working_3-way'!X148^(1/3)*COS(('OddsRatio_working_3-way'!Y148+4*PI())/3)</f>
        <v>-0.12917614695789356</v>
      </c>
      <c r="AC148" s="11">
        <f>'OddsRatio_working_3-way'!X148^(1/3)*SIN('OddsRatio_working_3-way'!Y148/3)</f>
        <v>0.15890495013684894</v>
      </c>
      <c r="AD148" s="11">
        <f>'OddsRatio_working_3-way'!X148^(1/3)*SIN(('OddsRatio_working_3-way'!Y148+2*PI())/3)</f>
        <v>0.38264459979390464</v>
      </c>
      <c r="AE148" s="11">
        <f>'OddsRatio_working_3-way'!X148^(1/3)*SIN(('OddsRatio_working_3-way'!Y148+4*PI())/3)</f>
        <v>-0.54154954993075366</v>
      </c>
      <c r="AF148" s="11">
        <f>-'OddsRatio_working_3-way'!U148/(3*'OddsRatio_working_3-way'!X148^(1/3))*COS(('OddsRatio_working_3-way'!Y148)/3)</f>
        <v>0.53358374112700868</v>
      </c>
      <c r="AG148" s="11">
        <f>-'OddsRatio_working_3-way'!U148/(3*'OddsRatio_working_3-way'!X148^(1/3))*COS(('OddsRatio_working_3-way'!Y148+2*PI())/3)</f>
        <v>-0.40440759416911504</v>
      </c>
      <c r="AH148" s="11">
        <f>-'OddsRatio_working_3-way'!U148/(3*'OddsRatio_working_3-way'!X148^(1/3))*COS(('OddsRatio_working_3-way'!Y148+4*PI())/3)</f>
        <v>-0.12917614695789353</v>
      </c>
      <c r="AI148" s="11">
        <f>'OddsRatio_working_3-way'!U148/(3*'OddsRatio_working_3-way'!X148^(1/3))*SIN(('OddsRatio_working_3-way'!Y148)/3)</f>
        <v>-0.15890495013684891</v>
      </c>
      <c r="AJ148" s="11">
        <f>'OddsRatio_working_3-way'!U148/(3*'OddsRatio_working_3-way'!X148^(1/3))*SIN(('OddsRatio_working_3-way'!Y148+2*PI())/3)</f>
        <v>-0.38264459979390458</v>
      </c>
      <c r="AK148" s="11">
        <f>'OddsRatio_working_3-way'!U148/(3*'OddsRatio_working_3-way'!X148^(1/3))*SIN(('OddsRatio_working_3-way'!Y148+4*PI())/3)</f>
        <v>0.54154954993075355</v>
      </c>
      <c r="AL148" s="11">
        <f>'OddsRatio_working_3-way'!Z148+'OddsRatio_working_3-way'!AF148</f>
        <v>1.0671674822540176</v>
      </c>
      <c r="AM148" s="11">
        <f>'OddsRatio_working_3-way'!AA148+'OddsRatio_working_3-way'!AG148</f>
        <v>-0.80881518833823018</v>
      </c>
      <c r="AN148" s="11">
        <f>'OddsRatio_working_3-way'!AB148+'OddsRatio_working_3-way'!AH148</f>
        <v>-0.25835229391578707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1.0671674822540176</v>
      </c>
      <c r="AS148" s="11">
        <f>IF(('OddsRatio_working_3-way'!X148=0),IF(Q148&gt;0,-Q148^(1/3),(-Q148)^(1/3)),'OddsRatio_working_3-way'!AM148-'OddsRatio_working_3-way'!R148/3)</f>
        <v>-0.80881518833823018</v>
      </c>
      <c r="AT148" s="11">
        <f>IF(('OddsRatio_working_3-way'!X148=0),IF(Q148&gt;0,-Q148^(1/3),(-Q148)^(1/3)),'OddsRatio_working_3-way'!AN148-'OddsRatio_working_3-way'!R148/3)</f>
        <v>-0.25835229391578707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2.25</v>
      </c>
      <c r="B149" s="4">
        <f>IF('True_Odds_Calculator_3-way'!B150="","",'True_Odds_Calculator_3-way'!B150)</f>
        <v>3.71</v>
      </c>
      <c r="C149" s="4">
        <f>IF('True_Odds_Calculator_3-way'!C150="","",'True_Odds_Calculator_3-way'!C150)</f>
        <v>3.13</v>
      </c>
      <c r="D149" s="9">
        <f t="shared" si="39"/>
        <v>0.43188506193410209</v>
      </c>
      <c r="E149" s="9">
        <f t="shared" si="40"/>
        <v>0.25961523291495825</v>
      </c>
      <c r="F149" s="9">
        <f t="shared" si="41"/>
        <v>0.30849970515093977</v>
      </c>
      <c r="G149" s="9">
        <f t="shared" si="42"/>
        <v>1.052344687304942</v>
      </c>
      <c r="H149" s="9">
        <f t="shared" si="43"/>
        <v>2.3154308591311779</v>
      </c>
      <c r="I149" s="9">
        <f t="shared" si="44"/>
        <v>3.8518541025963926</v>
      </c>
      <c r="J149" s="9">
        <f t="shared" si="45"/>
        <v>3.2414941839595262</v>
      </c>
      <c r="K149" s="11">
        <f t="shared" si="46"/>
        <v>0.44444444444444442</v>
      </c>
      <c r="L149" s="11">
        <f t="shared" si="47"/>
        <v>0.26954177897574122</v>
      </c>
      <c r="M149" s="11">
        <f t="shared" si="48"/>
        <v>0.31948881789137379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-0.27615832637232363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0.23308618160628525</v>
      </c>
      <c r="Q149" s="11">
        <f>2*'OddsRatio_working_3-way'!K149*'OddsRatio_working_3-way'!L149*'OddsRatio_working_3-way'!M149</f>
        <v>7.6547186077597779E-2</v>
      </c>
      <c r="R149" s="11">
        <f t="shared" si="49"/>
        <v>0</v>
      </c>
      <c r="S149" s="11">
        <f t="shared" si="50"/>
        <v>-0.84403097552102258</v>
      </c>
      <c r="T149" s="11">
        <f t="shared" si="51"/>
        <v>-0.27718587045025372</v>
      </c>
      <c r="U149" s="11">
        <f>'OddsRatio_working_3-way'!S149-'OddsRatio_working_3-way'!R149^2/3</f>
        <v>-0.84403097552102258</v>
      </c>
      <c r="V149" s="11">
        <f>'OddsRatio_working_3-way'!S149*'OddsRatio_working_3-way'!R149/3-2*'OddsRatio_working_3-way'!R149^3/27-'OddsRatio_working_3-way'!T149</f>
        <v>0.27718587045025372</v>
      </c>
      <c r="W149" s="11">
        <f>'OddsRatio_working_3-way'!V149^2+4*'OddsRatio_working_3-way'!U149^3/27</f>
        <v>-1.2246183054686235E-2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0.14922984774497283</v>
      </c>
      <c r="Y149" s="11">
        <f>IF('OddsRatio_working_3-way'!W149&gt;=0,IF('OddsRatio_working_3-way'!V149+SQRT('OddsRatio_working_3-way'!W149)&gt;0,0,PI()),ACOS('OddsRatio_working_3-way'!V149/(2*'OddsRatio_working_3-way'!X149)))</f>
        <v>0.3798472574314018</v>
      </c>
      <c r="Z149" s="11">
        <f>'OddsRatio_working_3-way'!X149^(1/3)*COS('OddsRatio_working_3-way'!Y149/3)</f>
        <v>0.52617234365247112</v>
      </c>
      <c r="AA149" s="11">
        <f>'OddsRatio_working_3-way'!X149^(1/3)*COS(('OddsRatio_working_3-way'!Y149+2*PI())/3)</f>
        <v>-0.32109257200505248</v>
      </c>
      <c r="AB149" s="11">
        <f>'OddsRatio_working_3-way'!X149^(1/3)*COS(('OddsRatio_working_3-way'!Y149+4*PI())/3)</f>
        <v>-0.20507977164741878</v>
      </c>
      <c r="AC149" s="11">
        <f>'OddsRatio_working_3-way'!X149^(1/3)*SIN('OddsRatio_working_3-way'!Y149/3)</f>
        <v>6.6980021515922222E-2</v>
      </c>
      <c r="AD149" s="11">
        <f>'OddsRatio_working_3-way'!X149^(1/3)*SIN(('OddsRatio_working_3-way'!Y149+2*PI())/3)</f>
        <v>0.42218860561387461</v>
      </c>
      <c r="AE149" s="11">
        <f>'OddsRatio_working_3-way'!X149^(1/3)*SIN(('OddsRatio_working_3-way'!Y149+4*PI())/3)</f>
        <v>-0.48916862712979675</v>
      </c>
      <c r="AF149" s="11">
        <f>-'OddsRatio_working_3-way'!U149/(3*'OddsRatio_working_3-way'!X149^(1/3))*COS(('OddsRatio_working_3-way'!Y149)/3)</f>
        <v>0.52617234365247101</v>
      </c>
      <c r="AG149" s="11">
        <f>-'OddsRatio_working_3-way'!U149/(3*'OddsRatio_working_3-way'!X149^(1/3))*COS(('OddsRatio_working_3-way'!Y149+2*PI())/3)</f>
        <v>-0.32109257200505237</v>
      </c>
      <c r="AH149" s="11">
        <f>-'OddsRatio_working_3-way'!U149/(3*'OddsRatio_working_3-way'!X149^(1/3))*COS(('OddsRatio_working_3-way'!Y149+4*PI())/3)</f>
        <v>-0.20507977164741872</v>
      </c>
      <c r="AI149" s="11">
        <f>'OddsRatio_working_3-way'!U149/(3*'OddsRatio_working_3-way'!X149^(1/3))*SIN(('OddsRatio_working_3-way'!Y149)/3)</f>
        <v>-6.6980021515922208E-2</v>
      </c>
      <c r="AJ149" s="11">
        <f>'OddsRatio_working_3-way'!U149/(3*'OddsRatio_working_3-way'!X149^(1/3))*SIN(('OddsRatio_working_3-way'!Y149+2*PI())/3)</f>
        <v>-0.4221886056138745</v>
      </c>
      <c r="AK149" s="11">
        <f>'OddsRatio_working_3-way'!U149/(3*'OddsRatio_working_3-way'!X149^(1/3))*SIN(('OddsRatio_working_3-way'!Y149+4*PI())/3)</f>
        <v>0.48916862712979664</v>
      </c>
      <c r="AL149" s="11">
        <f>'OddsRatio_working_3-way'!Z149+'OddsRatio_working_3-way'!AF149</f>
        <v>1.052344687304942</v>
      </c>
      <c r="AM149" s="11">
        <f>'OddsRatio_working_3-way'!AA149+'OddsRatio_working_3-way'!AG149</f>
        <v>-0.64218514401010485</v>
      </c>
      <c r="AN149" s="11">
        <f>'OddsRatio_working_3-way'!AB149+'OddsRatio_working_3-way'!AH149</f>
        <v>-0.4101595432948375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1.052344687304942</v>
      </c>
      <c r="AS149" s="11">
        <f>IF(('OddsRatio_working_3-way'!X149=0),IF(Q149&gt;0,-Q149^(1/3),(-Q149)^(1/3)),'OddsRatio_working_3-way'!AM149-'OddsRatio_working_3-way'!R149/3)</f>
        <v>-0.64218514401010485</v>
      </c>
      <c r="AT149" s="11">
        <f>IF(('OddsRatio_working_3-way'!X149=0),IF(Q149&gt;0,-Q149^(1/3),(-Q149)^(1/3)),'OddsRatio_working_3-way'!AN149-'OddsRatio_working_3-way'!R149/3)</f>
        <v>-0.4101595432948375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1.59</v>
      </c>
      <c r="B150" s="4">
        <f>IF('True_Odds_Calculator_3-way'!B151="","",'True_Odds_Calculator_3-way'!B151)</f>
        <v>4.3600000000000003</v>
      </c>
      <c r="C150" s="4">
        <f>IF('True_Odds_Calculator_3-way'!C151="","",'True_Odds_Calculator_3-way'!C151)</f>
        <v>5.61</v>
      </c>
      <c r="D150" s="9">
        <f t="shared" si="39"/>
        <v>0.61336150292016434</v>
      </c>
      <c r="E150" s="9">
        <f t="shared" si="40"/>
        <v>0.21787222301283926</v>
      </c>
      <c r="F150" s="9">
        <f t="shared" si="41"/>
        <v>0.16876627406699635</v>
      </c>
      <c r="G150" s="9">
        <f t="shared" si="42"/>
        <v>1.0684066141354975</v>
      </c>
      <c r="H150" s="9">
        <f t="shared" si="43"/>
        <v>1.6303599023399433</v>
      </c>
      <c r="I150" s="9">
        <f t="shared" si="44"/>
        <v>4.5898462234952717</v>
      </c>
      <c r="J150" s="9">
        <f t="shared" si="45"/>
        <v>5.9253544911646436</v>
      </c>
      <c r="K150" s="11">
        <f t="shared" si="46"/>
        <v>0.62893081761006286</v>
      </c>
      <c r="L150" s="11">
        <f t="shared" si="47"/>
        <v>0.2293577981651376</v>
      </c>
      <c r="M150" s="11">
        <f t="shared" si="48"/>
        <v>0.17825311942959002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-0.23498802954860953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0.22010367294404395</v>
      </c>
      <c r="Q150" s="11">
        <f>2*'OddsRatio_working_3-way'!K150*'OddsRatio_working_3-way'!L150*'OddsRatio_working_3-way'!M150</f>
        <v>5.1426091809356068E-2</v>
      </c>
      <c r="R150" s="11">
        <f t="shared" si="49"/>
        <v>0</v>
      </c>
      <c r="S150" s="11">
        <f t="shared" si="50"/>
        <v>-0.93665908585574731</v>
      </c>
      <c r="T150" s="11">
        <f t="shared" si="51"/>
        <v>-0.21884558080741762</v>
      </c>
      <c r="U150" s="11">
        <f>'OddsRatio_working_3-way'!S150-'OddsRatio_working_3-way'!R150^2/3</f>
        <v>-0.93665908585574731</v>
      </c>
      <c r="V150" s="11">
        <f>'OddsRatio_working_3-way'!S150*'OddsRatio_working_3-way'!R150/3-2*'OddsRatio_working_3-way'!R150^3/27-'OddsRatio_working_3-way'!T150</f>
        <v>0.21884558080741762</v>
      </c>
      <c r="W150" s="11">
        <f>'OddsRatio_working_3-way'!V150^2+4*'OddsRatio_working_3-way'!U150^3/27</f>
        <v>-7.3848736725619507E-2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0.17445782080817951</v>
      </c>
      <c r="Y150" s="11">
        <f>IF('OddsRatio_working_3-way'!W150&gt;=0,IF('OddsRatio_working_3-way'!V150+SQRT('OddsRatio_working_3-way'!W150)&gt;0,0,PI()),ACOS('OddsRatio_working_3-way'!V150/(2*'OddsRatio_working_3-way'!X150)))</f>
        <v>0.89282240832671322</v>
      </c>
      <c r="Z150" s="11">
        <f>'OddsRatio_working_3-way'!X150^(1/3)*COS('OddsRatio_working_3-way'!Y150/3)</f>
        <v>0.53420330706774877</v>
      </c>
      <c r="AA150" s="11">
        <f>'OddsRatio_working_3-way'!X150^(1/3)*COS(('OddsRatio_working_3-way'!Y150+2*PI())/3)</f>
        <v>-0.40899912180708692</v>
      </c>
      <c r="AB150" s="11">
        <f>'OddsRatio_working_3-way'!X150^(1/3)*COS(('OddsRatio_working_3-way'!Y150+4*PI())/3)</f>
        <v>-0.1252041852606619</v>
      </c>
      <c r="AC150" s="11">
        <f>'OddsRatio_working_3-way'!X150^(1/3)*SIN('OddsRatio_working_3-way'!Y150/3)</f>
        <v>0.16384908300973119</v>
      </c>
      <c r="AD150" s="11">
        <f>'OddsRatio_working_3-way'!X150^(1/3)*SIN(('OddsRatio_working_3-way'!Y150+2*PI())/3)</f>
        <v>0.38070909320146384</v>
      </c>
      <c r="AE150" s="11">
        <f>'OddsRatio_working_3-way'!X150^(1/3)*SIN(('OddsRatio_working_3-way'!Y150+4*PI())/3)</f>
        <v>-0.54455817621119507</v>
      </c>
      <c r="AF150" s="11">
        <f>-'OddsRatio_working_3-way'!U150/(3*'OddsRatio_working_3-way'!X150^(1/3))*COS(('OddsRatio_working_3-way'!Y150)/3)</f>
        <v>0.53420330706774866</v>
      </c>
      <c r="AG150" s="11">
        <f>-'OddsRatio_working_3-way'!U150/(3*'OddsRatio_working_3-way'!X150^(1/3))*COS(('OddsRatio_working_3-way'!Y150+2*PI())/3)</f>
        <v>-0.40899912180708681</v>
      </c>
      <c r="AH150" s="11">
        <f>-'OddsRatio_working_3-way'!U150/(3*'OddsRatio_working_3-way'!X150^(1/3))*COS(('OddsRatio_working_3-way'!Y150+4*PI())/3)</f>
        <v>-0.12520418526066188</v>
      </c>
      <c r="AI150" s="11">
        <f>'OddsRatio_working_3-way'!U150/(3*'OddsRatio_working_3-way'!X150^(1/3))*SIN(('OddsRatio_working_3-way'!Y150)/3)</f>
        <v>-0.16384908300973117</v>
      </c>
      <c r="AJ150" s="11">
        <f>'OddsRatio_working_3-way'!U150/(3*'OddsRatio_working_3-way'!X150^(1/3))*SIN(('OddsRatio_working_3-way'!Y150+2*PI())/3)</f>
        <v>-0.38070909320146379</v>
      </c>
      <c r="AK150" s="11">
        <f>'OddsRatio_working_3-way'!U150/(3*'OddsRatio_working_3-way'!X150^(1/3))*SIN(('OddsRatio_working_3-way'!Y150+4*PI())/3)</f>
        <v>0.54455817621119496</v>
      </c>
      <c r="AL150" s="11">
        <f>'OddsRatio_working_3-way'!Z150+'OddsRatio_working_3-way'!AF150</f>
        <v>1.0684066141354975</v>
      </c>
      <c r="AM150" s="11">
        <f>'OddsRatio_working_3-way'!AA150+'OddsRatio_working_3-way'!AG150</f>
        <v>-0.81799824361417373</v>
      </c>
      <c r="AN150" s="11">
        <f>'OddsRatio_working_3-way'!AB150+'OddsRatio_working_3-way'!AH150</f>
        <v>-0.25040837052132381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1.0684066141354975</v>
      </c>
      <c r="AS150" s="11">
        <f>IF(('OddsRatio_working_3-way'!X150=0),IF(Q150&gt;0,-Q150^(1/3),(-Q150)^(1/3)),'OddsRatio_working_3-way'!AM150-'OddsRatio_working_3-way'!R150/3)</f>
        <v>-0.81799824361417373</v>
      </c>
      <c r="AT150" s="11">
        <f>IF(('OddsRatio_working_3-way'!X150=0),IF(Q150&gt;0,-Q150^(1/3),(-Q150)^(1/3)),'OddsRatio_working_3-way'!AN150-'OddsRatio_working_3-way'!R150/3)</f>
        <v>-0.25040837052132381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2.62</v>
      </c>
      <c r="B151" s="4">
        <f>IF('True_Odds_Calculator_3-way'!B152="","",'True_Odds_Calculator_3-way'!B152)</f>
        <v>3.55</v>
      </c>
      <c r="C151" s="4">
        <f>IF('True_Odds_Calculator_3-way'!C152="","",'True_Odds_Calculator_3-way'!C152)</f>
        <v>2.71</v>
      </c>
      <c r="D151" s="9">
        <f t="shared" si="39"/>
        <v>0.37027739212197347</v>
      </c>
      <c r="E151" s="9">
        <f t="shared" si="40"/>
        <v>0.27196134656020804</v>
      </c>
      <c r="F151" s="9">
        <f t="shared" si="41"/>
        <v>0.3577612613178186</v>
      </c>
      <c r="G151" s="9">
        <f t="shared" si="42"/>
        <v>1.0498012232297431</v>
      </c>
      <c r="H151" s="9">
        <f t="shared" si="43"/>
        <v>2.7006779816321838</v>
      </c>
      <c r="I151" s="9">
        <f t="shared" si="44"/>
        <v>3.6769931192358452</v>
      </c>
      <c r="J151" s="9">
        <f t="shared" si="45"/>
        <v>2.7951600917228601</v>
      </c>
      <c r="K151" s="11">
        <f t="shared" si="46"/>
        <v>0.38167938931297707</v>
      </c>
      <c r="L151" s="11">
        <f t="shared" si="47"/>
        <v>0.28169014084507044</v>
      </c>
      <c r="M151" s="11">
        <f t="shared" si="48"/>
        <v>0.36900369003690037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-0.28025435506478491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0.23328047494000365</v>
      </c>
      <c r="Q151" s="11">
        <f>2*'OddsRatio_working_3-way'!K151*'OddsRatio_working_3-way'!L151*'OddsRatio_working_3-way'!M151</f>
        <v>7.9347100319729136E-2</v>
      </c>
      <c r="R151" s="11">
        <f t="shared" si="49"/>
        <v>0</v>
      </c>
      <c r="S151" s="11">
        <f t="shared" si="50"/>
        <v>-0.83238840262117408</v>
      </c>
      <c r="T151" s="11">
        <f t="shared" si="51"/>
        <v>-0.28312530701400479</v>
      </c>
      <c r="U151" s="11">
        <f>'OddsRatio_working_3-way'!S151-'OddsRatio_working_3-way'!R151^2/3</f>
        <v>-0.83238840262117408</v>
      </c>
      <c r="V151" s="11">
        <f>'OddsRatio_working_3-way'!S151*'OddsRatio_working_3-way'!R151/3-2*'OddsRatio_working_3-way'!R151^3/27-'OddsRatio_working_3-way'!T151</f>
        <v>0.28312530701400479</v>
      </c>
      <c r="W151" s="11">
        <f>'OddsRatio_working_3-way'!V151^2+4*'OddsRatio_working_3-way'!U151^3/27</f>
        <v>-5.2826278533775056E-3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0.14615280302234368</v>
      </c>
      <c r="Y151" s="11">
        <f>IF('OddsRatio_working_3-way'!W151&gt;=0,IF('OddsRatio_working_3-way'!V151+SQRT('OddsRatio_working_3-way'!W151)&gt;0,0,PI()),ACOS('OddsRatio_working_3-way'!V151/(2*'OddsRatio_working_3-way'!X151)))</f>
        <v>0.25128587704686445</v>
      </c>
      <c r="Z151" s="11">
        <f>'OddsRatio_working_3-way'!X151^(1/3)*COS('OddsRatio_working_3-way'!Y151/3)</f>
        <v>0.52490061161487156</v>
      </c>
      <c r="AA151" s="11">
        <f>'OddsRatio_working_3-way'!X151^(1/3)*COS(('OddsRatio_working_3-way'!Y151+2*PI())/3)</f>
        <v>-0.30061588716084647</v>
      </c>
      <c r="AB151" s="11">
        <f>'OddsRatio_working_3-way'!X151^(1/3)*COS(('OddsRatio_working_3-way'!Y151+4*PI())/3)</f>
        <v>-0.2242847244540252</v>
      </c>
      <c r="AC151" s="11">
        <f>'OddsRatio_working_3-way'!X151^(1/3)*SIN('OddsRatio_working_3-way'!Y151/3)</f>
        <v>4.406981733634055E-2</v>
      </c>
      <c r="AD151" s="11">
        <f>'OddsRatio_working_3-way'!X151^(1/3)*SIN(('OddsRatio_working_3-way'!Y151+2*PI())/3)</f>
        <v>0.43254235545229774</v>
      </c>
      <c r="AE151" s="11">
        <f>'OddsRatio_working_3-way'!X151^(1/3)*SIN(('OddsRatio_working_3-way'!Y151+4*PI())/3)</f>
        <v>-0.47661217278863816</v>
      </c>
      <c r="AF151" s="11">
        <f>-'OddsRatio_working_3-way'!U151/(3*'OddsRatio_working_3-way'!X151^(1/3))*COS(('OddsRatio_working_3-way'!Y151)/3)</f>
        <v>0.52490061161487156</v>
      </c>
      <c r="AG151" s="11">
        <f>-'OddsRatio_working_3-way'!U151/(3*'OddsRatio_working_3-way'!X151^(1/3))*COS(('OddsRatio_working_3-way'!Y151+2*PI())/3)</f>
        <v>-0.30061588716084647</v>
      </c>
      <c r="AH151" s="11">
        <f>-'OddsRatio_working_3-way'!U151/(3*'OddsRatio_working_3-way'!X151^(1/3))*COS(('OddsRatio_working_3-way'!Y151+4*PI())/3)</f>
        <v>-0.2242847244540252</v>
      </c>
      <c r="AI151" s="11">
        <f>'OddsRatio_working_3-way'!U151/(3*'OddsRatio_working_3-way'!X151^(1/3))*SIN(('OddsRatio_working_3-way'!Y151)/3)</f>
        <v>-4.406981733634055E-2</v>
      </c>
      <c r="AJ151" s="11">
        <f>'OddsRatio_working_3-way'!U151/(3*'OddsRatio_working_3-way'!X151^(1/3))*SIN(('OddsRatio_working_3-way'!Y151+2*PI())/3)</f>
        <v>-0.43254235545229774</v>
      </c>
      <c r="AK151" s="11">
        <f>'OddsRatio_working_3-way'!U151/(3*'OddsRatio_working_3-way'!X151^(1/3))*SIN(('OddsRatio_working_3-way'!Y151+4*PI())/3)</f>
        <v>0.47661217278863816</v>
      </c>
      <c r="AL151" s="11">
        <f>'OddsRatio_working_3-way'!Z151+'OddsRatio_working_3-way'!AF151</f>
        <v>1.0498012232297431</v>
      </c>
      <c r="AM151" s="11">
        <f>'OddsRatio_working_3-way'!AA151+'OddsRatio_working_3-way'!AG151</f>
        <v>-0.60123177432169295</v>
      </c>
      <c r="AN151" s="11">
        <f>'OddsRatio_working_3-way'!AB151+'OddsRatio_working_3-way'!AH151</f>
        <v>-0.44856944890805039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1.0498012232297431</v>
      </c>
      <c r="AS151" s="11">
        <f>IF(('OddsRatio_working_3-way'!X151=0),IF(Q151&gt;0,-Q151^(1/3),(-Q151)^(1/3)),'OddsRatio_working_3-way'!AM151-'OddsRatio_working_3-way'!R151/3)</f>
        <v>-0.60123177432169295</v>
      </c>
      <c r="AT151" s="11">
        <f>IF(('OddsRatio_working_3-way'!X151=0),IF(Q151&gt;0,-Q151^(1/3),(-Q151)^(1/3)),'OddsRatio_working_3-way'!AN151-'OddsRatio_working_3-way'!R151/3)</f>
        <v>-0.44856944890805039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2.1</v>
      </c>
      <c r="B152" s="4">
        <f>IF('True_Odds_Calculator_3-way'!B153="","",'True_Odds_Calculator_3-way'!B153)</f>
        <v>3.81</v>
      </c>
      <c r="C152" s="4">
        <f>IF('True_Odds_Calculator_3-way'!C153="","",'True_Odds_Calculator_3-way'!C153)</f>
        <v>3.39</v>
      </c>
      <c r="D152" s="9">
        <f t="shared" si="39"/>
        <v>0.46321858241020636</v>
      </c>
      <c r="E152" s="9">
        <f t="shared" si="40"/>
        <v>0.25251072605773051</v>
      </c>
      <c r="F152" s="9">
        <f t="shared" si="41"/>
        <v>0.28427069153206325</v>
      </c>
      <c r="G152" s="9">
        <f t="shared" si="42"/>
        <v>1.0534618545757646</v>
      </c>
      <c r="H152" s="9">
        <f t="shared" si="43"/>
        <v>2.1588080400333407</v>
      </c>
      <c r="I152" s="9">
        <f t="shared" si="44"/>
        <v>3.9602278113578988</v>
      </c>
      <c r="J152" s="9">
        <f t="shared" si="45"/>
        <v>3.517773832436077</v>
      </c>
      <c r="K152" s="11">
        <f t="shared" si="46"/>
        <v>0.47619047619047616</v>
      </c>
      <c r="L152" s="11">
        <f t="shared" si="47"/>
        <v>0.26246719160104987</v>
      </c>
      <c r="M152" s="11">
        <f t="shared" si="48"/>
        <v>0.29498525073746312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-0.27236602799281362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0.23227185097438044</v>
      </c>
      <c r="Q152" s="11">
        <f>2*'OddsRatio_working_3-way'!K152*'OddsRatio_working_3-way'!L152*'OddsRatio_working_3-way'!M152</f>
        <v>7.3737095547422346E-2</v>
      </c>
      <c r="R152" s="11">
        <f t="shared" si="49"/>
        <v>0</v>
      </c>
      <c r="S152" s="11">
        <f t="shared" si="50"/>
        <v>-0.85279303254556016</v>
      </c>
      <c r="T152" s="11">
        <f t="shared" si="51"/>
        <v>-0.27072794683986029</v>
      </c>
      <c r="U152" s="11">
        <f>'OddsRatio_working_3-way'!S152-'OddsRatio_working_3-way'!R152^2/3</f>
        <v>-0.85279303254556016</v>
      </c>
      <c r="V152" s="11">
        <f>'OddsRatio_working_3-way'!S152*'OddsRatio_working_3-way'!R152/3-2*'OddsRatio_working_3-way'!R152^3/27-'OddsRatio_working_3-way'!T152</f>
        <v>0.27072794683986029</v>
      </c>
      <c r="W152" s="11">
        <f>'OddsRatio_working_3-way'!V152^2+4*'OddsRatio_working_3-way'!U152^3/27</f>
        <v>-1.8587684349440581E-2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0.15155964630267418</v>
      </c>
      <c r="Y152" s="11">
        <f>IF('OddsRatio_working_3-way'!W152&gt;=0,IF('OddsRatio_working_3-way'!V152+SQRT('OddsRatio_working_3-way'!W152)&gt;0,0,PI()),ACOS('OddsRatio_working_3-way'!V152/(2*'OddsRatio_working_3-way'!X152)))</f>
        <v>0.46651775572728504</v>
      </c>
      <c r="Z152" s="11">
        <f>'OddsRatio_working_3-way'!X152^(1/3)*COS('OddsRatio_working_3-way'!Y152/3)</f>
        <v>0.52673092728788229</v>
      </c>
      <c r="AA152" s="11">
        <f>'OddsRatio_working_3-way'!X152^(1/3)*COS(('OddsRatio_working_3-way'!Y152+2*PI())/3)</f>
        <v>-0.33487878978128288</v>
      </c>
      <c r="AB152" s="11">
        <f>'OddsRatio_working_3-way'!X152^(1/3)*COS(('OddsRatio_working_3-way'!Y152+4*PI())/3)</f>
        <v>-0.19185213750659955</v>
      </c>
      <c r="AC152" s="11">
        <f>'OddsRatio_working_3-way'!X152^(1/3)*SIN('OddsRatio_working_3-way'!Y152/3)</f>
        <v>8.2576476192079473E-2</v>
      </c>
      <c r="AD152" s="11">
        <f>'OddsRatio_working_3-way'!X152^(1/3)*SIN(('OddsRatio_working_3-way'!Y152+2*PI())/3)</f>
        <v>0.41487412589420031</v>
      </c>
      <c r="AE152" s="11">
        <f>'OddsRatio_working_3-way'!X152^(1/3)*SIN(('OddsRatio_working_3-way'!Y152+4*PI())/3)</f>
        <v>-0.49745060208627973</v>
      </c>
      <c r="AF152" s="11">
        <f>-'OddsRatio_working_3-way'!U152/(3*'OddsRatio_working_3-way'!X152^(1/3))*COS(('OddsRatio_working_3-way'!Y152)/3)</f>
        <v>0.52673092728788229</v>
      </c>
      <c r="AG152" s="11">
        <f>-'OddsRatio_working_3-way'!U152/(3*'OddsRatio_working_3-way'!X152^(1/3))*COS(('OddsRatio_working_3-way'!Y152+2*PI())/3)</f>
        <v>-0.33487878978128288</v>
      </c>
      <c r="AH152" s="11">
        <f>-'OddsRatio_working_3-way'!U152/(3*'OddsRatio_working_3-way'!X152^(1/3))*COS(('OddsRatio_working_3-way'!Y152+4*PI())/3)</f>
        <v>-0.19185213750659955</v>
      </c>
      <c r="AI152" s="11">
        <f>'OddsRatio_working_3-way'!U152/(3*'OddsRatio_working_3-way'!X152^(1/3))*SIN(('OddsRatio_working_3-way'!Y152)/3)</f>
        <v>-8.2576476192079473E-2</v>
      </c>
      <c r="AJ152" s="11">
        <f>'OddsRatio_working_3-way'!U152/(3*'OddsRatio_working_3-way'!X152^(1/3))*SIN(('OddsRatio_working_3-way'!Y152+2*PI())/3)</f>
        <v>-0.41487412589420031</v>
      </c>
      <c r="AK152" s="11">
        <f>'OddsRatio_working_3-way'!U152/(3*'OddsRatio_working_3-way'!X152^(1/3))*SIN(('OddsRatio_working_3-way'!Y152+4*PI())/3)</f>
        <v>0.49745060208627973</v>
      </c>
      <c r="AL152" s="11">
        <f>'OddsRatio_working_3-way'!Z152+'OddsRatio_working_3-way'!AF152</f>
        <v>1.0534618545757646</v>
      </c>
      <c r="AM152" s="11">
        <f>'OddsRatio_working_3-way'!AA152+'OddsRatio_working_3-way'!AG152</f>
        <v>-0.66975757956256576</v>
      </c>
      <c r="AN152" s="11">
        <f>'OddsRatio_working_3-way'!AB152+'OddsRatio_working_3-way'!AH152</f>
        <v>-0.38370427501319909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1.0534618545757646</v>
      </c>
      <c r="AS152" s="11">
        <f>IF(('OddsRatio_working_3-way'!X152=0),IF(Q152&gt;0,-Q152^(1/3),(-Q152)^(1/3)),'OddsRatio_working_3-way'!AM152-'OddsRatio_working_3-way'!R152/3)</f>
        <v>-0.66975757956256576</v>
      </c>
      <c r="AT152" s="11">
        <f>IF(('OddsRatio_working_3-way'!X152=0),IF(Q152&gt;0,-Q152^(1/3),(-Q152)^(1/3)),'OddsRatio_working_3-way'!AN152-'OddsRatio_working_3-way'!R152/3)</f>
        <v>-0.38370427501319909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3.47</v>
      </c>
      <c r="B153" s="4">
        <f>IF('True_Odds_Calculator_3-way'!B154="","",'True_Odds_Calculator_3-way'!B154)</f>
        <v>3.71</v>
      </c>
      <c r="C153" s="4">
        <f>IF('True_Odds_Calculator_3-way'!C154="","",'True_Odds_Calculator_3-way'!C154)</f>
        <v>2.1</v>
      </c>
      <c r="D153" s="9">
        <f t="shared" si="39"/>
        <v>0.27754159319715083</v>
      </c>
      <c r="E153" s="9">
        <f t="shared" si="40"/>
        <v>0.2593365831845329</v>
      </c>
      <c r="F153" s="9">
        <f t="shared" si="41"/>
        <v>0.46312182361831633</v>
      </c>
      <c r="G153" s="9">
        <f t="shared" si="42"/>
        <v>1.0538718854245568</v>
      </c>
      <c r="H153" s="9">
        <f t="shared" si="43"/>
        <v>3.6030635569986553</v>
      </c>
      <c r="I153" s="9">
        <f t="shared" si="44"/>
        <v>3.8559928095005498</v>
      </c>
      <c r="J153" s="9">
        <f t="shared" si="45"/>
        <v>2.159259073967013</v>
      </c>
      <c r="K153" s="11">
        <f t="shared" si="46"/>
        <v>0.28818443804034583</v>
      </c>
      <c r="L153" s="11">
        <f t="shared" si="47"/>
        <v>0.26954177897574122</v>
      </c>
      <c r="M153" s="11">
        <f t="shared" si="48"/>
        <v>0.47619047619047616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-0.27235556285479778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0.23229345024943801</v>
      </c>
      <c r="Q153" s="11">
        <f>2*'OddsRatio_working_3-way'!K153*'OddsRatio_working_3-way'!L153*'OddsRatio_working_3-way'!M153</f>
        <v>7.3978805811922926E-2</v>
      </c>
      <c r="R153" s="11">
        <f t="shared" si="49"/>
        <v>0</v>
      </c>
      <c r="S153" s="11">
        <f t="shared" si="50"/>
        <v>-0.85290510615816473</v>
      </c>
      <c r="T153" s="11">
        <f t="shared" si="51"/>
        <v>-0.27162582998667661</v>
      </c>
      <c r="U153" s="11">
        <f>'OddsRatio_working_3-way'!S153-'OddsRatio_working_3-way'!R153^2/3</f>
        <v>-0.85290510615816473</v>
      </c>
      <c r="V153" s="11">
        <f>'OddsRatio_working_3-way'!S153*'OddsRatio_working_3-way'!R153/3-2*'OddsRatio_working_3-way'!R153^3/27-'OddsRatio_working_3-way'!T153</f>
        <v>0.27162582998667661</v>
      </c>
      <c r="W153" s="11">
        <f>'OddsRatio_working_3-way'!V153^2+4*'OddsRatio_working_3-way'!U153^3/27</f>
        <v>-1.8136943773299774E-2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0.15158952411797025</v>
      </c>
      <c r="Y153" s="11">
        <f>IF('OddsRatio_working_3-way'!W153&gt;=0,IF('OddsRatio_working_3-way'!V153+SQRT('OddsRatio_working_3-way'!W153)&gt;0,0,PI()),ACOS('OddsRatio_working_3-way'!V153/(2*'OddsRatio_working_3-way'!X153)))</f>
        <v>0.46028605854077442</v>
      </c>
      <c r="Z153" s="11">
        <f>'OddsRatio_working_3-way'!X153^(1/3)*COS('OddsRatio_working_3-way'!Y153/3)</f>
        <v>0.52693594271227839</v>
      </c>
      <c r="AA153" s="11">
        <f>'OddsRatio_working_3-way'!X153^(1/3)*COS(('OddsRatio_working_3-way'!Y153+2*PI())/3)</f>
        <v>-0.33403822534450867</v>
      </c>
      <c r="AB153" s="11">
        <f>'OddsRatio_working_3-way'!X153^(1/3)*COS(('OddsRatio_working_3-way'!Y153+4*PI())/3)</f>
        <v>-0.19289771736776987</v>
      </c>
      <c r="AC153" s="11">
        <f>'OddsRatio_working_3-way'!X153^(1/3)*SIN('OddsRatio_working_3-way'!Y153/3)</f>
        <v>8.1487510273930766E-2</v>
      </c>
      <c r="AD153" s="11">
        <f>'OddsRatio_working_3-way'!X153^(1/3)*SIN(('OddsRatio_working_3-way'!Y153+2*PI())/3)</f>
        <v>0.41559615741896938</v>
      </c>
      <c r="AE153" s="11">
        <f>'OddsRatio_working_3-way'!X153^(1/3)*SIN(('OddsRatio_working_3-way'!Y153+4*PI())/3)</f>
        <v>-0.49708366769290008</v>
      </c>
      <c r="AF153" s="11">
        <f>-'OddsRatio_working_3-way'!U153/(3*'OddsRatio_working_3-way'!X153^(1/3))*COS(('OddsRatio_working_3-way'!Y153)/3)</f>
        <v>0.52693594271227839</v>
      </c>
      <c r="AG153" s="11">
        <f>-'OddsRatio_working_3-way'!U153/(3*'OddsRatio_working_3-way'!X153^(1/3))*COS(('OddsRatio_working_3-way'!Y153+2*PI())/3)</f>
        <v>-0.33403822534450867</v>
      </c>
      <c r="AH153" s="11">
        <f>-'OddsRatio_working_3-way'!U153/(3*'OddsRatio_working_3-way'!X153^(1/3))*COS(('OddsRatio_working_3-way'!Y153+4*PI())/3)</f>
        <v>-0.19289771736776987</v>
      </c>
      <c r="AI153" s="11">
        <f>'OddsRatio_working_3-way'!U153/(3*'OddsRatio_working_3-way'!X153^(1/3))*SIN(('OddsRatio_working_3-way'!Y153)/3)</f>
        <v>-8.1487510273930766E-2</v>
      </c>
      <c r="AJ153" s="11">
        <f>'OddsRatio_working_3-way'!U153/(3*'OddsRatio_working_3-way'!X153^(1/3))*SIN(('OddsRatio_working_3-way'!Y153+2*PI())/3)</f>
        <v>-0.41559615741896938</v>
      </c>
      <c r="AK153" s="11">
        <f>'OddsRatio_working_3-way'!U153/(3*'OddsRatio_working_3-way'!X153^(1/3))*SIN(('OddsRatio_working_3-way'!Y153+4*PI())/3)</f>
        <v>0.49708366769290008</v>
      </c>
      <c r="AL153" s="11">
        <f>'OddsRatio_working_3-way'!Z153+'OddsRatio_working_3-way'!AF153</f>
        <v>1.0538718854245568</v>
      </c>
      <c r="AM153" s="11">
        <f>'OddsRatio_working_3-way'!AA153+'OddsRatio_working_3-way'!AG153</f>
        <v>-0.66807645068901733</v>
      </c>
      <c r="AN153" s="11">
        <f>'OddsRatio_working_3-way'!AB153+'OddsRatio_working_3-way'!AH153</f>
        <v>-0.38579543473553973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1.0538718854245568</v>
      </c>
      <c r="AS153" s="11">
        <f>IF(('OddsRatio_working_3-way'!X153=0),IF(Q153&gt;0,-Q153^(1/3),(-Q153)^(1/3)),'OddsRatio_working_3-way'!AM153-'OddsRatio_working_3-way'!R153/3)</f>
        <v>-0.66807645068901733</v>
      </c>
      <c r="AT153" s="11">
        <f>IF(('OddsRatio_working_3-way'!X153=0),IF(Q153&gt;0,-Q153^(1/3),(-Q153)^(1/3)),'OddsRatio_working_3-way'!AN153-'OddsRatio_working_3-way'!R153/3)</f>
        <v>-0.38579543473553973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2.19</v>
      </c>
      <c r="B154" s="4">
        <f>IF('True_Odds_Calculator_3-way'!B155="","",'True_Odds_Calculator_3-way'!B155)</f>
        <v>3.22</v>
      </c>
      <c r="C154" s="4">
        <f>IF('True_Odds_Calculator_3-way'!C155="","",'True_Odds_Calculator_3-way'!C155)</f>
        <v>3.74</v>
      </c>
      <c r="D154" s="9">
        <f t="shared" si="39"/>
        <v>0.44352040114852193</v>
      </c>
      <c r="E154" s="9">
        <f t="shared" si="40"/>
        <v>0.29934044020212375</v>
      </c>
      <c r="F154" s="9">
        <f t="shared" si="41"/>
        <v>0.25713915864935455</v>
      </c>
      <c r="G154" s="9">
        <f t="shared" si="42"/>
        <v>1.054359424708057</v>
      </c>
      <c r="H154" s="9">
        <f t="shared" si="43"/>
        <v>2.2546877154025875</v>
      </c>
      <c r="I154" s="9">
        <f t="shared" si="44"/>
        <v>3.3406779228518864</v>
      </c>
      <c r="J154" s="9">
        <f t="shared" si="45"/>
        <v>3.8889448237000761</v>
      </c>
      <c r="K154" s="11">
        <f t="shared" si="46"/>
        <v>0.45662100456621008</v>
      </c>
      <c r="L154" s="11">
        <f t="shared" si="47"/>
        <v>0.3105590062111801</v>
      </c>
      <c r="M154" s="11">
        <f t="shared" si="48"/>
        <v>0.26737967914438499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-0.27445990578807744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0.23318656608780283</v>
      </c>
      <c r="Q154" s="11">
        <f>2*'OddsRatio_working_3-way'!K154*'OddsRatio_working_3-way'!L154*'OddsRatio_working_3-way'!M154</f>
        <v>7.5833029622049672E-2</v>
      </c>
      <c r="R154" s="11">
        <f t="shared" si="49"/>
        <v>0</v>
      </c>
      <c r="S154" s="11">
        <f t="shared" si="50"/>
        <v>-0.84961978478509148</v>
      </c>
      <c r="T154" s="11">
        <f t="shared" si="51"/>
        <v>-0.27629911700328169</v>
      </c>
      <c r="U154" s="11">
        <f>'OddsRatio_working_3-way'!S154-'OddsRatio_working_3-way'!R154^2/3</f>
        <v>-0.84961978478509148</v>
      </c>
      <c r="V154" s="11">
        <f>'OddsRatio_working_3-way'!S154*'OddsRatio_working_3-way'!R154/3-2*'OddsRatio_working_3-way'!R154^3/27-'OddsRatio_working_3-way'!T154</f>
        <v>0.27629911700328169</v>
      </c>
      <c r="W154" s="11">
        <f>'OddsRatio_working_3-way'!V154^2+4*'OddsRatio_working_3-way'!U154^3/27</f>
        <v>-1.4518242699343889E-2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0.15071450225188768</v>
      </c>
      <c r="Y154" s="11">
        <f>IF('OddsRatio_working_3-way'!W154&gt;=0,IF('OddsRatio_working_3-way'!V154+SQRT('OddsRatio_working_3-way'!W154)&gt;0,0,PI()),ACOS('OddsRatio_working_3-way'!V154/(2*'OddsRatio_working_3-way'!X154)))</f>
        <v>0.41122753576372606</v>
      </c>
      <c r="Z154" s="11">
        <f>'OddsRatio_working_3-way'!X154^(1/3)*COS('OddsRatio_working_3-way'!Y154/3)</f>
        <v>0.52717971235402838</v>
      </c>
      <c r="AA154" s="11">
        <f>'OddsRatio_working_3-way'!X154^(1/3)*COS(('OddsRatio_working_3-way'!Y154+2*PI())/3)</f>
        <v>-0.32656691039532221</v>
      </c>
      <c r="AB154" s="11">
        <f>'OddsRatio_working_3-way'!X154^(1/3)*COS(('OddsRatio_working_3-way'!Y154+4*PI())/3)</f>
        <v>-0.20061280195870651</v>
      </c>
      <c r="AC154" s="11">
        <f>'OddsRatio_working_3-way'!X154^(1/3)*SIN('OddsRatio_working_3-way'!Y154/3)</f>
        <v>7.2719638411419624E-2</v>
      </c>
      <c r="AD154" s="11">
        <f>'OddsRatio_working_3-way'!X154^(1/3)*SIN(('OddsRatio_working_3-way'!Y154+2*PI())/3)</f>
        <v>0.42019120405265187</v>
      </c>
      <c r="AE154" s="11">
        <f>'OddsRatio_working_3-way'!X154^(1/3)*SIN(('OddsRatio_working_3-way'!Y154+4*PI())/3)</f>
        <v>-0.4929108424640713</v>
      </c>
      <c r="AF154" s="11">
        <f>-'OddsRatio_working_3-way'!U154/(3*'OddsRatio_working_3-way'!X154^(1/3))*COS(('OddsRatio_working_3-way'!Y154)/3)</f>
        <v>0.5271797123540285</v>
      </c>
      <c r="AG154" s="11">
        <f>-'OddsRatio_working_3-way'!U154/(3*'OddsRatio_working_3-way'!X154^(1/3))*COS(('OddsRatio_working_3-way'!Y154+2*PI())/3)</f>
        <v>-0.32656691039532226</v>
      </c>
      <c r="AH154" s="11">
        <f>-'OddsRatio_working_3-way'!U154/(3*'OddsRatio_working_3-way'!X154^(1/3))*COS(('OddsRatio_working_3-way'!Y154+4*PI())/3)</f>
        <v>-0.20061280195870657</v>
      </c>
      <c r="AI154" s="11">
        <f>'OddsRatio_working_3-way'!U154/(3*'OddsRatio_working_3-way'!X154^(1/3))*SIN(('OddsRatio_working_3-way'!Y154)/3)</f>
        <v>-7.2719638411419638E-2</v>
      </c>
      <c r="AJ154" s="11">
        <f>'OddsRatio_working_3-way'!U154/(3*'OddsRatio_working_3-way'!X154^(1/3))*SIN(('OddsRatio_working_3-way'!Y154+2*PI())/3)</f>
        <v>-0.42019120405265198</v>
      </c>
      <c r="AK154" s="11">
        <f>'OddsRatio_working_3-way'!U154/(3*'OddsRatio_working_3-way'!X154^(1/3))*SIN(('OddsRatio_working_3-way'!Y154+4*PI())/3)</f>
        <v>0.49291084246407141</v>
      </c>
      <c r="AL154" s="11">
        <f>'OddsRatio_working_3-way'!Z154+'OddsRatio_working_3-way'!AF154</f>
        <v>1.054359424708057</v>
      </c>
      <c r="AM154" s="11">
        <f>'OddsRatio_working_3-way'!AA154+'OddsRatio_working_3-way'!AG154</f>
        <v>-0.65313382079064453</v>
      </c>
      <c r="AN154" s="11">
        <f>'OddsRatio_working_3-way'!AB154+'OddsRatio_working_3-way'!AH154</f>
        <v>-0.40122560391741308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1.054359424708057</v>
      </c>
      <c r="AS154" s="11">
        <f>IF(('OddsRatio_working_3-way'!X154=0),IF(Q154&gt;0,-Q154^(1/3),(-Q154)^(1/3)),'OddsRatio_working_3-way'!AM154-'OddsRatio_working_3-way'!R154/3)</f>
        <v>-0.65313382079064453</v>
      </c>
      <c r="AT154" s="11">
        <f>IF(('OddsRatio_working_3-way'!X154=0),IF(Q154&gt;0,-Q154^(1/3),(-Q154)^(1/3)),'OddsRatio_working_3-way'!AN154-'OddsRatio_working_3-way'!R154/3)</f>
        <v>-0.40122560391741308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1.62</v>
      </c>
      <c r="B155" s="4">
        <f>IF('True_Odds_Calculator_3-way'!B156="","",'True_Odds_Calculator_3-way'!B156)</f>
        <v>4.18</v>
      </c>
      <c r="C155" s="4">
        <f>IF('True_Odds_Calculator_3-way'!C156="","",'True_Odds_Calculator_3-way'!C156)</f>
        <v>5.52</v>
      </c>
      <c r="D155" s="9">
        <f t="shared" si="39"/>
        <v>0.60132658224748614</v>
      </c>
      <c r="E155" s="9">
        <f t="shared" si="40"/>
        <v>0.22724709465635348</v>
      </c>
      <c r="F155" s="9">
        <f t="shared" si="41"/>
        <v>0.17142632309616021</v>
      </c>
      <c r="G155" s="9">
        <f t="shared" si="42"/>
        <v>1.0693384601974341</v>
      </c>
      <c r="H155" s="9">
        <f t="shared" si="43"/>
        <v>1.6629898453224092</v>
      </c>
      <c r="I155" s="9">
        <f t="shared" si="44"/>
        <v>4.4004963034278406</v>
      </c>
      <c r="J155" s="9">
        <f t="shared" si="45"/>
        <v>5.8334098400923997</v>
      </c>
      <c r="K155" s="11">
        <f t="shared" si="46"/>
        <v>0.61728395061728392</v>
      </c>
      <c r="L155" s="11">
        <f t="shared" si="47"/>
        <v>0.23923444976076558</v>
      </c>
      <c r="M155" s="11">
        <f t="shared" si="48"/>
        <v>0.1811594202898551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-0.23841131888424016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0.22258349235211683</v>
      </c>
      <c r="Q155" s="11">
        <f>2*'OddsRatio_working_3-way'!K155*'OddsRatio_working_3-way'!L155*'OddsRatio_working_3-way'!M155</f>
        <v>5.3505647200028088E-2</v>
      </c>
      <c r="R155" s="11">
        <f t="shared" si="49"/>
        <v>0</v>
      </c>
      <c r="S155" s="11">
        <f t="shared" si="50"/>
        <v>-0.9336112622244731</v>
      </c>
      <c r="T155" s="11">
        <f t="shared" si="51"/>
        <v>-0.22442578418857528</v>
      </c>
      <c r="U155" s="11">
        <f>'OddsRatio_working_3-way'!S155-'OddsRatio_working_3-way'!R155^2/3</f>
        <v>-0.9336112622244731</v>
      </c>
      <c r="V155" s="11">
        <f>'OddsRatio_working_3-way'!S155*'OddsRatio_working_3-way'!R155/3-2*'OddsRatio_working_3-way'!R155^3/27-'OddsRatio_working_3-way'!T155</f>
        <v>0.22442578418857528</v>
      </c>
      <c r="W155" s="11">
        <f>'OddsRatio_working_3-way'!V155^2+4*'OddsRatio_working_3-way'!U155^3/27</f>
        <v>-7.0190633936310337E-2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0.17360700341933738</v>
      </c>
      <c r="Y155" s="11">
        <f>IF('OddsRatio_working_3-way'!W155&gt;=0,IF('OddsRatio_working_3-way'!V155+SQRT('OddsRatio_working_3-way'!W155)&gt;0,0,PI()),ACOS('OddsRatio_working_3-way'!V155/(2*'OddsRatio_working_3-way'!X155)))</f>
        <v>0.86798999110551089</v>
      </c>
      <c r="Z155" s="11">
        <f>'OddsRatio_working_3-way'!X155^(1/3)*COS('OddsRatio_working_3-way'!Y155/3)</f>
        <v>0.53466923009871703</v>
      </c>
      <c r="AA155" s="11">
        <f>'OddsRatio_working_3-way'!X155^(1/3)*COS(('OddsRatio_working_3-way'!Y155+2*PI())/3)</f>
        <v>-0.40517302169044001</v>
      </c>
      <c r="AB155" s="11">
        <f>'OddsRatio_working_3-way'!X155^(1/3)*COS(('OddsRatio_working_3-way'!Y155+4*PI())/3)</f>
        <v>-0.12949620840827716</v>
      </c>
      <c r="AC155" s="11">
        <f>'OddsRatio_working_3-way'!X155^(1/3)*SIN('OddsRatio_working_3-way'!Y155/3)</f>
        <v>0.15916208235779511</v>
      </c>
      <c r="AD155" s="11">
        <f>'OddsRatio_working_3-way'!X155^(1/3)*SIN(('OddsRatio_working_3-way'!Y155+2*PI())/3)</f>
        <v>0.38345609470845893</v>
      </c>
      <c r="AE155" s="11">
        <f>'OddsRatio_working_3-way'!X155^(1/3)*SIN(('OddsRatio_working_3-way'!Y155+4*PI())/3)</f>
        <v>-0.54261817706625393</v>
      </c>
      <c r="AF155" s="11">
        <f>-'OddsRatio_working_3-way'!U155/(3*'OddsRatio_working_3-way'!X155^(1/3))*COS(('OddsRatio_working_3-way'!Y155)/3)</f>
        <v>0.53466923009871703</v>
      </c>
      <c r="AG155" s="11">
        <f>-'OddsRatio_working_3-way'!U155/(3*'OddsRatio_working_3-way'!X155^(1/3))*COS(('OddsRatio_working_3-way'!Y155+2*PI())/3)</f>
        <v>-0.40517302169044001</v>
      </c>
      <c r="AH155" s="11">
        <f>-'OddsRatio_working_3-way'!U155/(3*'OddsRatio_working_3-way'!X155^(1/3))*COS(('OddsRatio_working_3-way'!Y155+4*PI())/3)</f>
        <v>-0.12949620840827716</v>
      </c>
      <c r="AI155" s="11">
        <f>'OddsRatio_working_3-way'!U155/(3*'OddsRatio_working_3-way'!X155^(1/3))*SIN(('OddsRatio_working_3-way'!Y155)/3)</f>
        <v>-0.15916208235779511</v>
      </c>
      <c r="AJ155" s="11">
        <f>'OddsRatio_working_3-way'!U155/(3*'OddsRatio_working_3-way'!X155^(1/3))*SIN(('OddsRatio_working_3-way'!Y155+2*PI())/3)</f>
        <v>-0.38345609470845893</v>
      </c>
      <c r="AK155" s="11">
        <f>'OddsRatio_working_3-way'!U155/(3*'OddsRatio_working_3-way'!X155^(1/3))*SIN(('OddsRatio_working_3-way'!Y155+4*PI())/3)</f>
        <v>0.54261817706625393</v>
      </c>
      <c r="AL155" s="11">
        <f>'OddsRatio_working_3-way'!Z155+'OddsRatio_working_3-way'!AF155</f>
        <v>1.0693384601974341</v>
      </c>
      <c r="AM155" s="11">
        <f>'OddsRatio_working_3-way'!AA155+'OddsRatio_working_3-way'!AG155</f>
        <v>-0.81034604338088001</v>
      </c>
      <c r="AN155" s="11">
        <f>'OddsRatio_working_3-way'!AB155+'OddsRatio_working_3-way'!AH155</f>
        <v>-0.25899241681655433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1.0693384601974341</v>
      </c>
      <c r="AS155" s="11">
        <f>IF(('OddsRatio_working_3-way'!X155=0),IF(Q155&gt;0,-Q155^(1/3),(-Q155)^(1/3)),'OddsRatio_working_3-way'!AM155-'OddsRatio_working_3-way'!R155/3)</f>
        <v>-0.81034604338088001</v>
      </c>
      <c r="AT155" s="11">
        <f>IF(('OddsRatio_working_3-way'!X155=0),IF(Q155&gt;0,-Q155^(1/3),(-Q155)^(1/3)),'OddsRatio_working_3-way'!AN155-'OddsRatio_working_3-way'!R155/3)</f>
        <v>-0.25899241681655433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5.92</v>
      </c>
      <c r="B156" s="4">
        <f>IF('True_Odds_Calculator_3-way'!B157="","",'True_Odds_Calculator_3-way'!B157)</f>
        <v>3.67</v>
      </c>
      <c r="C156" s="4">
        <f>IF('True_Odds_Calculator_3-way'!C157="","",'True_Odds_Calculator_3-way'!C157)</f>
        <v>1.68</v>
      </c>
      <c r="D156" s="9">
        <f t="shared" si="39"/>
        <v>0.16016326824428512</v>
      </c>
      <c r="E156" s="9">
        <f t="shared" si="40"/>
        <v>0.26003556263198579</v>
      </c>
      <c r="F156" s="9">
        <f t="shared" si="41"/>
        <v>0.57980116912372892</v>
      </c>
      <c r="G156" s="9">
        <f t="shared" si="42"/>
        <v>1.0657782186001752</v>
      </c>
      <c r="H156" s="9">
        <f t="shared" si="43"/>
        <v>6.2436288355128617</v>
      </c>
      <c r="I156" s="9">
        <f t="shared" si="44"/>
        <v>3.8456278436624673</v>
      </c>
      <c r="J156" s="9">
        <f t="shared" si="45"/>
        <v>1.7247291886481193</v>
      </c>
      <c r="K156" s="11">
        <f t="shared" si="46"/>
        <v>0.16891891891891891</v>
      </c>
      <c r="L156" s="11">
        <f t="shared" si="47"/>
        <v>0.27247956403269757</v>
      </c>
      <c r="M156" s="11">
        <f t="shared" si="48"/>
        <v>0.59523809523809523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-0.24473057136544873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0.22657315743146811</v>
      </c>
      <c r="Q156" s="11">
        <f>2*'OddsRatio_working_3-way'!K156*'OddsRatio_working_3-way'!L156*'OddsRatio_working_3-way'!M156</f>
        <v>5.4793992123692396E-2</v>
      </c>
      <c r="R156" s="11">
        <f t="shared" si="49"/>
        <v>0</v>
      </c>
      <c r="S156" s="11">
        <f t="shared" si="50"/>
        <v>-0.92580651517024115</v>
      </c>
      <c r="T156" s="11">
        <f t="shared" si="51"/>
        <v>-0.22389516690936903</v>
      </c>
      <c r="U156" s="11">
        <f>'OddsRatio_working_3-way'!S156-'OddsRatio_working_3-way'!R156^2/3</f>
        <v>-0.92580651517024115</v>
      </c>
      <c r="V156" s="11">
        <f>'OddsRatio_working_3-way'!S156*'OddsRatio_working_3-way'!R156/3-2*'OddsRatio_working_3-way'!R156^3/27-'OddsRatio_working_3-way'!T156</f>
        <v>0.22389516690936903</v>
      </c>
      <c r="W156" s="11">
        <f>'OddsRatio_working_3-way'!V156^2+4*'OddsRatio_working_3-way'!U156^3/27</f>
        <v>-6.7430236337940083E-2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0.1714345954754424</v>
      </c>
      <c r="Y156" s="11">
        <f>IF('OddsRatio_working_3-way'!W156&gt;=0,IF('OddsRatio_working_3-way'!V156+SQRT('OddsRatio_working_3-way'!W156)&gt;0,0,PI()),ACOS('OddsRatio_working_3-way'!V156/(2*'OddsRatio_working_3-way'!X156)))</f>
        <v>0.85925137735367674</v>
      </c>
      <c r="Z156" s="11">
        <f>'OddsRatio_working_3-way'!X156^(1/3)*COS('OddsRatio_working_3-way'!Y156/3)</f>
        <v>0.53288910930008759</v>
      </c>
      <c r="AA156" s="11">
        <f>'OddsRatio_working_3-way'!X156^(1/3)*COS(('OddsRatio_working_3-way'!Y156+2*PI())/3)</f>
        <v>-0.40236190705428904</v>
      </c>
      <c r="AB156" s="11">
        <f>'OddsRatio_working_3-way'!X156^(1/3)*COS(('OddsRatio_working_3-way'!Y156+4*PI())/3)</f>
        <v>-0.13052720224579867</v>
      </c>
      <c r="AC156" s="11">
        <f>'OddsRatio_working_3-way'!X156^(1/3)*SIN('OddsRatio_working_3-way'!Y156/3)</f>
        <v>0.1569438399962646</v>
      </c>
      <c r="AD156" s="11">
        <f>'OddsRatio_working_3-way'!X156^(1/3)*SIN(('OddsRatio_working_3-way'!Y156+2*PI())/3)</f>
        <v>0.383023586055806</v>
      </c>
      <c r="AE156" s="11">
        <f>'OddsRatio_working_3-way'!X156^(1/3)*SIN(('OddsRatio_working_3-way'!Y156+4*PI())/3)</f>
        <v>-0.53996742605207049</v>
      </c>
      <c r="AF156" s="11">
        <f>-'OddsRatio_working_3-way'!U156/(3*'OddsRatio_working_3-way'!X156^(1/3))*COS(('OddsRatio_working_3-way'!Y156)/3)</f>
        <v>0.53288910930008748</v>
      </c>
      <c r="AG156" s="11">
        <f>-'OddsRatio_working_3-way'!U156/(3*'OddsRatio_working_3-way'!X156^(1/3))*COS(('OddsRatio_working_3-way'!Y156+2*PI())/3)</f>
        <v>-0.40236190705428898</v>
      </c>
      <c r="AH156" s="11">
        <f>-'OddsRatio_working_3-way'!U156/(3*'OddsRatio_working_3-way'!X156^(1/3))*COS(('OddsRatio_working_3-way'!Y156+4*PI())/3)</f>
        <v>-0.13052720224579864</v>
      </c>
      <c r="AI156" s="11">
        <f>'OddsRatio_working_3-way'!U156/(3*'OddsRatio_working_3-way'!X156^(1/3))*SIN(('OddsRatio_working_3-way'!Y156)/3)</f>
        <v>-0.15694383999626454</v>
      </c>
      <c r="AJ156" s="11">
        <f>'OddsRatio_working_3-way'!U156/(3*'OddsRatio_working_3-way'!X156^(1/3))*SIN(('OddsRatio_working_3-way'!Y156+2*PI())/3)</f>
        <v>-0.38302358605580589</v>
      </c>
      <c r="AK156" s="11">
        <f>'OddsRatio_working_3-way'!U156/(3*'OddsRatio_working_3-way'!X156^(1/3))*SIN(('OddsRatio_working_3-way'!Y156+4*PI())/3)</f>
        <v>0.53996742605207038</v>
      </c>
      <c r="AL156" s="11">
        <f>'OddsRatio_working_3-way'!Z156+'OddsRatio_working_3-way'!AF156</f>
        <v>1.0657782186001752</v>
      </c>
      <c r="AM156" s="11">
        <f>'OddsRatio_working_3-way'!AA156+'OddsRatio_working_3-way'!AG156</f>
        <v>-0.80472381410857796</v>
      </c>
      <c r="AN156" s="11">
        <f>'OddsRatio_working_3-way'!AB156+'OddsRatio_working_3-way'!AH156</f>
        <v>-0.26105440449159734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1.0657782186001752</v>
      </c>
      <c r="AS156" s="11">
        <f>IF(('OddsRatio_working_3-way'!X156=0),IF(Q156&gt;0,-Q156^(1/3),(-Q156)^(1/3)),'OddsRatio_working_3-way'!AM156-'OddsRatio_working_3-way'!R156/3)</f>
        <v>-0.80472381410857796</v>
      </c>
      <c r="AT156" s="11">
        <f>IF(('OddsRatio_working_3-way'!X156=0),IF(Q156&gt;0,-Q156^(1/3),(-Q156)^(1/3)),'OddsRatio_working_3-way'!AN156-'OddsRatio_working_3-way'!R156/3)</f>
        <v>-0.26105440449159734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1.67</v>
      </c>
      <c r="B157" s="4">
        <f>IF('True_Odds_Calculator_3-way'!B158="","",'True_Odds_Calculator_3-way'!B158)</f>
        <v>3.93</v>
      </c>
      <c r="C157" s="4">
        <f>IF('True_Odds_Calculator_3-way'!C158="","",'True_Odds_Calculator_3-way'!C158)</f>
        <v>5.5</v>
      </c>
      <c r="D157" s="9">
        <f t="shared" si="39"/>
        <v>0.58404742737586324</v>
      </c>
      <c r="E157" s="9">
        <f t="shared" si="40"/>
        <v>0.24304282002894542</v>
      </c>
      <c r="F157" s="9">
        <f t="shared" si="41"/>
        <v>0.17290975259519131</v>
      </c>
      <c r="G157" s="9">
        <f t="shared" si="42"/>
        <v>1.0629697284162076</v>
      </c>
      <c r="H157" s="9">
        <f t="shared" si="43"/>
        <v>1.7121897180388586</v>
      </c>
      <c r="I157" s="9">
        <f t="shared" si="44"/>
        <v>4.1145013042594885</v>
      </c>
      <c r="J157" s="9">
        <f t="shared" si="45"/>
        <v>5.7833637778729337</v>
      </c>
      <c r="K157" s="11">
        <f t="shared" si="46"/>
        <v>0.5988023952095809</v>
      </c>
      <c r="L157" s="11">
        <f t="shared" si="47"/>
        <v>0.2544529262086514</v>
      </c>
      <c r="M157" s="11">
        <f t="shared" si="48"/>
        <v>0.18181818181818182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-0.24472775476112296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0.22439506829505459</v>
      </c>
      <c r="Q157" s="11">
        <f>2*'OddsRatio_working_3-way'!K157*'OddsRatio_working_3-way'!L157*'OddsRatio_working_3-way'!M157</f>
        <v>5.5406189702482615E-2</v>
      </c>
      <c r="R157" s="11">
        <f t="shared" si="49"/>
        <v>0</v>
      </c>
      <c r="S157" s="11">
        <f t="shared" si="50"/>
        <v>-0.91691712088024113</v>
      </c>
      <c r="T157" s="11">
        <f t="shared" si="51"/>
        <v>-0.22639928910623239</v>
      </c>
      <c r="U157" s="11">
        <f>'OddsRatio_working_3-way'!S157-'OddsRatio_working_3-way'!R157^2/3</f>
        <v>-0.91691712088024113</v>
      </c>
      <c r="V157" s="11">
        <f>'OddsRatio_working_3-way'!S157*'OddsRatio_working_3-way'!R157/3-2*'OddsRatio_working_3-way'!R157^3/27-'OddsRatio_working_3-way'!T157</f>
        <v>0.22639928910623239</v>
      </c>
      <c r="W157" s="11">
        <f>'OddsRatio_working_3-way'!V157^2+4*'OddsRatio_working_3-way'!U157^3/27</f>
        <v>-6.2948718258933833E-2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0.16897141501356172</v>
      </c>
      <c r="Y157" s="11">
        <f>IF('OddsRatio_working_3-way'!W157&gt;=0,IF('OddsRatio_working_3-way'!V157+SQRT('OddsRatio_working_3-way'!W157)&gt;0,0,PI()),ACOS('OddsRatio_working_3-way'!V157/(2*'OddsRatio_working_3-way'!X157)))</f>
        <v>0.83667685096852484</v>
      </c>
      <c r="Z157" s="11">
        <f>'OddsRatio_working_3-way'!X157^(1/3)*COS('OddsRatio_working_3-way'!Y157/3)</f>
        <v>0.53148486420810381</v>
      </c>
      <c r="AA157" s="11">
        <f>'OddsRatio_working_3-way'!X157^(1/3)*COS(('OddsRatio_working_3-way'!Y157+2*PI())/3)</f>
        <v>-0.39754592051892801</v>
      </c>
      <c r="AB157" s="11">
        <f>'OddsRatio_working_3-way'!X157^(1/3)*COS(('OddsRatio_working_3-way'!Y157+4*PI())/3)</f>
        <v>-0.133938943689176</v>
      </c>
      <c r="AC157" s="11">
        <f>'OddsRatio_working_3-way'!X157^(1/3)*SIN('OddsRatio_working_3-way'!Y157/3)</f>
        <v>0.15219355903292101</v>
      </c>
      <c r="AD157" s="11">
        <f>'OddsRatio_working_3-way'!X157^(1/3)*SIN(('OddsRatio_working_3-way'!Y157+2*PI())/3)</f>
        <v>0.38418261461468028</v>
      </c>
      <c r="AE157" s="11">
        <f>'OddsRatio_working_3-way'!X157^(1/3)*SIN(('OddsRatio_working_3-way'!Y157+4*PI())/3)</f>
        <v>-0.53637617364760115</v>
      </c>
      <c r="AF157" s="11">
        <f>-'OddsRatio_working_3-way'!U157/(3*'OddsRatio_working_3-way'!X157^(1/3))*COS(('OddsRatio_working_3-way'!Y157)/3)</f>
        <v>0.5314848642081037</v>
      </c>
      <c r="AG157" s="11">
        <f>-'OddsRatio_working_3-way'!U157/(3*'OddsRatio_working_3-way'!X157^(1/3))*COS(('OddsRatio_working_3-way'!Y157+2*PI())/3)</f>
        <v>-0.39754592051892795</v>
      </c>
      <c r="AH157" s="11">
        <f>-'OddsRatio_working_3-way'!U157/(3*'OddsRatio_working_3-way'!X157^(1/3))*COS(('OddsRatio_working_3-way'!Y157+4*PI())/3)</f>
        <v>-0.13393894368917597</v>
      </c>
      <c r="AI157" s="11">
        <f>'OddsRatio_working_3-way'!U157/(3*'OddsRatio_working_3-way'!X157^(1/3))*SIN(('OddsRatio_working_3-way'!Y157)/3)</f>
        <v>-0.15219355903292098</v>
      </c>
      <c r="AJ157" s="11">
        <f>'OddsRatio_working_3-way'!U157/(3*'OddsRatio_working_3-way'!X157^(1/3))*SIN(('OddsRatio_working_3-way'!Y157+2*PI())/3)</f>
        <v>-0.38418261461468023</v>
      </c>
      <c r="AK157" s="11">
        <f>'OddsRatio_working_3-way'!U157/(3*'OddsRatio_working_3-way'!X157^(1/3))*SIN(('OddsRatio_working_3-way'!Y157+4*PI())/3)</f>
        <v>0.53637617364760104</v>
      </c>
      <c r="AL157" s="11">
        <f>'OddsRatio_working_3-way'!Z157+'OddsRatio_working_3-way'!AF157</f>
        <v>1.0629697284162076</v>
      </c>
      <c r="AM157" s="11">
        <f>'OddsRatio_working_3-way'!AA157+'OddsRatio_working_3-way'!AG157</f>
        <v>-0.79509184103785602</v>
      </c>
      <c r="AN157" s="11">
        <f>'OddsRatio_working_3-way'!AB157+'OddsRatio_working_3-way'!AH157</f>
        <v>-0.26787788737835194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1.0629697284162076</v>
      </c>
      <c r="AS157" s="11">
        <f>IF(('OddsRatio_working_3-way'!X157=0),IF(Q157&gt;0,-Q157^(1/3),(-Q157)^(1/3)),'OddsRatio_working_3-way'!AM157-'OddsRatio_working_3-way'!R157/3)</f>
        <v>-0.79509184103785602</v>
      </c>
      <c r="AT157" s="11">
        <f>IF(('OddsRatio_working_3-way'!X157=0),IF(Q157&gt;0,-Q157^(1/3),(-Q157)^(1/3)),'OddsRatio_working_3-way'!AN157-'OddsRatio_working_3-way'!R157/3)</f>
        <v>-0.26787788737835194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1.25</v>
      </c>
      <c r="B158" s="4">
        <f>IF('True_Odds_Calculator_3-way'!B159="","",'True_Odds_Calculator_3-way'!B159)</f>
        <v>6.36</v>
      </c>
      <c r="C158" s="4">
        <f>IF('True_Odds_Calculator_3-way'!C159="","",'True_Odds_Calculator_3-way'!C159)</f>
        <v>12.42</v>
      </c>
      <c r="D158" s="9">
        <f t="shared" si="39"/>
        <v>0.78287692751243565</v>
      </c>
      <c r="E158" s="9">
        <f t="shared" si="40"/>
        <v>0.14396424433949465</v>
      </c>
      <c r="F158" s="9">
        <f t="shared" si="41"/>
        <v>7.3158828148069732E-2</v>
      </c>
      <c r="G158" s="9">
        <f t="shared" si="42"/>
        <v>1.1093599254609046</v>
      </c>
      <c r="H158" s="9">
        <f t="shared" si="43"/>
        <v>1.277339981365226</v>
      </c>
      <c r="I158" s="9">
        <f t="shared" si="44"/>
        <v>6.9461692004704494</v>
      </c>
      <c r="J158" s="9">
        <f t="shared" si="45"/>
        <v>13.668890348763529</v>
      </c>
      <c r="K158" s="11">
        <f t="shared" si="46"/>
        <v>0.8</v>
      </c>
      <c r="L158" s="11">
        <f t="shared" si="47"/>
        <v>0.15723270440251572</v>
      </c>
      <c r="M158" s="11">
        <f t="shared" si="48"/>
        <v>8.0515297906602251E-2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-0.15498232714530225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0.17247490859741335</v>
      </c>
      <c r="Q158" s="11">
        <f>2*'OddsRatio_working_3-way'!K158*'OddsRatio_working_3-way'!L158*'OddsRatio_working_3-way'!M158</f>
        <v>2.0255420857006854E-2</v>
      </c>
      <c r="R158" s="11">
        <f t="shared" si="49"/>
        <v>0</v>
      </c>
      <c r="S158" s="11">
        <f t="shared" si="50"/>
        <v>-1.1128682332645006</v>
      </c>
      <c r="T158" s="11">
        <f t="shared" si="51"/>
        <v>-0.13069503620252504</v>
      </c>
      <c r="U158" s="11">
        <f>'OddsRatio_working_3-way'!S158-'OddsRatio_working_3-way'!R158^2/3</f>
        <v>-1.1128682332645006</v>
      </c>
      <c r="V158" s="11">
        <f>'OddsRatio_working_3-way'!S158*'OddsRatio_working_3-way'!R158/3-2*'OddsRatio_working_3-way'!R158^3/27-'OddsRatio_working_3-way'!T158</f>
        <v>0.13069503620252504</v>
      </c>
      <c r="W158" s="11">
        <f>'OddsRatio_working_3-way'!V158^2+4*'OddsRatio_working_3-way'!U158^3/27</f>
        <v>-0.18710551407935469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0.22593511599977881</v>
      </c>
      <c r="Y158" s="11">
        <f>IF('OddsRatio_working_3-way'!W158&gt;=0,IF('OddsRatio_working_3-way'!V158+SQRT('OddsRatio_working_3-way'!W158)&gt;0,0,PI()),ACOS('OddsRatio_working_3-way'!V158/(2*'OddsRatio_working_3-way'!X158)))</f>
        <v>1.2773725584671418</v>
      </c>
      <c r="Z158" s="11">
        <f>'OddsRatio_working_3-way'!X158^(1/3)*COS('OddsRatio_working_3-way'!Y158/3)</f>
        <v>0.55467996273045228</v>
      </c>
      <c r="AA158" s="11">
        <f>'OddsRatio_working_3-way'!X158^(1/3)*COS(('OddsRatio_working_3-way'!Y158+2*PI())/3)</f>
        <v>-0.49520384373145976</v>
      </c>
      <c r="AB158" s="11">
        <f>'OddsRatio_working_3-way'!X158^(1/3)*COS(('OddsRatio_working_3-way'!Y158+4*PI())/3)</f>
        <v>-5.9476118998992696E-2</v>
      </c>
      <c r="AC158" s="11">
        <f>'OddsRatio_working_3-way'!X158^(1/3)*SIN('OddsRatio_working_3-way'!Y158/3)</f>
        <v>0.25156751916767306</v>
      </c>
      <c r="AD158" s="11">
        <f>'OddsRatio_working_3-way'!X158^(1/3)*SIN(('OddsRatio_working_3-way'!Y158+2*PI())/3)</f>
        <v>0.35458317911094078</v>
      </c>
      <c r="AE158" s="11">
        <f>'OddsRatio_working_3-way'!X158^(1/3)*SIN(('OddsRatio_working_3-way'!Y158+4*PI())/3)</f>
        <v>-0.6061506982786139</v>
      </c>
      <c r="AF158" s="11">
        <f>-'OddsRatio_working_3-way'!U158/(3*'OddsRatio_working_3-way'!X158^(1/3))*COS(('OddsRatio_working_3-way'!Y158)/3)</f>
        <v>0.55467996273045228</v>
      </c>
      <c r="AG158" s="11">
        <f>-'OddsRatio_working_3-way'!U158/(3*'OddsRatio_working_3-way'!X158^(1/3))*COS(('OddsRatio_working_3-way'!Y158+2*PI())/3)</f>
        <v>-0.49520384373145976</v>
      </c>
      <c r="AH158" s="11">
        <f>-'OddsRatio_working_3-way'!U158/(3*'OddsRatio_working_3-way'!X158^(1/3))*COS(('OddsRatio_working_3-way'!Y158+4*PI())/3)</f>
        <v>-5.9476118998992696E-2</v>
      </c>
      <c r="AI158" s="11">
        <f>'OddsRatio_working_3-way'!U158/(3*'OddsRatio_working_3-way'!X158^(1/3))*SIN(('OddsRatio_working_3-way'!Y158)/3)</f>
        <v>-0.25156751916767306</v>
      </c>
      <c r="AJ158" s="11">
        <f>'OddsRatio_working_3-way'!U158/(3*'OddsRatio_working_3-way'!X158^(1/3))*SIN(('OddsRatio_working_3-way'!Y158+2*PI())/3)</f>
        <v>-0.35458317911094078</v>
      </c>
      <c r="AK158" s="11">
        <f>'OddsRatio_working_3-way'!U158/(3*'OddsRatio_working_3-way'!X158^(1/3))*SIN(('OddsRatio_working_3-way'!Y158+4*PI())/3)</f>
        <v>0.6061506982786139</v>
      </c>
      <c r="AL158" s="11">
        <f>'OddsRatio_working_3-way'!Z158+'OddsRatio_working_3-way'!AF158</f>
        <v>1.1093599254609046</v>
      </c>
      <c r="AM158" s="11">
        <f>'OddsRatio_working_3-way'!AA158+'OddsRatio_working_3-way'!AG158</f>
        <v>-0.99040768746291952</v>
      </c>
      <c r="AN158" s="11">
        <f>'OddsRatio_working_3-way'!AB158+'OddsRatio_working_3-way'!AH158</f>
        <v>-0.11895223799798539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1.1093599254609046</v>
      </c>
      <c r="AS158" s="11">
        <f>IF(('OddsRatio_working_3-way'!X158=0),IF(Q158&gt;0,-Q158^(1/3),(-Q158)^(1/3)),'OddsRatio_working_3-way'!AM158-'OddsRatio_working_3-way'!R158/3)</f>
        <v>-0.99040768746291952</v>
      </c>
      <c r="AT158" s="11">
        <f>IF(('OddsRatio_working_3-way'!X158=0),IF(Q158&gt;0,-Q158^(1/3),(-Q158)^(1/3)),'OddsRatio_working_3-way'!AN158-'OddsRatio_working_3-way'!R158/3)</f>
        <v>-0.11895223799798539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1.1599999999999999</v>
      </c>
      <c r="B159" s="4">
        <f>IF('True_Odds_Calculator_3-way'!B160="","",'True_Odds_Calculator_3-way'!B160)</f>
        <v>8.57</v>
      </c>
      <c r="C159" s="4">
        <f>IF('True_Odds_Calculator_3-way'!C160="","",'True_Odds_Calculator_3-way'!C160)</f>
        <v>17.28</v>
      </c>
      <c r="D159" s="9">
        <f t="shared" si="39"/>
        <v>0.84539728294182326</v>
      </c>
      <c r="E159" s="9">
        <f t="shared" si="40"/>
        <v>0.10360212150530543</v>
      </c>
      <c r="F159" s="9">
        <f t="shared" si="41"/>
        <v>5.1000595552871328E-2</v>
      </c>
      <c r="G159" s="9">
        <f t="shared" si="42"/>
        <v>1.1429738433168106</v>
      </c>
      <c r="H159" s="9">
        <f t="shared" si="43"/>
        <v>1.1828758149306897</v>
      </c>
      <c r="I159" s="9">
        <f t="shared" si="44"/>
        <v>9.6523119939082562</v>
      </c>
      <c r="J159" s="9">
        <f t="shared" si="45"/>
        <v>19.607614169197678</v>
      </c>
      <c r="K159" s="11">
        <f t="shared" si="46"/>
        <v>0.86206896551724144</v>
      </c>
      <c r="L159" s="11">
        <f t="shared" si="47"/>
        <v>0.11668611435239207</v>
      </c>
      <c r="M159" s="11">
        <f t="shared" si="48"/>
        <v>5.7870370370370364E-2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-0.11478568054232963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0.13976859861913982</v>
      </c>
      <c r="Q159" s="11">
        <f>2*'OddsRatio_working_3-way'!K159*'OddsRatio_working_3-way'!L159*'OddsRatio_working_3-way'!M159</f>
        <v>1.1642532163193654E-2</v>
      </c>
      <c r="R159" s="11">
        <f t="shared" si="49"/>
        <v>0</v>
      </c>
      <c r="S159" s="11">
        <f t="shared" si="50"/>
        <v>-1.2176483857461402</v>
      </c>
      <c r="T159" s="11">
        <f t="shared" si="51"/>
        <v>-0.10142843696344359</v>
      </c>
      <c r="U159" s="11">
        <f>'OddsRatio_working_3-way'!S159-'OddsRatio_working_3-way'!R159^2/3</f>
        <v>-1.2176483857461402</v>
      </c>
      <c r="V159" s="11">
        <f>'OddsRatio_working_3-way'!S159*'OddsRatio_working_3-way'!R159/3-2*'OddsRatio_working_3-way'!R159^3/27-'OddsRatio_working_3-way'!T159</f>
        <v>0.10142843696344359</v>
      </c>
      <c r="W159" s="11">
        <f>'OddsRatio_working_3-way'!V159^2+4*'OddsRatio_working_3-way'!U159^3/27</f>
        <v>-0.25717416834655421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0.25858359198303821</v>
      </c>
      <c r="Y159" s="11">
        <f>IF('OddsRatio_working_3-way'!W159&gt;=0,IF('OddsRatio_working_3-way'!V159+SQRT('OddsRatio_working_3-way'!W159)&gt;0,0,PI()),ACOS('OddsRatio_working_3-way'!V159/(2*'OddsRatio_working_3-way'!X159)))</f>
        <v>1.3733936530532629</v>
      </c>
      <c r="Z159" s="11">
        <f>'OddsRatio_working_3-way'!X159^(1/3)*COS('OddsRatio_working_3-way'!Y159/3)</f>
        <v>0.57148692165840531</v>
      </c>
      <c r="AA159" s="11">
        <f>'OddsRatio_working_3-way'!X159^(1/3)*COS(('OddsRatio_working_3-way'!Y159+2*PI())/3)</f>
        <v>-0.52959612170577552</v>
      </c>
      <c r="AB159" s="11">
        <f>'OddsRatio_working_3-way'!X159^(1/3)*COS(('OddsRatio_working_3-way'!Y159+4*PI())/3)</f>
        <v>-4.189079995263003E-2</v>
      </c>
      <c r="AC159" s="11">
        <f>'OddsRatio_working_3-way'!X159^(1/3)*SIN('OddsRatio_working_3-way'!Y159/3)</f>
        <v>0.28157679879939174</v>
      </c>
      <c r="AD159" s="11">
        <f>'OddsRatio_working_3-way'!X159^(1/3)*SIN(('OddsRatio_working_3-way'!Y159+2*PI())/3)</f>
        <v>0.35413379268705053</v>
      </c>
      <c r="AE159" s="11">
        <f>'OddsRatio_working_3-way'!X159^(1/3)*SIN(('OddsRatio_working_3-way'!Y159+4*PI())/3)</f>
        <v>-0.63571059148644216</v>
      </c>
      <c r="AF159" s="11">
        <f>-'OddsRatio_working_3-way'!U159/(3*'OddsRatio_working_3-way'!X159^(1/3))*COS(('OddsRatio_working_3-way'!Y159)/3)</f>
        <v>0.57148692165840531</v>
      </c>
      <c r="AG159" s="11">
        <f>-'OddsRatio_working_3-way'!U159/(3*'OddsRatio_working_3-way'!X159^(1/3))*COS(('OddsRatio_working_3-way'!Y159+2*PI())/3)</f>
        <v>-0.52959612170577552</v>
      </c>
      <c r="AH159" s="11">
        <f>-'OddsRatio_working_3-way'!U159/(3*'OddsRatio_working_3-way'!X159^(1/3))*COS(('OddsRatio_working_3-way'!Y159+4*PI())/3)</f>
        <v>-4.189079995263003E-2</v>
      </c>
      <c r="AI159" s="11">
        <f>'OddsRatio_working_3-way'!U159/(3*'OddsRatio_working_3-way'!X159^(1/3))*SIN(('OddsRatio_working_3-way'!Y159)/3)</f>
        <v>-0.28157679879939174</v>
      </c>
      <c r="AJ159" s="11">
        <f>'OddsRatio_working_3-way'!U159/(3*'OddsRatio_working_3-way'!X159^(1/3))*SIN(('OddsRatio_working_3-way'!Y159+2*PI())/3)</f>
        <v>-0.35413379268705053</v>
      </c>
      <c r="AK159" s="11">
        <f>'OddsRatio_working_3-way'!U159/(3*'OddsRatio_working_3-way'!X159^(1/3))*SIN(('OddsRatio_working_3-way'!Y159+4*PI())/3)</f>
        <v>0.63571059148644216</v>
      </c>
      <c r="AL159" s="11">
        <f>'OddsRatio_working_3-way'!Z159+'OddsRatio_working_3-way'!AF159</f>
        <v>1.1429738433168106</v>
      </c>
      <c r="AM159" s="11">
        <f>'OddsRatio_working_3-way'!AA159+'OddsRatio_working_3-way'!AG159</f>
        <v>-1.059192243411551</v>
      </c>
      <c r="AN159" s="11">
        <f>'OddsRatio_working_3-way'!AB159+'OddsRatio_working_3-way'!AH159</f>
        <v>-8.378159990526006E-2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1.1429738433168106</v>
      </c>
      <c r="AS159" s="11">
        <f>IF(('OddsRatio_working_3-way'!X159=0),IF(Q159&gt;0,-Q159^(1/3),(-Q159)^(1/3)),'OddsRatio_working_3-way'!AM159-'OddsRatio_working_3-way'!R159/3)</f>
        <v>-1.059192243411551</v>
      </c>
      <c r="AT159" s="11">
        <f>IF(('OddsRatio_working_3-way'!X159=0),IF(Q159&gt;0,-Q159^(1/3),(-Q159)^(1/3)),'OddsRatio_working_3-way'!AN159-'OddsRatio_working_3-way'!R159/3)</f>
        <v>-8.378159990526006E-2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1.48</v>
      </c>
      <c r="B160" s="4">
        <f>IF('True_Odds_Calculator_3-way'!B161="","",'True_Odds_Calculator_3-way'!B161)</f>
        <v>4.62</v>
      </c>
      <c r="C160" s="4">
        <f>IF('True_Odds_Calculator_3-way'!C161="","",'True_Odds_Calculator_3-way'!C161)</f>
        <v>6.34</v>
      </c>
      <c r="D160" s="9">
        <f t="shared" si="39"/>
        <v>0.65416307658895967</v>
      </c>
      <c r="E160" s="9">
        <f t="shared" si="40"/>
        <v>0.20051898228523934</v>
      </c>
      <c r="F160" s="9">
        <f t="shared" si="41"/>
        <v>0.14531794112580101</v>
      </c>
      <c r="G160" s="9">
        <f t="shared" si="42"/>
        <v>1.1013975203195181</v>
      </c>
      <c r="H160" s="9">
        <f t="shared" si="43"/>
        <v>1.5286708097533688</v>
      </c>
      <c r="I160" s="9">
        <f t="shared" si="44"/>
        <v>4.9870590235566556</v>
      </c>
      <c r="J160" s="9">
        <f t="shared" si="45"/>
        <v>6.8814627585062258</v>
      </c>
      <c r="K160" s="11">
        <f t="shared" si="46"/>
        <v>0.67567567567567566</v>
      </c>
      <c r="L160" s="11">
        <f t="shared" si="47"/>
        <v>0.21645021645021645</v>
      </c>
      <c r="M160" s="11">
        <f t="shared" si="48"/>
        <v>0.15772870662460567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-0.21404156419929288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0.21776047012640065</v>
      </c>
      <c r="Q160" s="11">
        <f>2*'OddsRatio_working_3-way'!K160*'OddsRatio_working_3-way'!L160*'OddsRatio_working_3-way'!M160</f>
        <v>4.6135692823389973E-2</v>
      </c>
      <c r="R160" s="11">
        <f t="shared" si="49"/>
        <v>0</v>
      </c>
      <c r="S160" s="11">
        <f t="shared" si="50"/>
        <v>-1.0173746904766829</v>
      </c>
      <c r="T160" s="11">
        <f t="shared" si="51"/>
        <v>-0.2155454852704837</v>
      </c>
      <c r="U160" s="11">
        <f>'OddsRatio_working_3-way'!S160-'OddsRatio_working_3-way'!R160^2/3</f>
        <v>-1.0173746904766829</v>
      </c>
      <c r="V160" s="11">
        <f>'OddsRatio_working_3-way'!S160*'OddsRatio_working_3-way'!R160/3-2*'OddsRatio_working_3-way'!R160^3/27-'OddsRatio_working_3-way'!T160</f>
        <v>0.2155454852704837</v>
      </c>
      <c r="W160" s="11">
        <f>'OddsRatio_working_3-way'!V160^2+4*'OddsRatio_working_3-way'!U160^3/27</f>
        <v>-0.10954532246200327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0.19748745446387955</v>
      </c>
      <c r="Y160" s="11">
        <f>IF('OddsRatio_working_3-way'!W160&gt;=0,IF('OddsRatio_working_3-way'!V160+SQRT('OddsRatio_working_3-way'!W160)&gt;0,0,PI()),ACOS('OddsRatio_working_3-way'!V160/(2*'OddsRatio_working_3-way'!X160)))</f>
        <v>0.99354890126971751</v>
      </c>
      <c r="Z160" s="11">
        <f>'OddsRatio_working_3-way'!X160^(1/3)*COS('OddsRatio_working_3-way'!Y160/3)</f>
        <v>0.55069876015975916</v>
      </c>
      <c r="AA160" s="11">
        <f>'OddsRatio_working_3-way'!X160^(1/3)*COS(('OddsRatio_working_3-way'!Y160+2*PI())/3)</f>
        <v>-0.43933666400167898</v>
      </c>
      <c r="AB160" s="11">
        <f>'OddsRatio_working_3-way'!X160^(1/3)*COS(('OddsRatio_working_3-way'!Y160+4*PI())/3)</f>
        <v>-0.11136209615808032</v>
      </c>
      <c r="AC160" s="11">
        <f>'OddsRatio_working_3-way'!X160^(1/3)*SIN('OddsRatio_working_3-way'!Y160/3)</f>
        <v>0.18935620503185296</v>
      </c>
      <c r="AD160" s="11">
        <f>'OddsRatio_working_3-way'!X160^(1/3)*SIN(('OddsRatio_working_3-way'!Y160+2*PI())/3)</f>
        <v>0.38224101361501867</v>
      </c>
      <c r="AE160" s="11">
        <f>'OddsRatio_working_3-way'!X160^(1/3)*SIN(('OddsRatio_working_3-way'!Y160+4*PI())/3)</f>
        <v>-0.57159721864687163</v>
      </c>
      <c r="AF160" s="11">
        <f>-'OddsRatio_working_3-way'!U160/(3*'OddsRatio_working_3-way'!X160^(1/3))*COS(('OddsRatio_working_3-way'!Y160)/3)</f>
        <v>0.55069876015975905</v>
      </c>
      <c r="AG160" s="11">
        <f>-'OddsRatio_working_3-way'!U160/(3*'OddsRatio_working_3-way'!X160^(1/3))*COS(('OddsRatio_working_3-way'!Y160+2*PI())/3)</f>
        <v>-0.43933666400167892</v>
      </c>
      <c r="AH160" s="11">
        <f>-'OddsRatio_working_3-way'!U160/(3*'OddsRatio_working_3-way'!X160^(1/3))*COS(('OddsRatio_working_3-way'!Y160+4*PI())/3)</f>
        <v>-0.11136209615808029</v>
      </c>
      <c r="AI160" s="11">
        <f>'OddsRatio_working_3-way'!U160/(3*'OddsRatio_working_3-way'!X160^(1/3))*SIN(('OddsRatio_working_3-way'!Y160)/3)</f>
        <v>-0.18935620503185294</v>
      </c>
      <c r="AJ160" s="11">
        <f>'OddsRatio_working_3-way'!U160/(3*'OddsRatio_working_3-way'!X160^(1/3))*SIN(('OddsRatio_working_3-way'!Y160+2*PI())/3)</f>
        <v>-0.38224101361501855</v>
      </c>
      <c r="AK160" s="11">
        <f>'OddsRatio_working_3-way'!U160/(3*'OddsRatio_working_3-way'!X160^(1/3))*SIN(('OddsRatio_working_3-way'!Y160+4*PI())/3)</f>
        <v>0.57159721864687152</v>
      </c>
      <c r="AL160" s="11">
        <f>'OddsRatio_working_3-way'!Z160+'OddsRatio_working_3-way'!AF160</f>
        <v>1.1013975203195181</v>
      </c>
      <c r="AM160" s="11">
        <f>'OddsRatio_working_3-way'!AA160+'OddsRatio_working_3-way'!AG160</f>
        <v>-0.87867332800335785</v>
      </c>
      <c r="AN160" s="11">
        <f>'OddsRatio_working_3-way'!AB160+'OddsRatio_working_3-way'!AH160</f>
        <v>-0.22272419231616061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1.1013975203195181</v>
      </c>
      <c r="AS160" s="11">
        <f>IF(('OddsRatio_working_3-way'!X160=0),IF(Q160&gt;0,-Q160^(1/3),(-Q160)^(1/3)),'OddsRatio_working_3-way'!AM160-'OddsRatio_working_3-way'!R160/3)</f>
        <v>-0.87867332800335785</v>
      </c>
      <c r="AT160" s="11">
        <f>IF(('OddsRatio_working_3-way'!X160=0),IF(Q160&gt;0,-Q160^(1/3),(-Q160)^(1/3)),'OddsRatio_working_3-way'!AN160-'OddsRatio_working_3-way'!R160/3)</f>
        <v>-0.22272419231616061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6.05</v>
      </c>
      <c r="B161" s="4">
        <f>IF('True_Odds_Calculator_3-way'!B162="","",'True_Odds_Calculator_3-way'!B162)</f>
        <v>4.6500000000000004</v>
      </c>
      <c r="C161" s="4">
        <f>IF('True_Odds_Calculator_3-way'!C162="","",'True_Odds_Calculator_3-way'!C162)</f>
        <v>1.52</v>
      </c>
      <c r="D161" s="9">
        <f t="shared" si="39"/>
        <v>0.15552982349324759</v>
      </c>
      <c r="E161" s="9">
        <f t="shared" si="40"/>
        <v>0.20307085085345072</v>
      </c>
      <c r="F161" s="9">
        <f t="shared" si="41"/>
        <v>0.6413993256533016</v>
      </c>
      <c r="G161" s="9">
        <f t="shared" si="42"/>
        <v>1.0751752517568438</v>
      </c>
      <c r="H161" s="9">
        <f t="shared" si="43"/>
        <v>6.4296350213720617</v>
      </c>
      <c r="I161" s="9">
        <f t="shared" si="44"/>
        <v>4.9243896689124806</v>
      </c>
      <c r="J161" s="9">
        <f t="shared" si="45"/>
        <v>1.5590911309135589</v>
      </c>
      <c r="K161" s="11">
        <f t="shared" si="46"/>
        <v>0.16528925619834711</v>
      </c>
      <c r="L161" s="11">
        <f t="shared" si="47"/>
        <v>0.21505376344086019</v>
      </c>
      <c r="M161" s="11">
        <f t="shared" si="48"/>
        <v>0.65789473684210531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-0.22414841422404319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0.21561501728194121</v>
      </c>
      <c r="Q161" s="11">
        <f>2*'OddsRatio_working_3-way'!K161*'OddsRatio_working_3-way'!L161*'OddsRatio_working_3-way'!M161</f>
        <v>4.6771153423414577E-2</v>
      </c>
      <c r="R161" s="11">
        <f t="shared" si="49"/>
        <v>0</v>
      </c>
      <c r="S161" s="11">
        <f t="shared" si="50"/>
        <v>-0.96192970192698934</v>
      </c>
      <c r="T161" s="11">
        <f t="shared" si="51"/>
        <v>-0.20866154054815386</v>
      </c>
      <c r="U161" s="11">
        <f>'OddsRatio_working_3-way'!S161-'OddsRatio_working_3-way'!R161^2/3</f>
        <v>-0.96192970192698934</v>
      </c>
      <c r="V161" s="11">
        <f>'OddsRatio_working_3-way'!S161*'OddsRatio_working_3-way'!R161/3-2*'OddsRatio_working_3-way'!R161^3/27-'OddsRatio_working_3-way'!T161</f>
        <v>0.20866154054815386</v>
      </c>
      <c r="W161" s="11">
        <f>'OddsRatio_working_3-way'!V161^2+4*'OddsRatio_working_3-way'!U161^3/27</f>
        <v>-8.8324357269716269E-2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0.18156541229929032</v>
      </c>
      <c r="Y161" s="11">
        <f>IF('OddsRatio_working_3-way'!W161&gt;=0,IF('OddsRatio_working_3-way'!V161+SQRT('OddsRatio_working_3-way'!W161)&gt;0,0,PI()),ACOS('OddsRatio_working_3-way'!V161/(2*'OddsRatio_working_3-way'!X161)))</f>
        <v>0.95865889833506834</v>
      </c>
      <c r="Z161" s="11">
        <f>'OddsRatio_working_3-way'!X161^(1/3)*COS('OddsRatio_working_3-way'!Y161/3)</f>
        <v>0.5375876258784219</v>
      </c>
      <c r="AA161" s="11">
        <f>'OddsRatio_working_3-way'!X161^(1/3)*COS(('OddsRatio_working_3-way'!Y161+2*PI())/3)</f>
        <v>-0.42284602440840324</v>
      </c>
      <c r="AB161" s="11">
        <f>'OddsRatio_working_3-way'!X161^(1/3)*COS(('OddsRatio_working_3-way'!Y161+4*PI())/3)</f>
        <v>-0.11474160147001858</v>
      </c>
      <c r="AC161" s="11">
        <f>'OddsRatio_working_3-way'!X161^(1/3)*SIN('OddsRatio_working_3-way'!Y161/3)</f>
        <v>0.17788417152199068</v>
      </c>
      <c r="AD161" s="11">
        <f>'OddsRatio_working_3-way'!X161^(1/3)*SIN(('OddsRatio_working_3-way'!Y161+2*PI())/3)</f>
        <v>0.37662245500988278</v>
      </c>
      <c r="AE161" s="11">
        <f>'OddsRatio_working_3-way'!X161^(1/3)*SIN(('OddsRatio_working_3-way'!Y161+4*PI())/3)</f>
        <v>-0.55450662653187344</v>
      </c>
      <c r="AF161" s="11">
        <f>-'OddsRatio_working_3-way'!U161/(3*'OddsRatio_working_3-way'!X161^(1/3))*COS(('OddsRatio_working_3-way'!Y161)/3)</f>
        <v>0.5375876258784219</v>
      </c>
      <c r="AG161" s="11">
        <f>-'OddsRatio_working_3-way'!U161/(3*'OddsRatio_working_3-way'!X161^(1/3))*COS(('OddsRatio_working_3-way'!Y161+2*PI())/3)</f>
        <v>-0.42284602440840324</v>
      </c>
      <c r="AH161" s="11">
        <f>-'OddsRatio_working_3-way'!U161/(3*'OddsRatio_working_3-way'!X161^(1/3))*COS(('OddsRatio_working_3-way'!Y161+4*PI())/3)</f>
        <v>-0.11474160147001858</v>
      </c>
      <c r="AI161" s="11">
        <f>'OddsRatio_working_3-way'!U161/(3*'OddsRatio_working_3-way'!X161^(1/3))*SIN(('OddsRatio_working_3-way'!Y161)/3)</f>
        <v>-0.17788417152199068</v>
      </c>
      <c r="AJ161" s="11">
        <f>'OddsRatio_working_3-way'!U161/(3*'OddsRatio_working_3-way'!X161^(1/3))*SIN(('OddsRatio_working_3-way'!Y161+2*PI())/3)</f>
        <v>-0.37662245500988278</v>
      </c>
      <c r="AK161" s="11">
        <f>'OddsRatio_working_3-way'!U161/(3*'OddsRatio_working_3-way'!X161^(1/3))*SIN(('OddsRatio_working_3-way'!Y161+4*PI())/3)</f>
        <v>0.55450662653187344</v>
      </c>
      <c r="AL161" s="11">
        <f>'OddsRatio_working_3-way'!Z161+'OddsRatio_working_3-way'!AF161</f>
        <v>1.0751752517568438</v>
      </c>
      <c r="AM161" s="11">
        <f>'OddsRatio_working_3-way'!AA161+'OddsRatio_working_3-way'!AG161</f>
        <v>-0.84569204881680649</v>
      </c>
      <c r="AN161" s="11">
        <f>'OddsRatio_working_3-way'!AB161+'OddsRatio_working_3-way'!AH161</f>
        <v>-0.22948320294003716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1.0751752517568438</v>
      </c>
      <c r="AS161" s="11">
        <f>IF(('OddsRatio_working_3-way'!X161=0),IF(Q161&gt;0,-Q161^(1/3),(-Q161)^(1/3)),'OddsRatio_working_3-way'!AM161-'OddsRatio_working_3-way'!R161/3)</f>
        <v>-0.84569204881680649</v>
      </c>
      <c r="AT161" s="11">
        <f>IF(('OddsRatio_working_3-way'!X161=0),IF(Q161&gt;0,-Q161^(1/3),(-Q161)^(1/3)),'OddsRatio_working_3-way'!AN161-'OddsRatio_working_3-way'!R161/3)</f>
        <v>-0.22948320294003716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1.38</v>
      </c>
      <c r="B162" s="4">
        <f>IF('True_Odds_Calculator_3-way'!B163="","",'True_Odds_Calculator_3-way'!B163)</f>
        <v>5.29</v>
      </c>
      <c r="C162" s="4">
        <f>IF('True_Odds_Calculator_3-way'!C163="","",'True_Odds_Calculator_3-way'!C163)</f>
        <v>8.1</v>
      </c>
      <c r="D162" s="9">
        <f t="shared" si="39"/>
        <v>0.70815283107602678</v>
      </c>
      <c r="E162" s="9">
        <f t="shared" si="40"/>
        <v>0.17690757194456816</v>
      </c>
      <c r="F162" s="9">
        <f t="shared" si="41"/>
        <v>0.11493959697940494</v>
      </c>
      <c r="G162" s="9">
        <f t="shared" si="42"/>
        <v>1.0845382972237951</v>
      </c>
      <c r="H162" s="9">
        <f t="shared" si="43"/>
        <v>1.4121245529450417</v>
      </c>
      <c r="I162" s="9">
        <f t="shared" si="44"/>
        <v>5.6526692950900816</v>
      </c>
      <c r="J162" s="9">
        <f t="shared" si="45"/>
        <v>8.7002219102889455</v>
      </c>
      <c r="K162" s="11">
        <f t="shared" si="46"/>
        <v>0.7246376811594204</v>
      </c>
      <c r="L162" s="11">
        <f t="shared" si="47"/>
        <v>0.1890359168241966</v>
      </c>
      <c r="M162" s="11">
        <f t="shared" si="48"/>
        <v>0.1234567901234568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-0.19573994421258856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0.19904748085711166</v>
      </c>
      <c r="Q162" s="11">
        <f>2*'OddsRatio_working_3-way'!K162*'OddsRatio_working_3-way'!L162*'OddsRatio_working_3-way'!M162</f>
        <v>3.3822851462550839E-2</v>
      </c>
      <c r="R162" s="11">
        <f t="shared" si="49"/>
        <v>0</v>
      </c>
      <c r="S162" s="11">
        <f t="shared" si="50"/>
        <v>-1.0168976069643243</v>
      </c>
      <c r="T162" s="11">
        <f t="shared" si="51"/>
        <v>-0.1727948355079566</v>
      </c>
      <c r="U162" s="11">
        <f>'OddsRatio_working_3-way'!S162-'OddsRatio_working_3-way'!R162^2/3</f>
        <v>-1.0168976069643243</v>
      </c>
      <c r="V162" s="11">
        <f>'OddsRatio_working_3-way'!S162*'OddsRatio_working_3-way'!R162/3-2*'OddsRatio_working_3-way'!R162^3/27-'OddsRatio_working_3-way'!T162</f>
        <v>0.1727948355079566</v>
      </c>
      <c r="W162" s="11">
        <f>'OddsRatio_working_3-way'!V162^2+4*'OddsRatio_working_3-way'!U162^3/27</f>
        <v>-0.1259277571203265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0.19734855731582399</v>
      </c>
      <c r="Y162" s="11">
        <f>IF('OddsRatio_working_3-way'!W162&gt;=0,IF('OddsRatio_working_3-way'!V162+SQRT('OddsRatio_working_3-way'!W162)&gt;0,0,PI()),ACOS('OddsRatio_working_3-way'!V162/(2*'OddsRatio_working_3-way'!X162)))</f>
        <v>1.1176561175657269</v>
      </c>
      <c r="Z162" s="11">
        <f>'OddsRatio_working_3-way'!X162^(1/3)*COS('OddsRatio_working_3-way'!Y162/3)</f>
        <v>0.54226914861189757</v>
      </c>
      <c r="AA162" s="11">
        <f>'OddsRatio_working_3-way'!X162^(1/3)*COS(('OddsRatio_working_3-way'!Y162+2*PI())/3)</f>
        <v>-0.45466258194749892</v>
      </c>
      <c r="AB162" s="11">
        <f>'OddsRatio_working_3-way'!X162^(1/3)*COS(('OddsRatio_working_3-way'!Y162+4*PI())/3)</f>
        <v>-8.7606566664398811E-2</v>
      </c>
      <c r="AC162" s="11">
        <f>'OddsRatio_working_3-way'!X162^(1/3)*SIN('OddsRatio_working_3-way'!Y162/3)</f>
        <v>0.2119198892313694</v>
      </c>
      <c r="AD162" s="11">
        <f>'OddsRatio_working_3-way'!X162^(1/3)*SIN(('OddsRatio_working_3-way'!Y162+2*PI())/3)</f>
        <v>0.36365891377077769</v>
      </c>
      <c r="AE162" s="11">
        <f>'OddsRatio_working_3-way'!X162^(1/3)*SIN(('OddsRatio_working_3-way'!Y162+4*PI())/3)</f>
        <v>-0.57557880300214703</v>
      </c>
      <c r="AF162" s="11">
        <f>-'OddsRatio_working_3-way'!U162/(3*'OddsRatio_working_3-way'!X162^(1/3))*COS(('OddsRatio_working_3-way'!Y162)/3)</f>
        <v>0.54226914861189757</v>
      </c>
      <c r="AG162" s="11">
        <f>-'OddsRatio_working_3-way'!U162/(3*'OddsRatio_working_3-way'!X162^(1/3))*COS(('OddsRatio_working_3-way'!Y162+2*PI())/3)</f>
        <v>-0.45466258194749892</v>
      </c>
      <c r="AH162" s="11">
        <f>-'OddsRatio_working_3-way'!U162/(3*'OddsRatio_working_3-way'!X162^(1/3))*COS(('OddsRatio_working_3-way'!Y162+4*PI())/3)</f>
        <v>-8.7606566664398811E-2</v>
      </c>
      <c r="AI162" s="11">
        <f>'OddsRatio_working_3-way'!U162/(3*'OddsRatio_working_3-way'!X162^(1/3))*SIN(('OddsRatio_working_3-way'!Y162)/3)</f>
        <v>-0.2119198892313694</v>
      </c>
      <c r="AJ162" s="11">
        <f>'OddsRatio_working_3-way'!U162/(3*'OddsRatio_working_3-way'!X162^(1/3))*SIN(('OddsRatio_working_3-way'!Y162+2*PI())/3)</f>
        <v>-0.36365891377077769</v>
      </c>
      <c r="AK162" s="11">
        <f>'OddsRatio_working_3-way'!U162/(3*'OddsRatio_working_3-way'!X162^(1/3))*SIN(('OddsRatio_working_3-way'!Y162+4*PI())/3)</f>
        <v>0.57557880300214703</v>
      </c>
      <c r="AL162" s="11">
        <f>'OddsRatio_working_3-way'!Z162+'OddsRatio_working_3-way'!AF162</f>
        <v>1.0845382972237951</v>
      </c>
      <c r="AM162" s="11">
        <f>'OddsRatio_working_3-way'!AA162+'OddsRatio_working_3-way'!AG162</f>
        <v>-0.90932516389499785</v>
      </c>
      <c r="AN162" s="11">
        <f>'OddsRatio_working_3-way'!AB162+'OddsRatio_working_3-way'!AH162</f>
        <v>-0.17521313332879762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1.0845382972237951</v>
      </c>
      <c r="AS162" s="11">
        <f>IF(('OddsRatio_working_3-way'!X162=0),IF(Q162&gt;0,-Q162^(1/3),(-Q162)^(1/3)),'OddsRatio_working_3-way'!AM162-'OddsRatio_working_3-way'!R162/3)</f>
        <v>-0.90932516389499785</v>
      </c>
      <c r="AT162" s="11">
        <f>IF(('OddsRatio_working_3-way'!X162=0),IF(Q162&gt;0,-Q162^(1/3),(-Q162)^(1/3)),'OddsRatio_working_3-way'!AN162-'OddsRatio_working_3-way'!R162/3)</f>
        <v>-0.17521313332879762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2.2200000000000002</v>
      </c>
      <c r="B163" s="4">
        <f>IF('True_Odds_Calculator_3-way'!B164="","",'True_Odds_Calculator_3-way'!B164)</f>
        <v>3.3</v>
      </c>
      <c r="C163" s="4">
        <f>IF('True_Odds_Calculator_3-way'!C164="","",'True_Odds_Calculator_3-way'!C164)</f>
        <v>3.58</v>
      </c>
      <c r="D163" s="9">
        <f t="shared" si="39"/>
        <v>0.43808441882702326</v>
      </c>
      <c r="E163" s="9">
        <f t="shared" si="40"/>
        <v>0.29255685075734622</v>
      </c>
      <c r="F163" s="9">
        <f t="shared" si="41"/>
        <v>0.26935873041563041</v>
      </c>
      <c r="G163" s="9">
        <f t="shared" si="42"/>
        <v>1.0513648104132289</v>
      </c>
      <c r="H163" s="9">
        <f t="shared" si="43"/>
        <v>2.2826650687041394</v>
      </c>
      <c r="I163" s="9">
        <f t="shared" si="44"/>
        <v>3.4181390639504263</v>
      </c>
      <c r="J163" s="9">
        <f t="shared" si="45"/>
        <v>3.712521210866131</v>
      </c>
      <c r="K163" s="11">
        <f t="shared" si="46"/>
        <v>0.4504504504504504</v>
      </c>
      <c r="L163" s="11">
        <f t="shared" si="47"/>
        <v>0.30303030303030304</v>
      </c>
      <c r="M163" s="11">
        <f t="shared" si="48"/>
        <v>0.27932960893854747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-0.27603072854469501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0.23258403146671305</v>
      </c>
      <c r="Q163" s="11">
        <f>2*'OddsRatio_working_3-way'!K163*'OddsRatio_working_3-way'!L163*'OddsRatio_working_3-way'!M163</f>
        <v>7.6257059497282953E-2</v>
      </c>
      <c r="R163" s="11">
        <f t="shared" si="49"/>
        <v>0</v>
      </c>
      <c r="S163" s="11">
        <f t="shared" si="50"/>
        <v>-0.84260195483653533</v>
      </c>
      <c r="T163" s="11">
        <f t="shared" si="51"/>
        <v>-0.27626293601197877</v>
      </c>
      <c r="U163" s="11">
        <f>'OddsRatio_working_3-way'!S163-'OddsRatio_working_3-way'!R163^2/3</f>
        <v>-0.84260195483653533</v>
      </c>
      <c r="V163" s="11">
        <f>'OddsRatio_working_3-way'!S163*'OddsRatio_working_3-way'!R163/3-2*'OddsRatio_working_3-way'!R163^3/27-'OddsRatio_working_3-way'!T163</f>
        <v>0.27626293601197877</v>
      </c>
      <c r="W163" s="11">
        <f>'OddsRatio_working_3-way'!V163^2+4*'OddsRatio_working_3-way'!U163^3/27</f>
        <v>-1.2305293362257566E-2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0.14885101878742402</v>
      </c>
      <c r="Y163" s="11">
        <f>IF('OddsRatio_working_3-way'!W163&gt;=0,IF('OddsRatio_working_3-way'!V163+SQRT('OddsRatio_working_3-way'!W163)&gt;0,0,PI()),ACOS('OddsRatio_working_3-way'!V163/(2*'OddsRatio_working_3-way'!X163)))</f>
        <v>0.38182891725552981</v>
      </c>
      <c r="Z163" s="11">
        <f>'OddsRatio_working_3-way'!X163^(1/3)*COS('OddsRatio_working_3-way'!Y163/3)</f>
        <v>0.52568240520661447</v>
      </c>
      <c r="AA163" s="11">
        <f>'OddsRatio_working_3-way'!X163^(1/3)*COS(('OddsRatio_working_3-way'!Y163+2*PI())/3)</f>
        <v>-0.32109920936010811</v>
      </c>
      <c r="AB163" s="11">
        <f>'OddsRatio_working_3-way'!X163^(1/3)*COS(('OddsRatio_working_3-way'!Y163+4*PI())/3)</f>
        <v>-0.20458319584650647</v>
      </c>
      <c r="AC163" s="11">
        <f>'OddsRatio_working_3-way'!X163^(1/3)*SIN('OddsRatio_working_3-way'!Y163/3)</f>
        <v>6.7270551766980005E-2</v>
      </c>
      <c r="AD163" s="11">
        <f>'OddsRatio_working_3-way'!X163^(1/3)*SIN(('OddsRatio_working_3-way'!Y163+2*PI())/3)</f>
        <v>0.42161904134794315</v>
      </c>
      <c r="AE163" s="11">
        <f>'OddsRatio_working_3-way'!X163^(1/3)*SIN(('OddsRatio_working_3-way'!Y163+4*PI())/3)</f>
        <v>-0.48888959311492314</v>
      </c>
      <c r="AF163" s="11">
        <f>-'OddsRatio_working_3-way'!U163/(3*'OddsRatio_working_3-way'!X163^(1/3))*COS(('OddsRatio_working_3-way'!Y163)/3)</f>
        <v>0.52568240520661447</v>
      </c>
      <c r="AG163" s="11">
        <f>-'OddsRatio_working_3-way'!U163/(3*'OddsRatio_working_3-way'!X163^(1/3))*COS(('OddsRatio_working_3-way'!Y163+2*PI())/3)</f>
        <v>-0.32109920936010811</v>
      </c>
      <c r="AH163" s="11">
        <f>-'OddsRatio_working_3-way'!U163/(3*'OddsRatio_working_3-way'!X163^(1/3))*COS(('OddsRatio_working_3-way'!Y163+4*PI())/3)</f>
        <v>-0.20458319584650647</v>
      </c>
      <c r="AI163" s="11">
        <f>'OddsRatio_working_3-way'!U163/(3*'OddsRatio_working_3-way'!X163^(1/3))*SIN(('OddsRatio_working_3-way'!Y163)/3)</f>
        <v>-6.7270551766980005E-2</v>
      </c>
      <c r="AJ163" s="11">
        <f>'OddsRatio_working_3-way'!U163/(3*'OddsRatio_working_3-way'!X163^(1/3))*SIN(('OddsRatio_working_3-way'!Y163+2*PI())/3)</f>
        <v>-0.42161904134794315</v>
      </c>
      <c r="AK163" s="11">
        <f>'OddsRatio_working_3-way'!U163/(3*'OddsRatio_working_3-way'!X163^(1/3))*SIN(('OddsRatio_working_3-way'!Y163+4*PI())/3)</f>
        <v>0.48888959311492314</v>
      </c>
      <c r="AL163" s="11">
        <f>'OddsRatio_working_3-way'!Z163+'OddsRatio_working_3-way'!AF163</f>
        <v>1.0513648104132289</v>
      </c>
      <c r="AM163" s="11">
        <f>'OddsRatio_working_3-way'!AA163+'OddsRatio_working_3-way'!AG163</f>
        <v>-0.64219841872021621</v>
      </c>
      <c r="AN163" s="11">
        <f>'OddsRatio_working_3-way'!AB163+'OddsRatio_working_3-way'!AH163</f>
        <v>-0.40916639169301294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1.0513648104132289</v>
      </c>
      <c r="AS163" s="11">
        <f>IF(('OddsRatio_working_3-way'!X163=0),IF(Q163&gt;0,-Q163^(1/3),(-Q163)^(1/3)),'OddsRatio_working_3-way'!AM163-'OddsRatio_working_3-way'!R163/3)</f>
        <v>-0.64219841872021621</v>
      </c>
      <c r="AT163" s="11">
        <f>IF(('OddsRatio_working_3-way'!X163=0),IF(Q163&gt;0,-Q163^(1/3),(-Q163)^(1/3)),'OddsRatio_working_3-way'!AN163-'OddsRatio_working_3-way'!R163/3)</f>
        <v>-0.40916639169301294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1.07</v>
      </c>
      <c r="B164" s="4">
        <f>IF('True_Odds_Calculator_3-way'!B165="","",'True_Odds_Calculator_3-way'!B165)</f>
        <v>14.55</v>
      </c>
      <c r="C164" s="4">
        <f>IF('True_Odds_Calculator_3-way'!C165="","",'True_Odds_Calculator_3-way'!C165)</f>
        <v>28.9</v>
      </c>
      <c r="D164" s="9">
        <f t="shared" si="39"/>
        <v>0.91800326400962007</v>
      </c>
      <c r="E164" s="9">
        <f t="shared" si="40"/>
        <v>5.4674852054919516E-2</v>
      </c>
      <c r="F164" s="9">
        <f t="shared" si="41"/>
        <v>2.7321883935459944E-2</v>
      </c>
      <c r="G164" s="9">
        <f t="shared" si="42"/>
        <v>1.2760106512077032</v>
      </c>
      <c r="H164" s="9">
        <f t="shared" si="43"/>
        <v>1.0893207455845393</v>
      </c>
      <c r="I164" s="9">
        <f t="shared" si="44"/>
        <v>18.289944323864383</v>
      </c>
      <c r="J164" s="9">
        <f t="shared" si="45"/>
        <v>36.600697168694921</v>
      </c>
      <c r="K164" s="11">
        <f t="shared" si="46"/>
        <v>0.93457943925233644</v>
      </c>
      <c r="L164" s="11">
        <f t="shared" si="47"/>
        <v>6.8728522336769751E-2</v>
      </c>
      <c r="M164" s="11">
        <f t="shared" si="48"/>
        <v>3.4602076124567477E-2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-5.8816194931807342E-2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9.2281093277582382E-2</v>
      </c>
      <c r="Q164" s="11">
        <f>2*'OddsRatio_working_3-way'!K164*'OddsRatio_working_3-way'!L164*'OddsRatio_working_3-way'!M164</f>
        <v>4.4451393678989586E-3</v>
      </c>
      <c r="R164" s="11">
        <f t="shared" si="49"/>
        <v>0</v>
      </c>
      <c r="S164" s="11">
        <f t="shared" si="50"/>
        <v>-1.5689742150877817</v>
      </c>
      <c r="T164" s="11">
        <f t="shared" si="51"/>
        <v>-7.5576792634286197E-2</v>
      </c>
      <c r="U164" s="11">
        <f>'OddsRatio_working_3-way'!S164-'OddsRatio_working_3-way'!R164^2/3</f>
        <v>-1.5689742150877817</v>
      </c>
      <c r="V164" s="11">
        <f>'OddsRatio_working_3-way'!S164*'OddsRatio_working_3-way'!R164/3-2*'OddsRatio_working_3-way'!R164^3/27-'OddsRatio_working_3-way'!T164</f>
        <v>7.5576792634286197E-2</v>
      </c>
      <c r="W164" s="11">
        <f>'OddsRatio_working_3-way'!V164^2+4*'OddsRatio_working_3-way'!U164^3/27</f>
        <v>-0.56648260519372517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0.37821768096514574</v>
      </c>
      <c r="Y164" s="11">
        <f>IF('OddsRatio_working_3-way'!W164&gt;=0,IF('OddsRatio_working_3-way'!V164+SQRT('OddsRatio_working_3-way'!W164)&gt;0,0,PI()),ACOS('OddsRatio_working_3-way'!V164/(2*'OddsRatio_working_3-way'!X164)))</f>
        <v>1.4707175840650997</v>
      </c>
      <c r="Z164" s="11">
        <f>'OddsRatio_working_3-way'!X164^(1/3)*COS('OddsRatio_working_3-way'!Y164/3)</f>
        <v>0.63800532560385159</v>
      </c>
      <c r="AA164" s="11">
        <f>'OddsRatio_working_3-way'!X164^(1/3)*COS(('OddsRatio_working_3-way'!Y164+2*PI())/3)</f>
        <v>-0.61388477000374941</v>
      </c>
      <c r="AB164" s="11">
        <f>'OddsRatio_working_3-way'!X164^(1/3)*COS(('OddsRatio_working_3-way'!Y164+4*PI())/3)</f>
        <v>-2.4120555600102407E-2</v>
      </c>
      <c r="AC164" s="11">
        <f>'OddsRatio_working_3-way'!X164^(1/3)*SIN('OddsRatio_working_3-way'!Y164/3)</f>
        <v>0.34050052794435398</v>
      </c>
      <c r="AD164" s="11">
        <f>'OddsRatio_working_3-way'!X164^(1/3)*SIN(('OddsRatio_working_3-way'!Y164+2*PI())/3)</f>
        <v>0.38227855575052094</v>
      </c>
      <c r="AE164" s="11">
        <f>'OddsRatio_working_3-way'!X164^(1/3)*SIN(('OddsRatio_working_3-way'!Y164+4*PI())/3)</f>
        <v>-0.72277908369487476</v>
      </c>
      <c r="AF164" s="11">
        <f>-'OddsRatio_working_3-way'!U164/(3*'OddsRatio_working_3-way'!X164^(1/3))*COS(('OddsRatio_working_3-way'!Y164)/3)</f>
        <v>0.63800532560385159</v>
      </c>
      <c r="AG164" s="11">
        <f>-'OddsRatio_working_3-way'!U164/(3*'OddsRatio_working_3-way'!X164^(1/3))*COS(('OddsRatio_working_3-way'!Y164+2*PI())/3)</f>
        <v>-0.61388477000374941</v>
      </c>
      <c r="AH164" s="11">
        <f>-'OddsRatio_working_3-way'!U164/(3*'OddsRatio_working_3-way'!X164^(1/3))*COS(('OddsRatio_working_3-way'!Y164+4*PI())/3)</f>
        <v>-2.4120555600102407E-2</v>
      </c>
      <c r="AI164" s="11">
        <f>'OddsRatio_working_3-way'!U164/(3*'OddsRatio_working_3-way'!X164^(1/3))*SIN(('OddsRatio_working_3-way'!Y164)/3)</f>
        <v>-0.34050052794435398</v>
      </c>
      <c r="AJ164" s="11">
        <f>'OddsRatio_working_3-way'!U164/(3*'OddsRatio_working_3-way'!X164^(1/3))*SIN(('OddsRatio_working_3-way'!Y164+2*PI())/3)</f>
        <v>-0.38227855575052094</v>
      </c>
      <c r="AK164" s="11">
        <f>'OddsRatio_working_3-way'!U164/(3*'OddsRatio_working_3-way'!X164^(1/3))*SIN(('OddsRatio_working_3-way'!Y164+4*PI())/3)</f>
        <v>0.72277908369487476</v>
      </c>
      <c r="AL164" s="11">
        <f>'OddsRatio_working_3-way'!Z164+'OddsRatio_working_3-way'!AF164</f>
        <v>1.2760106512077032</v>
      </c>
      <c r="AM164" s="11">
        <f>'OddsRatio_working_3-way'!AA164+'OddsRatio_working_3-way'!AG164</f>
        <v>-1.2277695400074988</v>
      </c>
      <c r="AN164" s="11">
        <f>'OddsRatio_working_3-way'!AB164+'OddsRatio_working_3-way'!AH164</f>
        <v>-4.8241111200204814E-2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1.2760106512077032</v>
      </c>
      <c r="AS164" s="11">
        <f>IF(('OddsRatio_working_3-way'!X164=0),IF(Q164&gt;0,-Q164^(1/3),(-Q164)^(1/3)),'OddsRatio_working_3-way'!AM164-'OddsRatio_working_3-way'!R164/3)</f>
        <v>-1.2277695400074988</v>
      </c>
      <c r="AT164" s="11">
        <f>IF(('OddsRatio_working_3-way'!X164=0),IF(Q164&gt;0,-Q164^(1/3),(-Q164)^(1/3)),'OddsRatio_working_3-way'!AN164-'OddsRatio_working_3-way'!R164/3)</f>
        <v>-4.8241111200204814E-2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2.67</v>
      </c>
      <c r="B165" s="4">
        <f>IF('True_Odds_Calculator_3-way'!B166="","",'True_Odds_Calculator_3-way'!B166)</f>
        <v>3.41</v>
      </c>
      <c r="C165" s="4">
        <f>IF('True_Odds_Calculator_3-way'!C166="","",'True_Odds_Calculator_3-way'!C166)</f>
        <v>2.74</v>
      </c>
      <c r="D165" s="9">
        <f t="shared" si="39"/>
        <v>0.36312110633563516</v>
      </c>
      <c r="E165" s="9">
        <f t="shared" si="40"/>
        <v>0.28319944500430511</v>
      </c>
      <c r="F165" s="9">
        <f t="shared" si="41"/>
        <v>0.35367944866005968</v>
      </c>
      <c r="G165" s="9">
        <f t="shared" si="42"/>
        <v>1.0502408158895395</v>
      </c>
      <c r="H165" s="9">
        <f t="shared" si="43"/>
        <v>2.7539021625355304</v>
      </c>
      <c r="I165" s="9">
        <f t="shared" si="44"/>
        <v>3.5310803662937911</v>
      </c>
      <c r="J165" s="9">
        <f t="shared" si="45"/>
        <v>2.8274190196477988</v>
      </c>
      <c r="K165" s="11">
        <f t="shared" si="46"/>
        <v>0.37453183520599254</v>
      </c>
      <c r="L165" s="11">
        <f t="shared" si="47"/>
        <v>0.29325513196480935</v>
      </c>
      <c r="M165" s="11">
        <f t="shared" si="48"/>
        <v>0.36496350364963503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-0.28071560697895748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0.23329572542103266</v>
      </c>
      <c r="Q165" s="11">
        <f>2*'OddsRatio_working_3-way'!K165*'OddsRatio_working_3-way'!L165*'OddsRatio_working_3-way'!M165</f>
        <v>8.0170352378361731E-2</v>
      </c>
      <c r="R165" s="11">
        <f t="shared" si="49"/>
        <v>0</v>
      </c>
      <c r="S165" s="11">
        <f t="shared" si="50"/>
        <v>-0.83107500837500847</v>
      </c>
      <c r="T165" s="11">
        <f t="shared" si="51"/>
        <v>-0.28559278638316438</v>
      </c>
      <c r="U165" s="11">
        <f>'OddsRatio_working_3-way'!S165-'OddsRatio_working_3-way'!R165^2/3</f>
        <v>-0.83107500837500847</v>
      </c>
      <c r="V165" s="11">
        <f>'OddsRatio_working_3-way'!S165*'OddsRatio_working_3-way'!R165/3-2*'OddsRatio_working_3-way'!R165^3/27-'OddsRatio_working_3-way'!T165</f>
        <v>0.28559278638316438</v>
      </c>
      <c r="W165" s="11">
        <f>'OddsRatio_working_3-way'!V165^2+4*'OddsRatio_working_3-way'!U165^3/27</f>
        <v>-3.4755157143508547E-3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0.14580702602108259</v>
      </c>
      <c r="Y165" s="11">
        <f>IF('OddsRatio_working_3-way'!W165&gt;=0,IF('OddsRatio_working_3-way'!V165+SQRT('OddsRatio_working_3-way'!W165)&gt;0,0,PI()),ACOS('OddsRatio_working_3-way'!V165/(2*'OddsRatio_working_3-way'!X165)))</f>
        <v>0.2035657885193396</v>
      </c>
      <c r="Z165" s="11">
        <f>'OddsRatio_working_3-way'!X165^(1/3)*COS('OddsRatio_working_3-way'!Y165/3)</f>
        <v>0.52512040794476977</v>
      </c>
      <c r="AA165" s="11">
        <f>'OddsRatio_working_3-way'!X165^(1/3)*COS(('OddsRatio_working_3-way'!Y165+2*PI())/3)</f>
        <v>-0.29346602807870947</v>
      </c>
      <c r="AB165" s="11">
        <f>'OddsRatio_working_3-way'!X165^(1/3)*COS(('OddsRatio_working_3-way'!Y165+4*PI())/3)</f>
        <v>-0.23165437986606036</v>
      </c>
      <c r="AC165" s="11">
        <f>'OddsRatio_working_3-way'!X165^(1/3)*SIN('OddsRatio_working_3-way'!Y165/3)</f>
        <v>3.5686971734627579E-2</v>
      </c>
      <c r="AD165" s="11">
        <f>'OddsRatio_working_3-way'!X165^(1/3)*SIN(('OddsRatio_working_3-way'!Y165+2*PI())/3)</f>
        <v>0.43692412745850467</v>
      </c>
      <c r="AE165" s="11">
        <f>'OddsRatio_working_3-way'!X165^(1/3)*SIN(('OddsRatio_working_3-way'!Y165+4*PI())/3)</f>
        <v>-0.47261109919313204</v>
      </c>
      <c r="AF165" s="11">
        <f>-'OddsRatio_working_3-way'!U165/(3*'OddsRatio_working_3-way'!X165^(1/3))*COS(('OddsRatio_working_3-way'!Y165)/3)</f>
        <v>0.52512040794476977</v>
      </c>
      <c r="AG165" s="11">
        <f>-'OddsRatio_working_3-way'!U165/(3*'OddsRatio_working_3-way'!X165^(1/3))*COS(('OddsRatio_working_3-way'!Y165+2*PI())/3)</f>
        <v>-0.29346602807870947</v>
      </c>
      <c r="AH165" s="11">
        <f>-'OddsRatio_working_3-way'!U165/(3*'OddsRatio_working_3-way'!X165^(1/3))*COS(('OddsRatio_working_3-way'!Y165+4*PI())/3)</f>
        <v>-0.23165437986606036</v>
      </c>
      <c r="AI165" s="11">
        <f>'OddsRatio_working_3-way'!U165/(3*'OddsRatio_working_3-way'!X165^(1/3))*SIN(('OddsRatio_working_3-way'!Y165)/3)</f>
        <v>-3.5686971734627579E-2</v>
      </c>
      <c r="AJ165" s="11">
        <f>'OddsRatio_working_3-way'!U165/(3*'OddsRatio_working_3-way'!X165^(1/3))*SIN(('OddsRatio_working_3-way'!Y165+2*PI())/3)</f>
        <v>-0.43692412745850467</v>
      </c>
      <c r="AK165" s="11">
        <f>'OddsRatio_working_3-way'!U165/(3*'OddsRatio_working_3-way'!X165^(1/3))*SIN(('OddsRatio_working_3-way'!Y165+4*PI())/3)</f>
        <v>0.47261109919313204</v>
      </c>
      <c r="AL165" s="11">
        <f>'OddsRatio_working_3-way'!Z165+'OddsRatio_working_3-way'!AF165</f>
        <v>1.0502408158895395</v>
      </c>
      <c r="AM165" s="11">
        <f>'OddsRatio_working_3-way'!AA165+'OddsRatio_working_3-way'!AG165</f>
        <v>-0.58693205615741895</v>
      </c>
      <c r="AN165" s="11">
        <f>'OddsRatio_working_3-way'!AB165+'OddsRatio_working_3-way'!AH165</f>
        <v>-0.46330875973212071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1.0502408158895395</v>
      </c>
      <c r="AS165" s="11">
        <f>IF(('OddsRatio_working_3-way'!X165=0),IF(Q165&gt;0,-Q165^(1/3),(-Q165)^(1/3)),'OddsRatio_working_3-way'!AM165-'OddsRatio_working_3-way'!R165/3)</f>
        <v>-0.58693205615741895</v>
      </c>
      <c r="AT165" s="11">
        <f>IF(('OddsRatio_working_3-way'!X165=0),IF(Q165&gt;0,-Q165^(1/3),(-Q165)^(1/3)),'OddsRatio_working_3-way'!AN165-'OddsRatio_working_3-way'!R165/3)</f>
        <v>-0.46330875973212071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3.33</v>
      </c>
      <c r="B166" s="4">
        <f>IF('True_Odds_Calculator_3-way'!B167="","",'True_Odds_Calculator_3-way'!B167)</f>
        <v>3.72</v>
      </c>
      <c r="C166" s="4">
        <f>IF('True_Odds_Calculator_3-way'!C167="","",'True_Odds_Calculator_3-way'!C167)</f>
        <v>2.15</v>
      </c>
      <c r="D166" s="9">
        <f t="shared" si="39"/>
        <v>0.28935657097972467</v>
      </c>
      <c r="E166" s="9">
        <f t="shared" si="40"/>
        <v>0.25859676965091211</v>
      </c>
      <c r="F166" s="9">
        <f t="shared" si="41"/>
        <v>0.452046659369363</v>
      </c>
      <c r="G166" s="9">
        <f t="shared" si="42"/>
        <v>1.0540530626429054</v>
      </c>
      <c r="H166" s="9">
        <f t="shared" si="43"/>
        <v>3.4559436359579698</v>
      </c>
      <c r="I166" s="9">
        <f t="shared" si="44"/>
        <v>3.8670243303887029</v>
      </c>
      <c r="J166" s="9">
        <f t="shared" si="45"/>
        <v>2.2121610220393411</v>
      </c>
      <c r="K166" s="11">
        <f t="shared" si="46"/>
        <v>0.3003003003003003</v>
      </c>
      <c r="L166" s="11">
        <f t="shared" si="47"/>
        <v>0.26881720430107525</v>
      </c>
      <c r="M166" s="11">
        <f t="shared" si="48"/>
        <v>0.46511627906976744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-0.27365099533141524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0.23279093046534907</v>
      </c>
      <c r="Q166" s="11">
        <f>2*'OddsRatio_working_3-way'!K166*'OddsRatio_working_3-way'!L166*'OddsRatio_working_3-way'!M166</f>
        <v>7.5093848537209379E-2</v>
      </c>
      <c r="R166" s="11">
        <f t="shared" si="49"/>
        <v>0</v>
      </c>
      <c r="S166" s="11">
        <f t="shared" si="50"/>
        <v>-0.85068548785440723</v>
      </c>
      <c r="T166" s="11">
        <f t="shared" si="51"/>
        <v>-0.27441467350142168</v>
      </c>
      <c r="U166" s="11">
        <f>'OddsRatio_working_3-way'!S166-'OddsRatio_working_3-way'!R166^2/3</f>
        <v>-0.85068548785440723</v>
      </c>
      <c r="V166" s="11">
        <f>'OddsRatio_working_3-way'!S166*'OddsRatio_working_3-way'!R166/3-2*'OddsRatio_working_3-way'!R166^3/27-'OddsRatio_working_3-way'!T166</f>
        <v>0.27441467350142168</v>
      </c>
      <c r="W166" s="11">
        <f>'OddsRatio_working_3-way'!V166^2+4*'OddsRatio_working_3-way'!U166^3/27</f>
        <v>-1.5898363778250421E-2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0.15099815960065729</v>
      </c>
      <c r="Y166" s="11">
        <f>IF('OddsRatio_working_3-way'!W166&gt;=0,IF('OddsRatio_working_3-way'!V166+SQRT('OddsRatio_working_3-way'!W166)&gt;0,0,PI()),ACOS('OddsRatio_working_3-way'!V166/(2*'OddsRatio_working_3-way'!X166)))</f>
        <v>0.43071145652551479</v>
      </c>
      <c r="Z166" s="11">
        <f>'OddsRatio_working_3-way'!X166^(1/3)*COS('OddsRatio_working_3-way'!Y166/3)</f>
        <v>0.52702653132145272</v>
      </c>
      <c r="AA166" s="11">
        <f>'OddsRatio_working_3-way'!X166^(1/3)*COS(('OddsRatio_working_3-way'!Y166+2*PI())/3)</f>
        <v>-0.32949544830164973</v>
      </c>
      <c r="AB166" s="11">
        <f>'OddsRatio_working_3-way'!X166^(1/3)*COS(('OddsRatio_working_3-way'!Y166+4*PI())/3)</f>
        <v>-0.19753108301980316</v>
      </c>
      <c r="AC166" s="11">
        <f>'OddsRatio_working_3-way'!X166^(1/3)*SIN('OddsRatio_working_3-way'!Y166/3)</f>
        <v>7.6189661818912402E-2</v>
      </c>
      <c r="AD166" s="11">
        <f>'OddsRatio_working_3-way'!X166^(1/3)*SIN(('OddsRatio_working_3-way'!Y166+2*PI())/3)</f>
        <v>0.41832353368331709</v>
      </c>
      <c r="AE166" s="11">
        <f>'OddsRatio_working_3-way'!X166^(1/3)*SIN(('OddsRatio_working_3-way'!Y166+4*PI())/3)</f>
        <v>-0.49451319550222927</v>
      </c>
      <c r="AF166" s="11">
        <f>-'OddsRatio_working_3-way'!U166/(3*'OddsRatio_working_3-way'!X166^(1/3))*COS(('OddsRatio_working_3-way'!Y166)/3)</f>
        <v>0.52702653132145272</v>
      </c>
      <c r="AG166" s="11">
        <f>-'OddsRatio_working_3-way'!U166/(3*'OddsRatio_working_3-way'!X166^(1/3))*COS(('OddsRatio_working_3-way'!Y166+2*PI())/3)</f>
        <v>-0.32949544830164973</v>
      </c>
      <c r="AH166" s="11">
        <f>-'OddsRatio_working_3-way'!U166/(3*'OddsRatio_working_3-way'!X166^(1/3))*COS(('OddsRatio_working_3-way'!Y166+4*PI())/3)</f>
        <v>-0.19753108301980316</v>
      </c>
      <c r="AI166" s="11">
        <f>'OddsRatio_working_3-way'!U166/(3*'OddsRatio_working_3-way'!X166^(1/3))*SIN(('OddsRatio_working_3-way'!Y166)/3)</f>
        <v>-7.6189661818912402E-2</v>
      </c>
      <c r="AJ166" s="11">
        <f>'OddsRatio_working_3-way'!U166/(3*'OddsRatio_working_3-way'!X166^(1/3))*SIN(('OddsRatio_working_3-way'!Y166+2*PI())/3)</f>
        <v>-0.41832353368331709</v>
      </c>
      <c r="AK166" s="11">
        <f>'OddsRatio_working_3-way'!U166/(3*'OddsRatio_working_3-way'!X166^(1/3))*SIN(('OddsRatio_working_3-way'!Y166+4*PI())/3)</f>
        <v>0.49451319550222927</v>
      </c>
      <c r="AL166" s="11">
        <f>'OddsRatio_working_3-way'!Z166+'OddsRatio_working_3-way'!AF166</f>
        <v>1.0540530626429054</v>
      </c>
      <c r="AM166" s="11">
        <f>'OddsRatio_working_3-way'!AA166+'OddsRatio_working_3-way'!AG166</f>
        <v>-0.65899089660329946</v>
      </c>
      <c r="AN166" s="11">
        <f>'OddsRatio_working_3-way'!AB166+'OddsRatio_working_3-way'!AH166</f>
        <v>-0.39506216603960631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1.0540530626429054</v>
      </c>
      <c r="AS166" s="11">
        <f>IF(('OddsRatio_working_3-way'!X166=0),IF(Q166&gt;0,-Q166^(1/3),(-Q166)^(1/3)),'OddsRatio_working_3-way'!AM166-'OddsRatio_working_3-way'!R166/3)</f>
        <v>-0.65899089660329946</v>
      </c>
      <c r="AT166" s="11">
        <f>IF(('OddsRatio_working_3-way'!X166=0),IF(Q166&gt;0,-Q166^(1/3),(-Q166)^(1/3)),'OddsRatio_working_3-way'!AN166-'OddsRatio_working_3-way'!R166/3)</f>
        <v>-0.39506216603960631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2.1</v>
      </c>
      <c r="B167" s="4">
        <f>IF('True_Odds_Calculator_3-way'!B168="","",'True_Odds_Calculator_3-way'!B168)</f>
        <v>3.86</v>
      </c>
      <c r="C167" s="4">
        <f>IF('True_Odds_Calculator_3-way'!C168="","",'True_Odds_Calculator_3-way'!C168)</f>
        <v>3.23</v>
      </c>
      <c r="D167" s="9">
        <f t="shared" si="39"/>
        <v>0.4589740248505112</v>
      </c>
      <c r="E167" s="9">
        <f t="shared" si="40"/>
        <v>0.24601404397941759</v>
      </c>
      <c r="F167" s="9">
        <f t="shared" si="41"/>
        <v>0.29501193117007102</v>
      </c>
      <c r="G167" s="9">
        <f t="shared" si="42"/>
        <v>1.0716113962018614</v>
      </c>
      <c r="H167" s="9">
        <f t="shared" si="43"/>
        <v>2.178772535822048</v>
      </c>
      <c r="I167" s="9">
        <f t="shared" si="44"/>
        <v>4.0648085931373235</v>
      </c>
      <c r="J167" s="9">
        <f t="shared" si="45"/>
        <v>3.3896934135301509</v>
      </c>
      <c r="K167" s="11">
        <f t="shared" si="46"/>
        <v>0.47619047619047616</v>
      </c>
      <c r="L167" s="11">
        <f t="shared" si="47"/>
        <v>0.2590673575129534</v>
      </c>
      <c r="M167" s="11">
        <f t="shared" si="48"/>
        <v>0.30959752321981426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-0.26795043078589487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0.23641853796331733</v>
      </c>
      <c r="Q167" s="11">
        <f>2*'OddsRatio_working_3-way'!K167*'OddsRatio_working_3-way'!L167*'OddsRatio_working_3-way'!M167</f>
        <v>7.6387249745821437E-2</v>
      </c>
      <c r="R167" s="11">
        <f t="shared" si="49"/>
        <v>0</v>
      </c>
      <c r="S167" s="11">
        <f t="shared" si="50"/>
        <v>-0.88232191778869351</v>
      </c>
      <c r="T167" s="11">
        <f t="shared" si="51"/>
        <v>-0.28507977957631453</v>
      </c>
      <c r="U167" s="11">
        <f>'OddsRatio_working_3-way'!S167-'OddsRatio_working_3-way'!R167^2/3</f>
        <v>-0.88232191778869351</v>
      </c>
      <c r="V167" s="11">
        <f>'OddsRatio_working_3-way'!S167*'OddsRatio_working_3-way'!R167/3-2*'OddsRatio_working_3-way'!R167^3/27-'OddsRatio_working_3-way'!T167</f>
        <v>0.28507977957631453</v>
      </c>
      <c r="W167" s="11">
        <f>'OddsRatio_working_3-way'!V167^2+4*'OddsRatio_working_3-way'!U167^3/27</f>
        <v>-2.0489597048972866E-2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0.1594992772493444</v>
      </c>
      <c r="Y167" s="11">
        <f>IF('OddsRatio_working_3-way'!W167&gt;=0,IF('OddsRatio_working_3-way'!V167+SQRT('OddsRatio_working_3-way'!W167)&gt;0,0,PI()),ACOS('OddsRatio_working_3-way'!V167/(2*'OddsRatio_working_3-way'!X167)))</f>
        <v>0.46533549844359734</v>
      </c>
      <c r="Z167" s="11">
        <f>'OddsRatio_working_3-way'!X167^(1/3)*COS('OddsRatio_working_3-way'!Y167/3)</f>
        <v>0.53580569810093071</v>
      </c>
      <c r="AA167" s="11">
        <f>'OddsRatio_working_3-way'!X167^(1/3)*COS(('OddsRatio_working_3-way'!Y167+2*PI())/3)</f>
        <v>-0.34046089380846645</v>
      </c>
      <c r="AB167" s="11">
        <f>'OddsRatio_working_3-way'!X167^(1/3)*COS(('OddsRatio_working_3-way'!Y167+4*PI())/3)</f>
        <v>-0.1953448042924644</v>
      </c>
      <c r="AC167" s="11">
        <f>'OddsRatio_working_3-way'!X167^(1/3)*SIN('OddsRatio_working_3-way'!Y167/3)</f>
        <v>8.3782813345809684E-2</v>
      </c>
      <c r="AD167" s="11">
        <f>'OddsRatio_working_3-way'!X167^(1/3)*SIN(('OddsRatio_working_3-way'!Y167+2*PI())/3)</f>
        <v>0.42212993937495674</v>
      </c>
      <c r="AE167" s="11">
        <f>'OddsRatio_working_3-way'!X167^(1/3)*SIN(('OddsRatio_working_3-way'!Y167+4*PI())/3)</f>
        <v>-0.5059127527207663</v>
      </c>
      <c r="AF167" s="11">
        <f>-'OddsRatio_working_3-way'!U167/(3*'OddsRatio_working_3-way'!X167^(1/3))*COS(('OddsRatio_working_3-way'!Y167)/3)</f>
        <v>0.53580569810093071</v>
      </c>
      <c r="AG167" s="11">
        <f>-'OddsRatio_working_3-way'!U167/(3*'OddsRatio_working_3-way'!X167^(1/3))*COS(('OddsRatio_working_3-way'!Y167+2*PI())/3)</f>
        <v>-0.34046089380846645</v>
      </c>
      <c r="AH167" s="11">
        <f>-'OddsRatio_working_3-way'!U167/(3*'OddsRatio_working_3-way'!X167^(1/3))*COS(('OddsRatio_working_3-way'!Y167+4*PI())/3)</f>
        <v>-0.1953448042924644</v>
      </c>
      <c r="AI167" s="11">
        <f>'OddsRatio_working_3-way'!U167/(3*'OddsRatio_working_3-way'!X167^(1/3))*SIN(('OddsRatio_working_3-way'!Y167)/3)</f>
        <v>-8.3782813345809684E-2</v>
      </c>
      <c r="AJ167" s="11">
        <f>'OddsRatio_working_3-way'!U167/(3*'OddsRatio_working_3-way'!X167^(1/3))*SIN(('OddsRatio_working_3-way'!Y167+2*PI())/3)</f>
        <v>-0.42212993937495674</v>
      </c>
      <c r="AK167" s="11">
        <f>'OddsRatio_working_3-way'!U167/(3*'OddsRatio_working_3-way'!X167^(1/3))*SIN(('OddsRatio_working_3-way'!Y167+4*PI())/3)</f>
        <v>0.5059127527207663</v>
      </c>
      <c r="AL167" s="11">
        <f>'OddsRatio_working_3-way'!Z167+'OddsRatio_working_3-way'!AF167</f>
        <v>1.0716113962018614</v>
      </c>
      <c r="AM167" s="11">
        <f>'OddsRatio_working_3-way'!AA167+'OddsRatio_working_3-way'!AG167</f>
        <v>-0.68092178761693289</v>
      </c>
      <c r="AN167" s="11">
        <f>'OddsRatio_working_3-way'!AB167+'OddsRatio_working_3-way'!AH167</f>
        <v>-0.39068960858492879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1.0716113962018614</v>
      </c>
      <c r="AS167" s="11">
        <f>IF(('OddsRatio_working_3-way'!X167=0),IF(Q167&gt;0,-Q167^(1/3),(-Q167)^(1/3)),'OddsRatio_working_3-way'!AM167-'OddsRatio_working_3-way'!R167/3)</f>
        <v>-0.68092178761693289</v>
      </c>
      <c r="AT167" s="11">
        <f>IF(('OddsRatio_working_3-way'!X167=0),IF(Q167&gt;0,-Q167^(1/3),(-Q167)^(1/3)),'OddsRatio_working_3-way'!AN167-'OddsRatio_working_3-way'!R167/3)</f>
        <v>-0.39068960858492879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1.56</v>
      </c>
      <c r="B168" s="4">
        <f>IF('True_Odds_Calculator_3-way'!B169="","",'True_Odds_Calculator_3-way'!B169)</f>
        <v>4.4000000000000004</v>
      </c>
      <c r="C168" s="4">
        <f>IF('True_Odds_Calculator_3-way'!C169="","",'True_Odds_Calculator_3-way'!C169)</f>
        <v>5.49</v>
      </c>
      <c r="D168" s="9">
        <f t="shared" si="39"/>
        <v>0.61961108789428865</v>
      </c>
      <c r="E168" s="9">
        <f t="shared" si="40"/>
        <v>0.21153524057577064</v>
      </c>
      <c r="F168" s="9">
        <f t="shared" si="41"/>
        <v>0.16885367152994107</v>
      </c>
      <c r="G168" s="9">
        <f t="shared" si="42"/>
        <v>1.0962778551670684</v>
      </c>
      <c r="H168" s="9">
        <f t="shared" si="43"/>
        <v>1.6139155988935583</v>
      </c>
      <c r="I168" s="9">
        <f t="shared" si="44"/>
        <v>4.727344707568033</v>
      </c>
      <c r="J168" s="9">
        <f t="shared" si="45"/>
        <v>5.9222875697001376</v>
      </c>
      <c r="K168" s="11">
        <f t="shared" si="46"/>
        <v>0.64102564102564097</v>
      </c>
      <c r="L168" s="11">
        <f t="shared" si="47"/>
        <v>0.22727272727272727</v>
      </c>
      <c r="M168" s="11">
        <f t="shared" si="48"/>
        <v>0.18214936247723132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-0.22686299735480087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0.22423690456477341</v>
      </c>
      <c r="Q168" s="11">
        <f>2*'OddsRatio_working_3-way'!K168*'OddsRatio_working_3-way'!L168*'OddsRatio_working_3-way'!M168</f>
        <v>5.3073823565626836E-2</v>
      </c>
      <c r="R168" s="11">
        <f t="shared" si="49"/>
        <v>0</v>
      </c>
      <c r="S168" s="11">
        <f t="shared" si="50"/>
        <v>-0.98842432295858107</v>
      </c>
      <c r="T168" s="11">
        <f t="shared" si="51"/>
        <v>-0.23394658531564047</v>
      </c>
      <c r="U168" s="11">
        <f>'OddsRatio_working_3-way'!S168-'OddsRatio_working_3-way'!R168^2/3</f>
        <v>-0.98842432295858107</v>
      </c>
      <c r="V168" s="11">
        <f>'OddsRatio_working_3-way'!S168*'OddsRatio_working_3-way'!R168/3-2*'OddsRatio_working_3-way'!R168^3/27-'OddsRatio_working_3-way'!T168</f>
        <v>0.23394658531564047</v>
      </c>
      <c r="W168" s="11">
        <f>'OddsRatio_working_3-way'!V168^2+4*'OddsRatio_working_3-way'!U168^3/27</f>
        <v>-8.8331722133931506E-2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0.18911816869009423</v>
      </c>
      <c r="Y168" s="11">
        <f>IF('OddsRatio_working_3-way'!W168&gt;=0,IF('OddsRatio_working_3-way'!V168+SQRT('OddsRatio_working_3-way'!W168)&gt;0,0,PI()),ACOS('OddsRatio_working_3-way'!V168/(2*'OddsRatio_working_3-way'!X168)))</f>
        <v>0.9039390465299616</v>
      </c>
      <c r="Z168" s="11">
        <f>'OddsRatio_working_3-way'!X168^(1/3)*COS('OddsRatio_working_3-way'!Y168/3)</f>
        <v>0.54813892758353433</v>
      </c>
      <c r="AA168" s="11">
        <f>'OddsRatio_working_3-way'!X168^(1/3)*COS(('OddsRatio_working_3-way'!Y168+2*PI())/3)</f>
        <v>-0.42159528454977879</v>
      </c>
      <c r="AB168" s="11">
        <f>'OddsRatio_working_3-way'!X168^(1/3)*COS(('OddsRatio_working_3-way'!Y168+4*PI())/3)</f>
        <v>-0.12654364303375568</v>
      </c>
      <c r="AC168" s="11">
        <f>'OddsRatio_working_3-way'!X168^(1/3)*SIN('OddsRatio_working_3-way'!Y168/3)</f>
        <v>0.17034814465411696</v>
      </c>
      <c r="AD168" s="11">
        <f>'OddsRatio_working_3-way'!X168^(1/3)*SIN(('OddsRatio_working_3-way'!Y168+2*PI())/3)</f>
        <v>0.38952816376344102</v>
      </c>
      <c r="AE168" s="11">
        <f>'OddsRatio_working_3-way'!X168^(1/3)*SIN(('OddsRatio_working_3-way'!Y168+4*PI())/3)</f>
        <v>-0.55987630841755798</v>
      </c>
      <c r="AF168" s="11">
        <f>-'OddsRatio_working_3-way'!U168/(3*'OddsRatio_working_3-way'!X168^(1/3))*COS(('OddsRatio_working_3-way'!Y168)/3)</f>
        <v>0.54813892758353422</v>
      </c>
      <c r="AG168" s="11">
        <f>-'OddsRatio_working_3-way'!U168/(3*'OddsRatio_working_3-way'!X168^(1/3))*COS(('OddsRatio_working_3-way'!Y168+2*PI())/3)</f>
        <v>-0.42159528454977874</v>
      </c>
      <c r="AH168" s="11">
        <f>-'OddsRatio_working_3-way'!U168/(3*'OddsRatio_working_3-way'!X168^(1/3))*COS(('OddsRatio_working_3-way'!Y168+4*PI())/3)</f>
        <v>-0.12654364303375565</v>
      </c>
      <c r="AI168" s="11">
        <f>'OddsRatio_working_3-way'!U168/(3*'OddsRatio_working_3-way'!X168^(1/3))*SIN(('OddsRatio_working_3-way'!Y168)/3)</f>
        <v>-0.17034814465411691</v>
      </c>
      <c r="AJ168" s="11">
        <f>'OddsRatio_working_3-way'!U168/(3*'OddsRatio_working_3-way'!X168^(1/3))*SIN(('OddsRatio_working_3-way'!Y168+2*PI())/3)</f>
        <v>-0.38952816376344096</v>
      </c>
      <c r="AK168" s="11">
        <f>'OddsRatio_working_3-way'!U168/(3*'OddsRatio_working_3-way'!X168^(1/3))*SIN(('OddsRatio_working_3-way'!Y168+4*PI())/3)</f>
        <v>0.55987630841755787</v>
      </c>
      <c r="AL168" s="11">
        <f>'OddsRatio_working_3-way'!Z168+'OddsRatio_working_3-way'!AF168</f>
        <v>1.0962778551670684</v>
      </c>
      <c r="AM168" s="11">
        <f>'OddsRatio_working_3-way'!AA168+'OddsRatio_working_3-way'!AG168</f>
        <v>-0.84319056909955759</v>
      </c>
      <c r="AN168" s="11">
        <f>'OddsRatio_working_3-way'!AB168+'OddsRatio_working_3-way'!AH168</f>
        <v>-0.2530872860675113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1.0962778551670684</v>
      </c>
      <c r="AS168" s="11">
        <f>IF(('OddsRatio_working_3-way'!X168=0),IF(Q168&gt;0,-Q168^(1/3),(-Q168)^(1/3)),'OddsRatio_working_3-way'!AM168-'OddsRatio_working_3-way'!R168/3)</f>
        <v>-0.84319056909955759</v>
      </c>
      <c r="AT168" s="11">
        <f>IF(('OddsRatio_working_3-way'!X168=0),IF(Q168&gt;0,-Q168^(1/3),(-Q168)^(1/3)),'OddsRatio_working_3-way'!AN168-'OddsRatio_working_3-way'!R168/3)</f>
        <v>-0.2530872860675113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2.5299999999999998</v>
      </c>
      <c r="B169" s="4">
        <f>IF('True_Odds_Calculator_3-way'!B170="","",'True_Odds_Calculator_3-way'!B170)</f>
        <v>3.39</v>
      </c>
      <c r="C169" s="4">
        <f>IF('True_Odds_Calculator_3-way'!C170="","",'True_Odds_Calculator_3-way'!C170)</f>
        <v>2.82</v>
      </c>
      <c r="D169" s="9">
        <f t="shared" si="39"/>
        <v>0.37934724032931749</v>
      </c>
      <c r="E169" s="9">
        <f t="shared" si="40"/>
        <v>0.28123468401342355</v>
      </c>
      <c r="F169" s="9">
        <f t="shared" si="41"/>
        <v>0.33941807565725901</v>
      </c>
      <c r="G169" s="9">
        <f t="shared" si="42"/>
        <v>1.0693511257005968</v>
      </c>
      <c r="H169" s="9">
        <f t="shared" si="43"/>
        <v>2.636107222321912</v>
      </c>
      <c r="I169" s="9">
        <f t="shared" si="44"/>
        <v>3.5557491904244256</v>
      </c>
      <c r="J169" s="9">
        <f t="shared" si="45"/>
        <v>2.9462190487750863</v>
      </c>
      <c r="K169" s="11">
        <f t="shared" si="46"/>
        <v>0.39525691699604748</v>
      </c>
      <c r="L169" s="11">
        <f t="shared" si="47"/>
        <v>0.29498525073746312</v>
      </c>
      <c r="M169" s="11">
        <f t="shared" si="48"/>
        <v>0.3546099290780142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-0.27516385933289311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0.23732449460839267</v>
      </c>
      <c r="Q169" s="11">
        <f>2*'OddsRatio_working_3-way'!K169*'OddsRatio_working_3-way'!L169*'OddsRatio_working_3-way'!M169</f>
        <v>8.2691461536025329E-2</v>
      </c>
      <c r="R169" s="11">
        <f t="shared" si="49"/>
        <v>0</v>
      </c>
      <c r="S169" s="11">
        <f t="shared" si="50"/>
        <v>-0.86248424914435295</v>
      </c>
      <c r="T169" s="11">
        <f t="shared" si="51"/>
        <v>-0.30051715998061079</v>
      </c>
      <c r="U169" s="11">
        <f>'OddsRatio_working_3-way'!S169-'OddsRatio_working_3-way'!R169^2/3</f>
        <v>-0.86248424914435295</v>
      </c>
      <c r="V169" s="11">
        <f>'OddsRatio_working_3-way'!S169*'OddsRatio_working_3-way'!R169/3-2*'OddsRatio_working_3-way'!R169^3/27-'OddsRatio_working_3-way'!T169</f>
        <v>0.30051715998061079</v>
      </c>
      <c r="W169" s="11">
        <f>'OddsRatio_working_3-way'!V169^2+4*'OddsRatio_working_3-way'!U169^3/27</f>
        <v>-4.7389165256400689E-3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0.15415047840377605</v>
      </c>
      <c r="Y169" s="11">
        <f>IF('OddsRatio_working_3-way'!W169&gt;=0,IF('OddsRatio_working_3-way'!V169+SQRT('OddsRatio_working_3-way'!W169)&gt;0,0,PI()),ACOS('OddsRatio_working_3-way'!V169/(2*'OddsRatio_working_3-way'!X169)))</f>
        <v>0.22518595517563988</v>
      </c>
      <c r="Z169" s="11">
        <f>'OddsRatio_working_3-way'!X169^(1/3)*COS('OddsRatio_working_3-way'!Y169/3)</f>
        <v>0.53467556285029849</v>
      </c>
      <c r="AA169" s="11">
        <f>'OddsRatio_working_3-way'!X169^(1/3)*COS(('OddsRatio_working_3-way'!Y169+2*PI())/3)</f>
        <v>-0.30216010406631783</v>
      </c>
      <c r="AB169" s="11">
        <f>'OddsRatio_working_3-way'!X169^(1/3)*COS(('OddsRatio_working_3-way'!Y169+4*PI())/3)</f>
        <v>-0.23251545878398078</v>
      </c>
      <c r="AC169" s="11">
        <f>'OddsRatio_working_3-way'!X169^(1/3)*SIN('OddsRatio_working_3-way'!Y169/3)</f>
        <v>4.0209354701373552E-2</v>
      </c>
      <c r="AD169" s="11">
        <f>'OddsRatio_working_3-way'!X169^(1/3)*SIN(('OddsRatio_working_3-way'!Y169+2*PI())/3)</f>
        <v>0.44293794286041505</v>
      </c>
      <c r="AE169" s="11">
        <f>'OddsRatio_working_3-way'!X169^(1/3)*SIN(('OddsRatio_working_3-way'!Y169+4*PI())/3)</f>
        <v>-0.48314729756178842</v>
      </c>
      <c r="AF169" s="11">
        <f>-'OddsRatio_working_3-way'!U169/(3*'OddsRatio_working_3-way'!X169^(1/3))*COS(('OddsRatio_working_3-way'!Y169)/3)</f>
        <v>0.53467556285029838</v>
      </c>
      <c r="AG169" s="11">
        <f>-'OddsRatio_working_3-way'!U169/(3*'OddsRatio_working_3-way'!X169^(1/3))*COS(('OddsRatio_working_3-way'!Y169+2*PI())/3)</f>
        <v>-0.30216010406631777</v>
      </c>
      <c r="AH169" s="11">
        <f>-'OddsRatio_working_3-way'!U169/(3*'OddsRatio_working_3-way'!X169^(1/3))*COS(('OddsRatio_working_3-way'!Y169+4*PI())/3)</f>
        <v>-0.23251545878398072</v>
      </c>
      <c r="AI169" s="11">
        <f>'OddsRatio_working_3-way'!U169/(3*'OddsRatio_working_3-way'!X169^(1/3))*SIN(('OddsRatio_working_3-way'!Y169)/3)</f>
        <v>-4.0209354701373545E-2</v>
      </c>
      <c r="AJ169" s="11">
        <f>'OddsRatio_working_3-way'!U169/(3*'OddsRatio_working_3-way'!X169^(1/3))*SIN(('OddsRatio_working_3-way'!Y169+2*PI())/3)</f>
        <v>-0.44293794286041499</v>
      </c>
      <c r="AK169" s="11">
        <f>'OddsRatio_working_3-way'!U169/(3*'OddsRatio_working_3-way'!X169^(1/3))*SIN(('OddsRatio_working_3-way'!Y169+4*PI())/3)</f>
        <v>0.48314729756178831</v>
      </c>
      <c r="AL169" s="11">
        <f>'OddsRatio_working_3-way'!Z169+'OddsRatio_working_3-way'!AF169</f>
        <v>1.0693511257005968</v>
      </c>
      <c r="AM169" s="11">
        <f>'OddsRatio_working_3-way'!AA169+'OddsRatio_working_3-way'!AG169</f>
        <v>-0.60432020813263554</v>
      </c>
      <c r="AN169" s="11">
        <f>'OddsRatio_working_3-way'!AB169+'OddsRatio_working_3-way'!AH169</f>
        <v>-0.4650309175679615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1.0693511257005968</v>
      </c>
      <c r="AS169" s="11">
        <f>IF(('OddsRatio_working_3-way'!X169=0),IF(Q169&gt;0,-Q169^(1/3),(-Q169)^(1/3)),'OddsRatio_working_3-way'!AM169-'OddsRatio_working_3-way'!R169/3)</f>
        <v>-0.60432020813263554</v>
      </c>
      <c r="AT169" s="11">
        <f>IF(('OddsRatio_working_3-way'!X169=0),IF(Q169&gt;0,-Q169^(1/3),(-Q169)^(1/3)),'OddsRatio_working_3-way'!AN169-'OddsRatio_working_3-way'!R169/3)</f>
        <v>-0.4650309175679615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</v>
      </c>
      <c r="B170" s="4">
        <f>IF('True_Odds_Calculator_3-way'!B171="","",'True_Odds_Calculator_3-way'!B171)</f>
        <v>3.77</v>
      </c>
      <c r="C170" s="4">
        <f>IF('True_Odds_Calculator_3-way'!C171="","",'True_Odds_Calculator_3-way'!C171)</f>
        <v>3.56</v>
      </c>
      <c r="D170" s="9">
        <f t="shared" si="39"/>
        <v>0.48198658945688977</v>
      </c>
      <c r="E170" s="9">
        <f t="shared" si="40"/>
        <v>0.2514427871856123</v>
      </c>
      <c r="F170" s="9">
        <f t="shared" si="41"/>
        <v>0.26657062335749798</v>
      </c>
      <c r="G170" s="9">
        <f t="shared" si="42"/>
        <v>1.07474652173791</v>
      </c>
      <c r="H170" s="9">
        <f t="shared" si="43"/>
        <v>2.07474652173791</v>
      </c>
      <c r="I170" s="9">
        <f t="shared" si="44"/>
        <v>3.97704786521401</v>
      </c>
      <c r="J170" s="9">
        <f t="shared" si="45"/>
        <v>3.7513510956490488</v>
      </c>
      <c r="K170" s="11">
        <f t="shared" si="46"/>
        <v>0.5</v>
      </c>
      <c r="L170" s="11">
        <f t="shared" si="47"/>
        <v>0.26525198938992045</v>
      </c>
      <c r="M170" s="11">
        <f t="shared" si="48"/>
        <v>0.2808988764044944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-0.26417905999463531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0.23582094000536469</v>
      </c>
      <c r="Q170" s="11">
        <f>2*'OddsRatio_working_3-way'!K170*'OddsRatio_working_3-way'!L170*'OddsRatio_working_3-way'!M170</f>
        <v>7.4508985783685519E-2</v>
      </c>
      <c r="R170" s="11">
        <f t="shared" si="49"/>
        <v>0</v>
      </c>
      <c r="S170" s="11">
        <f t="shared" si="50"/>
        <v>-0.89265568592057787</v>
      </c>
      <c r="T170" s="11">
        <f t="shared" si="51"/>
        <v>-0.28203971119133581</v>
      </c>
      <c r="U170" s="11">
        <f>'OddsRatio_working_3-way'!S170-'OddsRatio_working_3-way'!R170^2/3</f>
        <v>-0.89265568592057787</v>
      </c>
      <c r="V170" s="11">
        <f>'OddsRatio_working_3-way'!S170*'OddsRatio_working_3-way'!R170/3-2*'OddsRatio_working_3-way'!R170^3/27-'OddsRatio_working_3-way'!T170</f>
        <v>0.28203971119133581</v>
      </c>
      <c r="W170" s="11">
        <f>'OddsRatio_working_3-way'!V170^2+4*'OddsRatio_working_3-way'!U170^3/27</f>
        <v>-2.5831165134148168E-2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0.16230955287893584</v>
      </c>
      <c r="Y170" s="11">
        <f>IF('OddsRatio_working_3-way'!W170&gt;=0,IF('OddsRatio_working_3-way'!V170+SQRT('OddsRatio_working_3-way'!W170)&gt;0,0,PI()),ACOS('OddsRatio_working_3-way'!V170/(2*'OddsRatio_working_3-way'!X170)))</f>
        <v>0.51795647779653797</v>
      </c>
      <c r="Z170" s="11">
        <f>'OddsRatio_working_3-way'!X170^(1/3)*COS('OddsRatio_working_3-way'!Y170/3)</f>
        <v>0.53737326086895498</v>
      </c>
      <c r="AA170" s="11">
        <f>'OddsRatio_working_3-way'!X170^(1/3)*COS(('OddsRatio_working_3-way'!Y170+2*PI())/3)</f>
        <v>-0.34984330210997194</v>
      </c>
      <c r="AB170" s="11">
        <f>'OddsRatio_working_3-way'!X170^(1/3)*COS(('OddsRatio_working_3-way'!Y170+4*PI())/3)</f>
        <v>-0.18752995875898318</v>
      </c>
      <c r="AC170" s="11">
        <f>'OddsRatio_working_3-way'!X170^(1/3)*SIN('OddsRatio_working_3-way'!Y170/3)</f>
        <v>9.3711652476761512E-2</v>
      </c>
      <c r="AD170" s="11">
        <f>'OddsRatio_working_3-way'!X170^(1/3)*SIN(('OddsRatio_working_3-way'!Y170+2*PI())/3)</f>
        <v>0.41852306898861641</v>
      </c>
      <c r="AE170" s="11">
        <f>'OddsRatio_working_3-way'!X170^(1/3)*SIN(('OddsRatio_working_3-way'!Y170+4*PI())/3)</f>
        <v>-0.51223472146537796</v>
      </c>
      <c r="AF170" s="11">
        <f>-'OddsRatio_working_3-way'!U170/(3*'OddsRatio_working_3-way'!X170^(1/3))*COS(('OddsRatio_working_3-way'!Y170)/3)</f>
        <v>0.53737326086895498</v>
      </c>
      <c r="AG170" s="11">
        <f>-'OddsRatio_working_3-way'!U170/(3*'OddsRatio_working_3-way'!X170^(1/3))*COS(('OddsRatio_working_3-way'!Y170+2*PI())/3)</f>
        <v>-0.34984330210997194</v>
      </c>
      <c r="AH170" s="11">
        <f>-'OddsRatio_working_3-way'!U170/(3*'OddsRatio_working_3-way'!X170^(1/3))*COS(('OddsRatio_working_3-way'!Y170+4*PI())/3)</f>
        <v>-0.18752995875898318</v>
      </c>
      <c r="AI170" s="11">
        <f>'OddsRatio_working_3-way'!U170/(3*'OddsRatio_working_3-way'!X170^(1/3))*SIN(('OddsRatio_working_3-way'!Y170)/3)</f>
        <v>-9.3711652476761512E-2</v>
      </c>
      <c r="AJ170" s="11">
        <f>'OddsRatio_working_3-way'!U170/(3*'OddsRatio_working_3-way'!X170^(1/3))*SIN(('OddsRatio_working_3-way'!Y170+2*PI())/3)</f>
        <v>-0.41852306898861641</v>
      </c>
      <c r="AK170" s="11">
        <f>'OddsRatio_working_3-way'!U170/(3*'OddsRatio_working_3-way'!X170^(1/3))*SIN(('OddsRatio_working_3-way'!Y170+4*PI())/3)</f>
        <v>0.51223472146537796</v>
      </c>
      <c r="AL170" s="11">
        <f>'OddsRatio_working_3-way'!Z170+'OddsRatio_working_3-way'!AF170</f>
        <v>1.07474652173791</v>
      </c>
      <c r="AM170" s="11">
        <f>'OddsRatio_working_3-way'!AA170+'OddsRatio_working_3-way'!AG170</f>
        <v>-0.69968660421994389</v>
      </c>
      <c r="AN170" s="11">
        <f>'OddsRatio_working_3-way'!AB170+'OddsRatio_working_3-way'!AH170</f>
        <v>-0.37505991751796636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1.07474652173791</v>
      </c>
      <c r="AS170" s="11">
        <f>IF(('OddsRatio_working_3-way'!X170=0),IF(Q170&gt;0,-Q170^(1/3),(-Q170)^(1/3)),'OddsRatio_working_3-way'!AM170-'OddsRatio_working_3-way'!R170/3)</f>
        <v>-0.69968660421994389</v>
      </c>
      <c r="AT170" s="11">
        <f>IF(('OddsRatio_working_3-way'!X170=0),IF(Q170&gt;0,-Q170^(1/3),(-Q170)^(1/3)),'OddsRatio_working_3-way'!AN170-'OddsRatio_working_3-way'!R170/3)</f>
        <v>-0.37505991751796636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1.44</v>
      </c>
      <c r="B171" s="4">
        <f>IF('True_Odds_Calculator_3-way'!B172="","",'True_Odds_Calculator_3-way'!B172)</f>
        <v>4.6100000000000003</v>
      </c>
      <c r="C171" s="4">
        <f>IF('True_Odds_Calculator_3-way'!C172="","",'True_Odds_Calculator_3-way'!C172)</f>
        <v>7.93</v>
      </c>
      <c r="D171" s="9">
        <f t="shared" si="39"/>
        <v>0.67793310445877641</v>
      </c>
      <c r="E171" s="9">
        <f t="shared" si="40"/>
        <v>0.20417546500017408</v>
      </c>
      <c r="F171" s="9">
        <f t="shared" si="41"/>
        <v>0.11789143054104957</v>
      </c>
      <c r="G171" s="9">
        <f t="shared" si="42"/>
        <v>1.0797086206957074</v>
      </c>
      <c r="H171" s="9">
        <f t="shared" si="43"/>
        <v>1.4750717931061113</v>
      </c>
      <c r="I171" s="9">
        <f t="shared" si="44"/>
        <v>4.8977481207115039</v>
      </c>
      <c r="J171" s="9">
        <f t="shared" si="45"/>
        <v>8.4823807414212506</v>
      </c>
      <c r="K171" s="11">
        <f t="shared" si="46"/>
        <v>0.69444444444444442</v>
      </c>
      <c r="L171" s="11">
        <f t="shared" si="47"/>
        <v>0.21691973969631234</v>
      </c>
      <c r="M171" s="11">
        <f t="shared" si="48"/>
        <v>0.12610340479192939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-0.20910119182762421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0.20857667278491573</v>
      </c>
      <c r="Q171" s="11">
        <f>2*'OddsRatio_working_3-way'!K171*'OddsRatio_working_3-way'!L171*'OddsRatio_working_3-way'!M171</f>
        <v>3.7992107975394485E-2</v>
      </c>
      <c r="R171" s="11">
        <f t="shared" si="49"/>
        <v>0</v>
      </c>
      <c r="S171" s="11">
        <f t="shared" si="50"/>
        <v>-0.99749155402643108</v>
      </c>
      <c r="T171" s="11">
        <f t="shared" si="51"/>
        <v>-0.18169245064233716</v>
      </c>
      <c r="U171" s="11">
        <f>'OddsRatio_working_3-way'!S171-'OddsRatio_working_3-way'!R171^2/3</f>
        <v>-0.99749155402643108</v>
      </c>
      <c r="V171" s="11">
        <f>'OddsRatio_working_3-way'!S171*'OddsRatio_working_3-way'!R171/3-2*'OddsRatio_working_3-way'!R171^3/27-'OddsRatio_working_3-way'!T171</f>
        <v>0.18169245064233716</v>
      </c>
      <c r="W171" s="11">
        <f>'OddsRatio_working_3-way'!V171^2+4*'OddsRatio_working_3-way'!U171^3/27</f>
        <v>-0.11402393089054522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0.19172641804858515</v>
      </c>
      <c r="Y171" s="11">
        <f>IF('OddsRatio_working_3-way'!W171&gt;=0,IF('OddsRatio_working_3-way'!V171+SQRT('OddsRatio_working_3-way'!W171)&gt;0,0,PI()),ACOS('OddsRatio_working_3-way'!V171/(2*'OddsRatio_working_3-way'!X171)))</f>
        <v>1.0771584439959914</v>
      </c>
      <c r="Z171" s="11">
        <f>'OddsRatio_working_3-way'!X171^(1/3)*COS('OddsRatio_working_3-way'!Y171/3)</f>
        <v>0.53985431034785369</v>
      </c>
      <c r="AA171" s="11">
        <f>'OddsRatio_working_3-way'!X171^(1/3)*COS(('OddsRatio_working_3-way'!Y171+2*PI())/3)</f>
        <v>-0.44540046142231404</v>
      </c>
      <c r="AB171" s="11">
        <f>'OddsRatio_working_3-way'!X171^(1/3)*COS(('OddsRatio_working_3-way'!Y171+4*PI())/3)</f>
        <v>-9.4453848925539541E-2</v>
      </c>
      <c r="AC171" s="11">
        <f>'OddsRatio_working_3-way'!X171^(1/3)*SIN('OddsRatio_working_3-way'!Y171/3)</f>
        <v>0.20261912119620007</v>
      </c>
      <c r="AD171" s="11">
        <f>'OddsRatio_working_3-way'!X171^(1/3)*SIN(('OddsRatio_working_3-way'!Y171+2*PI())/3)</f>
        <v>0.36621798650566967</v>
      </c>
      <c r="AE171" s="11">
        <f>'OddsRatio_working_3-way'!X171^(1/3)*SIN(('OddsRatio_working_3-way'!Y171+4*PI())/3)</f>
        <v>-0.56883710770186957</v>
      </c>
      <c r="AF171" s="11">
        <f>-'OddsRatio_working_3-way'!U171/(3*'OddsRatio_working_3-way'!X171^(1/3))*COS(('OddsRatio_working_3-way'!Y171)/3)</f>
        <v>0.53985431034785358</v>
      </c>
      <c r="AG171" s="11">
        <f>-'OddsRatio_working_3-way'!U171/(3*'OddsRatio_working_3-way'!X171^(1/3))*COS(('OddsRatio_working_3-way'!Y171+2*PI())/3)</f>
        <v>-0.44540046142231393</v>
      </c>
      <c r="AH171" s="11">
        <f>-'OddsRatio_working_3-way'!U171/(3*'OddsRatio_working_3-way'!X171^(1/3))*COS(('OddsRatio_working_3-way'!Y171+4*PI())/3)</f>
        <v>-9.4453848925539527E-2</v>
      </c>
      <c r="AI171" s="11">
        <f>'OddsRatio_working_3-way'!U171/(3*'OddsRatio_working_3-way'!X171^(1/3))*SIN(('OddsRatio_working_3-way'!Y171)/3)</f>
        <v>-0.20261912119620004</v>
      </c>
      <c r="AJ171" s="11">
        <f>'OddsRatio_working_3-way'!U171/(3*'OddsRatio_working_3-way'!X171^(1/3))*SIN(('OddsRatio_working_3-way'!Y171+2*PI())/3)</f>
        <v>-0.36621798650566961</v>
      </c>
      <c r="AK171" s="11">
        <f>'OddsRatio_working_3-way'!U171/(3*'OddsRatio_working_3-way'!X171^(1/3))*SIN(('OddsRatio_working_3-way'!Y171+4*PI())/3)</f>
        <v>0.56883710770186946</v>
      </c>
      <c r="AL171" s="11">
        <f>'OddsRatio_working_3-way'!Z171+'OddsRatio_working_3-way'!AF171</f>
        <v>1.0797086206957074</v>
      </c>
      <c r="AM171" s="11">
        <f>'OddsRatio_working_3-way'!AA171+'OddsRatio_working_3-way'!AG171</f>
        <v>-0.89080092284462797</v>
      </c>
      <c r="AN171" s="11">
        <f>'OddsRatio_working_3-way'!AB171+'OddsRatio_working_3-way'!AH171</f>
        <v>-0.18890769785107908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1.0797086206957074</v>
      </c>
      <c r="AS171" s="11">
        <f>IF(('OddsRatio_working_3-way'!X171=0),IF(Q171&gt;0,-Q171^(1/3),(-Q171)^(1/3)),'OddsRatio_working_3-way'!AM171-'OddsRatio_working_3-way'!R171/3)</f>
        <v>-0.89080092284462797</v>
      </c>
      <c r="AT171" s="11">
        <f>IF(('OddsRatio_working_3-way'!X171=0),IF(Q171&gt;0,-Q171^(1/3),(-Q171)^(1/3)),'OddsRatio_working_3-way'!AN171-'OddsRatio_working_3-way'!R171/3)</f>
        <v>-0.18890769785107908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2.09</v>
      </c>
      <c r="B172" s="4">
        <f>IF('True_Odds_Calculator_3-way'!B173="","",'True_Odds_Calculator_3-way'!B173)</f>
        <v>3.49</v>
      </c>
      <c r="C172" s="4">
        <f>IF('True_Odds_Calculator_3-way'!C173="","",'True_Odds_Calculator_3-way'!C173)</f>
        <v>3.7</v>
      </c>
      <c r="D172" s="9">
        <f t="shared" si="39"/>
        <v>0.46486214944385962</v>
      </c>
      <c r="E172" s="9">
        <f t="shared" si="40"/>
        <v>0.27550112763277906</v>
      </c>
      <c r="F172" s="9">
        <f t="shared" si="41"/>
        <v>0.25963672292336137</v>
      </c>
      <c r="G172" s="9">
        <f t="shared" si="42"/>
        <v>1.056124180170136</v>
      </c>
      <c r="H172" s="9">
        <f t="shared" si="43"/>
        <v>2.1511753563854477</v>
      </c>
      <c r="I172" s="9">
        <f t="shared" si="44"/>
        <v>3.6297492086236391</v>
      </c>
      <c r="J172" s="9">
        <f t="shared" si="45"/>
        <v>3.851535286459367</v>
      </c>
      <c r="K172" s="11">
        <f t="shared" si="46"/>
        <v>0.47846889952153115</v>
      </c>
      <c r="L172" s="11">
        <f t="shared" si="47"/>
        <v>0.28653295128939826</v>
      </c>
      <c r="M172" s="11">
        <f t="shared" si="48"/>
        <v>0.27027027027027023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-0.27152896991533693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0.23269454727756639</v>
      </c>
      <c r="Q172" s="11">
        <f>2*'OddsRatio_working_3-way'!K172*'OddsRatio_working_3-way'!L172*'OddsRatio_working_3-way'!M172</f>
        <v>7.41065437189702E-2</v>
      </c>
      <c r="R172" s="11">
        <f t="shared" si="49"/>
        <v>0</v>
      </c>
      <c r="S172" s="11">
        <f t="shared" si="50"/>
        <v>-0.8569787133583604</v>
      </c>
      <c r="T172" s="11">
        <f t="shared" si="51"/>
        <v>-0.27292315712049697</v>
      </c>
      <c r="U172" s="11">
        <f>'OddsRatio_working_3-way'!S172-'OddsRatio_working_3-way'!R172^2/3</f>
        <v>-0.8569787133583604</v>
      </c>
      <c r="V172" s="11">
        <f>'OddsRatio_working_3-way'!S172*'OddsRatio_working_3-way'!R172/3-2*'OddsRatio_working_3-way'!R172^3/27-'OddsRatio_working_3-way'!T172</f>
        <v>0.27292315712049697</v>
      </c>
      <c r="W172" s="11">
        <f>'OddsRatio_working_3-way'!V172^2+4*'OddsRatio_working_3-way'!U172^3/27</f>
        <v>-1.8753823241746154E-2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0.15267684249286598</v>
      </c>
      <c r="Y172" s="11">
        <f>IF('OddsRatio_working_3-way'!W172&gt;=0,IF('OddsRatio_working_3-way'!V172+SQRT('OddsRatio_working_3-way'!W172)&gt;0,0,PI()),ACOS('OddsRatio_working_3-way'!V172/(2*'OddsRatio_working_3-way'!X172)))</f>
        <v>0.46506244999429813</v>
      </c>
      <c r="Z172" s="11">
        <f>'OddsRatio_working_3-way'!X172^(1/3)*COS('OddsRatio_working_3-way'!Y172/3)</f>
        <v>0.52806209008506799</v>
      </c>
      <c r="AA172" s="11">
        <f>'OddsRatio_working_3-way'!X172^(1/3)*COS(('OddsRatio_working_3-way'!Y172+2*PI())/3)</f>
        <v>-0.335497821245412</v>
      </c>
      <c r="AB172" s="11">
        <f>'OddsRatio_working_3-way'!X172^(1/3)*COS(('OddsRatio_working_3-way'!Y172+4*PI())/3)</f>
        <v>-0.19256426883965608</v>
      </c>
      <c r="AC172" s="11">
        <f>'OddsRatio_working_3-way'!X172^(1/3)*SIN('OddsRatio_working_3-way'!Y172/3)</f>
        <v>8.2522724957692653E-2</v>
      </c>
      <c r="AD172" s="11">
        <f>'OddsRatio_working_3-way'!X172^(1/3)*SIN(('OddsRatio_working_3-way'!Y172+2*PI())/3)</f>
        <v>0.41605382231032922</v>
      </c>
      <c r="AE172" s="11">
        <f>'OddsRatio_working_3-way'!X172^(1/3)*SIN(('OddsRatio_working_3-way'!Y172+4*PI())/3)</f>
        <v>-0.49857654726802192</v>
      </c>
      <c r="AF172" s="11">
        <f>-'OddsRatio_working_3-way'!U172/(3*'OddsRatio_working_3-way'!X172^(1/3))*COS(('OddsRatio_working_3-way'!Y172)/3)</f>
        <v>0.52806209008506799</v>
      </c>
      <c r="AG172" s="11">
        <f>-'OddsRatio_working_3-way'!U172/(3*'OddsRatio_working_3-way'!X172^(1/3))*COS(('OddsRatio_working_3-way'!Y172+2*PI())/3)</f>
        <v>-0.335497821245412</v>
      </c>
      <c r="AH172" s="11">
        <f>-'OddsRatio_working_3-way'!U172/(3*'OddsRatio_working_3-way'!X172^(1/3))*COS(('OddsRatio_working_3-way'!Y172+4*PI())/3)</f>
        <v>-0.19256426883965608</v>
      </c>
      <c r="AI172" s="11">
        <f>'OddsRatio_working_3-way'!U172/(3*'OddsRatio_working_3-way'!X172^(1/3))*SIN(('OddsRatio_working_3-way'!Y172)/3)</f>
        <v>-8.2522724957692653E-2</v>
      </c>
      <c r="AJ172" s="11">
        <f>'OddsRatio_working_3-way'!U172/(3*'OddsRatio_working_3-way'!X172^(1/3))*SIN(('OddsRatio_working_3-way'!Y172+2*PI())/3)</f>
        <v>-0.41605382231032922</v>
      </c>
      <c r="AK172" s="11">
        <f>'OddsRatio_working_3-way'!U172/(3*'OddsRatio_working_3-way'!X172^(1/3))*SIN(('OddsRatio_working_3-way'!Y172+4*PI())/3)</f>
        <v>0.49857654726802192</v>
      </c>
      <c r="AL172" s="11">
        <f>'OddsRatio_working_3-way'!Z172+'OddsRatio_working_3-way'!AF172</f>
        <v>1.056124180170136</v>
      </c>
      <c r="AM172" s="11">
        <f>'OddsRatio_working_3-way'!AA172+'OddsRatio_working_3-way'!AG172</f>
        <v>-0.670995642490824</v>
      </c>
      <c r="AN172" s="11">
        <f>'OddsRatio_working_3-way'!AB172+'OddsRatio_working_3-way'!AH172</f>
        <v>-0.38512853767931216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1.056124180170136</v>
      </c>
      <c r="AS172" s="11">
        <f>IF(('OddsRatio_working_3-way'!X172=0),IF(Q172&gt;0,-Q172^(1/3),(-Q172)^(1/3)),'OddsRatio_working_3-way'!AM172-'OddsRatio_working_3-way'!R172/3)</f>
        <v>-0.670995642490824</v>
      </c>
      <c r="AT172" s="11">
        <f>IF(('OddsRatio_working_3-way'!X172=0),IF(Q172&gt;0,-Q172^(1/3),(-Q172)^(1/3)),'OddsRatio_working_3-way'!AN172-'OddsRatio_working_3-way'!R172/3)</f>
        <v>-0.38512853767931216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3.64</v>
      </c>
      <c r="B173" s="4">
        <f>IF('True_Odds_Calculator_3-way'!B174="","",'True_Odds_Calculator_3-way'!B174)</f>
        <v>3.12</v>
      </c>
      <c r="C173" s="4">
        <f>IF('True_Odds_Calculator_3-way'!C174="","",'True_Odds_Calculator_3-way'!C174)</f>
        <v>2.2799999999999998</v>
      </c>
      <c r="D173" s="9">
        <f t="shared" si="39"/>
        <v>0.26460035330044579</v>
      </c>
      <c r="E173" s="9">
        <f t="shared" si="40"/>
        <v>0.3094203362997559</v>
      </c>
      <c r="F173" s="9">
        <f t="shared" si="41"/>
        <v>0.42597931039979836</v>
      </c>
      <c r="G173" s="9">
        <f t="shared" si="42"/>
        <v>1.0527592603717446</v>
      </c>
      <c r="H173" s="9">
        <f t="shared" si="43"/>
        <v>3.7792844473814058</v>
      </c>
      <c r="I173" s="9">
        <f t="shared" si="44"/>
        <v>3.2318496319880992</v>
      </c>
      <c r="J173" s="9">
        <f t="shared" si="45"/>
        <v>2.3475318532758331</v>
      </c>
      <c r="K173" s="11">
        <f t="shared" si="46"/>
        <v>0.27472527472527469</v>
      </c>
      <c r="L173" s="11">
        <f t="shared" si="47"/>
        <v>0.32051282051282048</v>
      </c>
      <c r="M173" s="11">
        <f t="shared" si="48"/>
        <v>0.43859649122807021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-0.27666800136435754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0.23326313812143767</v>
      </c>
      <c r="Q173" s="11">
        <f>2*'OddsRatio_working_3-way'!K173*'OddsRatio_working_3-way'!L173*'OddsRatio_working_3-way'!M173</f>
        <v>7.723944970908532E-2</v>
      </c>
      <c r="R173" s="11">
        <f t="shared" si="49"/>
        <v>0</v>
      </c>
      <c r="S173" s="11">
        <f t="shared" si="50"/>
        <v>-0.84311570897655819</v>
      </c>
      <c r="T173" s="11">
        <f t="shared" si="51"/>
        <v>-0.27917738707833051</v>
      </c>
      <c r="U173" s="11">
        <f>'OddsRatio_working_3-way'!S173-'OddsRatio_working_3-way'!R173^2/3</f>
        <v>-0.84311570897655819</v>
      </c>
      <c r="V173" s="11">
        <f>'OddsRatio_working_3-way'!S173*'OddsRatio_working_3-way'!R173/3-2*'OddsRatio_working_3-way'!R173^3/27-'OddsRatio_working_3-way'!T173</f>
        <v>0.27917738707833051</v>
      </c>
      <c r="W173" s="11">
        <f>'OddsRatio_working_3-way'!V173^2+4*'OddsRatio_working_3-way'!U173^3/27</f>
        <v>-1.084870154658743E-2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0.14898717646367374</v>
      </c>
      <c r="Y173" s="11">
        <f>IF('OddsRatio_working_3-way'!W173&gt;=0,IF('OddsRatio_working_3-way'!V173+SQRT('OddsRatio_working_3-way'!W173)&gt;0,0,PI()),ACOS('OddsRatio_working_3-way'!V173/(2*'OddsRatio_working_3-way'!X173)))</f>
        <v>0.35709135419371973</v>
      </c>
      <c r="Z173" s="11">
        <f>'OddsRatio_working_3-way'!X173^(1/3)*COS('OddsRatio_working_3-way'!Y173/3)</f>
        <v>0.52637963018587242</v>
      </c>
      <c r="AA173" s="11">
        <f>'OddsRatio_working_3-way'!X173^(1/3)*COS(('OddsRatio_working_3-way'!Y173+2*PI())/3)</f>
        <v>-0.31770853608103072</v>
      </c>
      <c r="AB173" s="11">
        <f>'OddsRatio_working_3-way'!X173^(1/3)*COS(('OddsRatio_working_3-way'!Y173+4*PI())/3)</f>
        <v>-0.20867109410484186</v>
      </c>
      <c r="AC173" s="11">
        <f>'OddsRatio_working_3-way'!X173^(1/3)*SIN('OddsRatio_working_3-way'!Y173/3)</f>
        <v>6.2952796476700795E-2</v>
      </c>
      <c r="AD173" s="11">
        <f>'OddsRatio_working_3-way'!X173^(1/3)*SIN(('OddsRatio_working_3-way'!Y173+2*PI())/3)</f>
        <v>0.42438173353727321</v>
      </c>
      <c r="AE173" s="11">
        <f>'OddsRatio_working_3-way'!X173^(1/3)*SIN(('OddsRatio_working_3-way'!Y173+4*PI())/3)</f>
        <v>-0.48733453001397409</v>
      </c>
      <c r="AF173" s="11">
        <f>-'OddsRatio_working_3-way'!U173/(3*'OddsRatio_working_3-way'!X173^(1/3))*COS(('OddsRatio_working_3-way'!Y173)/3)</f>
        <v>0.5263796301858723</v>
      </c>
      <c r="AG173" s="11">
        <f>-'OddsRatio_working_3-way'!U173/(3*'OddsRatio_working_3-way'!X173^(1/3))*COS(('OddsRatio_working_3-way'!Y173+2*PI())/3)</f>
        <v>-0.31770853608103067</v>
      </c>
      <c r="AH173" s="11">
        <f>-'OddsRatio_working_3-way'!U173/(3*'OddsRatio_working_3-way'!X173^(1/3))*COS(('OddsRatio_working_3-way'!Y173+4*PI())/3)</f>
        <v>-0.2086710941048418</v>
      </c>
      <c r="AI173" s="11">
        <f>'OddsRatio_working_3-way'!U173/(3*'OddsRatio_working_3-way'!X173^(1/3))*SIN(('OddsRatio_working_3-way'!Y173)/3)</f>
        <v>-6.2952796476700781E-2</v>
      </c>
      <c r="AJ173" s="11">
        <f>'OddsRatio_working_3-way'!U173/(3*'OddsRatio_working_3-way'!X173^(1/3))*SIN(('OddsRatio_working_3-way'!Y173+2*PI())/3)</f>
        <v>-0.4243817335372731</v>
      </c>
      <c r="AK173" s="11">
        <f>'OddsRatio_working_3-way'!U173/(3*'OddsRatio_working_3-way'!X173^(1/3))*SIN(('OddsRatio_working_3-way'!Y173+4*PI())/3)</f>
        <v>0.48733453001397403</v>
      </c>
      <c r="AL173" s="11">
        <f>'OddsRatio_working_3-way'!Z173+'OddsRatio_working_3-way'!AF173</f>
        <v>1.0527592603717446</v>
      </c>
      <c r="AM173" s="11">
        <f>'OddsRatio_working_3-way'!AA173+'OddsRatio_working_3-way'!AG173</f>
        <v>-0.63541707216206134</v>
      </c>
      <c r="AN173" s="11">
        <f>'OddsRatio_working_3-way'!AB173+'OddsRatio_working_3-way'!AH173</f>
        <v>-0.41734218820968366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1.0527592603717446</v>
      </c>
      <c r="AS173" s="11">
        <f>IF(('OddsRatio_working_3-way'!X173=0),IF(Q173&gt;0,-Q173^(1/3),(-Q173)^(1/3)),'OddsRatio_working_3-way'!AM173-'OddsRatio_working_3-way'!R173/3)</f>
        <v>-0.63541707216206134</v>
      </c>
      <c r="AT173" s="11">
        <f>IF(('OddsRatio_working_3-way'!X173=0),IF(Q173&gt;0,-Q173^(1/3),(-Q173)^(1/3)),'OddsRatio_working_3-way'!AN173-'OddsRatio_working_3-way'!R173/3)</f>
        <v>-0.41734218820968366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1.45</v>
      </c>
      <c r="B174" s="4">
        <f>IF('True_Odds_Calculator_3-way'!B175="","",'True_Odds_Calculator_3-way'!B175)</f>
        <v>4.99</v>
      </c>
      <c r="C174" s="4">
        <f>IF('True_Odds_Calculator_3-way'!C175="","",'True_Odds_Calculator_3-way'!C175)</f>
        <v>6.64</v>
      </c>
      <c r="D174" s="9">
        <f t="shared" si="39"/>
        <v>0.67191288952992489</v>
      </c>
      <c r="E174" s="9">
        <f t="shared" si="40"/>
        <v>0.18763527173647176</v>
      </c>
      <c r="F174" s="9">
        <f t="shared" si="41"/>
        <v>0.14045183873360328</v>
      </c>
      <c r="G174" s="9">
        <f t="shared" si="42"/>
        <v>1.0850848064863732</v>
      </c>
      <c r="H174" s="9">
        <f t="shared" si="43"/>
        <v>1.4882881629188678</v>
      </c>
      <c r="I174" s="9">
        <f t="shared" si="44"/>
        <v>5.3294883778806295</v>
      </c>
      <c r="J174" s="9">
        <f t="shared" si="45"/>
        <v>7.1198783085831447</v>
      </c>
      <c r="K174" s="11">
        <f t="shared" si="46"/>
        <v>0.68965517241379315</v>
      </c>
      <c r="L174" s="11">
        <f t="shared" si="47"/>
        <v>0.20040080160320639</v>
      </c>
      <c r="M174" s="11">
        <f t="shared" si="48"/>
        <v>0.15060240963855423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-0.21077926521926271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0.20980889906110517</v>
      </c>
      <c r="Q174" s="11">
        <f>2*'OddsRatio_working_3-way'!K174*'OddsRatio_working_3-way'!L174*'OddsRatio_working_3-way'!M174</f>
        <v>4.1628749813711348E-2</v>
      </c>
      <c r="R174" s="11">
        <f t="shared" si="49"/>
        <v>0</v>
      </c>
      <c r="S174" s="11">
        <f t="shared" si="50"/>
        <v>-0.99539629214881209</v>
      </c>
      <c r="T174" s="11">
        <f t="shared" si="51"/>
        <v>-0.19749926431524051</v>
      </c>
      <c r="U174" s="11">
        <f>'OddsRatio_working_3-way'!S174-'OddsRatio_working_3-way'!R174^2/3</f>
        <v>-0.99539629214881209</v>
      </c>
      <c r="V174" s="11">
        <f>'OddsRatio_working_3-way'!S174*'OddsRatio_working_3-way'!R174/3-2*'OddsRatio_working_3-way'!R174^3/27-'OddsRatio_working_3-way'!T174</f>
        <v>0.19749926431524051</v>
      </c>
      <c r="W174" s="11">
        <f>'OddsRatio_working_3-way'!V174^2+4*'OddsRatio_working_3-way'!U174^3/27</f>
        <v>-0.10710550152128087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0.19112264447622507</v>
      </c>
      <c r="Y174" s="11">
        <f>IF('OddsRatio_working_3-way'!W174&gt;=0,IF('OddsRatio_working_3-way'!V174+SQRT('OddsRatio_working_3-way'!W174)&gt;0,0,PI()),ACOS('OddsRatio_working_3-way'!V174/(2*'OddsRatio_working_3-way'!X174)))</f>
        <v>1.0278252812692497</v>
      </c>
      <c r="Z174" s="11">
        <f>'OddsRatio_working_3-way'!X174^(1/3)*COS('OddsRatio_working_3-way'!Y174/3)</f>
        <v>0.54254240324318659</v>
      </c>
      <c r="AA174" s="11">
        <f>'OddsRatio_working_3-way'!X174^(1/3)*COS(('OddsRatio_working_3-way'!Y174+2*PI())/3)</f>
        <v>-0.43885663818913551</v>
      </c>
      <c r="AB174" s="11">
        <f>'OddsRatio_working_3-way'!X174^(1/3)*COS(('OddsRatio_working_3-way'!Y174+4*PI())/3)</f>
        <v>-0.10368576505405097</v>
      </c>
      <c r="AC174" s="11">
        <f>'OddsRatio_working_3-way'!X174^(1/3)*SIN('OddsRatio_working_3-way'!Y174/3)</f>
        <v>0.19351099382906292</v>
      </c>
      <c r="AD174" s="11">
        <f>'OddsRatio_working_3-way'!X174^(1/3)*SIN(('OddsRatio_working_3-way'!Y174+2*PI())/3)</f>
        <v>0.37310000692432893</v>
      </c>
      <c r="AE174" s="11">
        <f>'OddsRatio_working_3-way'!X174^(1/3)*SIN(('OddsRatio_working_3-way'!Y174+4*PI())/3)</f>
        <v>-0.56661100075339177</v>
      </c>
      <c r="AF174" s="11">
        <f>-'OddsRatio_working_3-way'!U174/(3*'OddsRatio_working_3-way'!X174^(1/3))*COS(('OddsRatio_working_3-way'!Y174)/3)</f>
        <v>0.54254240324318659</v>
      </c>
      <c r="AG174" s="11">
        <f>-'OddsRatio_working_3-way'!U174/(3*'OddsRatio_working_3-way'!X174^(1/3))*COS(('OddsRatio_working_3-way'!Y174+2*PI())/3)</f>
        <v>-0.43885663818913551</v>
      </c>
      <c r="AH174" s="11">
        <f>-'OddsRatio_working_3-way'!U174/(3*'OddsRatio_working_3-way'!X174^(1/3))*COS(('OddsRatio_working_3-way'!Y174+4*PI())/3)</f>
        <v>-0.10368576505405097</v>
      </c>
      <c r="AI174" s="11">
        <f>'OddsRatio_working_3-way'!U174/(3*'OddsRatio_working_3-way'!X174^(1/3))*SIN(('OddsRatio_working_3-way'!Y174)/3)</f>
        <v>-0.19351099382906292</v>
      </c>
      <c r="AJ174" s="11">
        <f>'OddsRatio_working_3-way'!U174/(3*'OddsRatio_working_3-way'!X174^(1/3))*SIN(('OddsRatio_working_3-way'!Y174+2*PI())/3)</f>
        <v>-0.37310000692432893</v>
      </c>
      <c r="AK174" s="11">
        <f>'OddsRatio_working_3-way'!U174/(3*'OddsRatio_working_3-way'!X174^(1/3))*SIN(('OddsRatio_working_3-way'!Y174+4*PI())/3)</f>
        <v>0.56661100075339177</v>
      </c>
      <c r="AL174" s="11">
        <f>'OddsRatio_working_3-way'!Z174+'OddsRatio_working_3-way'!AF174</f>
        <v>1.0850848064863732</v>
      </c>
      <c r="AM174" s="11">
        <f>'OddsRatio_working_3-way'!AA174+'OddsRatio_working_3-way'!AG174</f>
        <v>-0.87771327637827101</v>
      </c>
      <c r="AN174" s="11">
        <f>'OddsRatio_working_3-way'!AB174+'OddsRatio_working_3-way'!AH174</f>
        <v>-0.20737153010810194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1.0850848064863732</v>
      </c>
      <c r="AS174" s="11">
        <f>IF(('OddsRatio_working_3-way'!X174=0),IF(Q174&gt;0,-Q174^(1/3),(-Q174)^(1/3)),'OddsRatio_working_3-way'!AM174-'OddsRatio_working_3-way'!R174/3)</f>
        <v>-0.87771327637827101</v>
      </c>
      <c r="AT174" s="11">
        <f>IF(('OddsRatio_working_3-way'!X174=0),IF(Q174&gt;0,-Q174^(1/3),(-Q174)^(1/3)),'OddsRatio_working_3-way'!AN174-'OddsRatio_working_3-way'!R174/3)</f>
        <v>-0.20737153010810194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1.96</v>
      </c>
      <c r="B175" s="4">
        <f>IF('True_Odds_Calculator_3-way'!B176="","",'True_Odds_Calculator_3-way'!B176)</f>
        <v>3.47</v>
      </c>
      <c r="C175" s="4">
        <f>IF('True_Odds_Calculator_3-way'!C176="","",'True_Odds_Calculator_3-way'!C176)</f>
        <v>4.22</v>
      </c>
      <c r="D175" s="9">
        <f t="shared" si="39"/>
        <v>0.49619322128111276</v>
      </c>
      <c r="E175" s="9">
        <f t="shared" si="40"/>
        <v>0.27682462925221085</v>
      </c>
      <c r="F175" s="9">
        <f t="shared" si="41"/>
        <v>0.2269821494666763</v>
      </c>
      <c r="G175" s="9">
        <f t="shared" si="42"/>
        <v>1.057649934187342</v>
      </c>
      <c r="H175" s="9">
        <f t="shared" si="43"/>
        <v>2.0153439368198485</v>
      </c>
      <c r="I175" s="9">
        <f t="shared" si="44"/>
        <v>3.612395337442734</v>
      </c>
      <c r="J175" s="9">
        <f t="shared" si="45"/>
        <v>4.4056327880832411</v>
      </c>
      <c r="K175" s="11">
        <f t="shared" si="46"/>
        <v>0.51020408163265307</v>
      </c>
      <c r="L175" s="11">
        <f t="shared" si="47"/>
        <v>0.28818443804034583</v>
      </c>
      <c r="M175" s="11">
        <f t="shared" si="48"/>
        <v>0.23696682464454977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-0.26602721069853008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0.23169872726669646</v>
      </c>
      <c r="Q175" s="11">
        <f>2*'OddsRatio_working_3-way'!K175*'OddsRatio_working_3-way'!L175*'OddsRatio_working_3-way'!M175</f>
        <v>6.9683827749382393E-2</v>
      </c>
      <c r="R175" s="11">
        <f t="shared" si="49"/>
        <v>0</v>
      </c>
      <c r="S175" s="11">
        <f t="shared" si="50"/>
        <v>-0.8709587513935344</v>
      </c>
      <c r="T175" s="11">
        <f t="shared" si="51"/>
        <v>-0.26194248162211559</v>
      </c>
      <c r="U175" s="11">
        <f>'OddsRatio_working_3-way'!S175-'OddsRatio_working_3-way'!R175^2/3</f>
        <v>-0.8709587513935344</v>
      </c>
      <c r="V175" s="11">
        <f>'OddsRatio_working_3-way'!S175*'OddsRatio_working_3-way'!R175/3-2*'OddsRatio_working_3-way'!R175^3/27-'OddsRatio_working_3-way'!T175</f>
        <v>0.26194248162211559</v>
      </c>
      <c r="W175" s="11">
        <f>'OddsRatio_working_3-way'!V175^2+4*'OddsRatio_working_3-way'!U175^3/27</f>
        <v>-2.9265015846631229E-2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0.15642800222864797</v>
      </c>
      <c r="Y175" s="11">
        <f>IF('OddsRatio_working_3-way'!W175&gt;=0,IF('OddsRatio_working_3-way'!V175+SQRT('OddsRatio_working_3-way'!W175)&gt;0,0,PI()),ACOS('OddsRatio_working_3-way'!V175/(2*'OddsRatio_working_3-way'!X175)))</f>
        <v>0.57853954798199658</v>
      </c>
      <c r="Z175" s="11">
        <f>'OddsRatio_working_3-way'!X175^(1/3)*COS('OddsRatio_working_3-way'!Y175/3)</f>
        <v>0.52882496709367099</v>
      </c>
      <c r="AA175" s="11">
        <f>'OddsRatio_working_3-way'!X175^(1/3)*COS(('OddsRatio_working_3-way'!Y175+2*PI())/3)</f>
        <v>-0.35384292289590119</v>
      </c>
      <c r="AB175" s="11">
        <f>'OddsRatio_working_3-way'!X175^(1/3)*COS(('OddsRatio_working_3-way'!Y175+4*PI())/3)</f>
        <v>-0.17498204419776994</v>
      </c>
      <c r="AC175" s="11">
        <f>'OddsRatio_working_3-way'!X175^(1/3)*SIN('OddsRatio_working_3-way'!Y175/3)</f>
        <v>0.10326537646385923</v>
      </c>
      <c r="AD175" s="11">
        <f>'OddsRatio_working_3-way'!X175^(1/3)*SIN(('OddsRatio_working_3-way'!Y175+2*PI())/3)</f>
        <v>0.40634316742665938</v>
      </c>
      <c r="AE175" s="11">
        <f>'OddsRatio_working_3-way'!X175^(1/3)*SIN(('OddsRatio_working_3-way'!Y175+4*PI())/3)</f>
        <v>-0.50960854389051846</v>
      </c>
      <c r="AF175" s="11">
        <f>-'OddsRatio_working_3-way'!U175/(3*'OddsRatio_working_3-way'!X175^(1/3))*COS(('OddsRatio_working_3-way'!Y175)/3)</f>
        <v>0.52882496709367099</v>
      </c>
      <c r="AG175" s="11">
        <f>-'OddsRatio_working_3-way'!U175/(3*'OddsRatio_working_3-way'!X175^(1/3))*COS(('OddsRatio_working_3-way'!Y175+2*PI())/3)</f>
        <v>-0.35384292289590119</v>
      </c>
      <c r="AH175" s="11">
        <f>-'OddsRatio_working_3-way'!U175/(3*'OddsRatio_working_3-way'!X175^(1/3))*COS(('OddsRatio_working_3-way'!Y175+4*PI())/3)</f>
        <v>-0.17498204419776994</v>
      </c>
      <c r="AI175" s="11">
        <f>'OddsRatio_working_3-way'!U175/(3*'OddsRatio_working_3-way'!X175^(1/3))*SIN(('OddsRatio_working_3-way'!Y175)/3)</f>
        <v>-0.10326537646385923</v>
      </c>
      <c r="AJ175" s="11">
        <f>'OddsRatio_working_3-way'!U175/(3*'OddsRatio_working_3-way'!X175^(1/3))*SIN(('OddsRatio_working_3-way'!Y175+2*PI())/3)</f>
        <v>-0.40634316742665938</v>
      </c>
      <c r="AK175" s="11">
        <f>'OddsRatio_working_3-way'!U175/(3*'OddsRatio_working_3-way'!X175^(1/3))*SIN(('OddsRatio_working_3-way'!Y175+4*PI())/3)</f>
        <v>0.50960854389051846</v>
      </c>
      <c r="AL175" s="11">
        <f>'OddsRatio_working_3-way'!Z175+'OddsRatio_working_3-way'!AF175</f>
        <v>1.057649934187342</v>
      </c>
      <c r="AM175" s="11">
        <f>'OddsRatio_working_3-way'!AA175+'OddsRatio_working_3-way'!AG175</f>
        <v>-0.70768584579180238</v>
      </c>
      <c r="AN175" s="11">
        <f>'OddsRatio_working_3-way'!AB175+'OddsRatio_working_3-way'!AH175</f>
        <v>-0.34996408839553989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1.057649934187342</v>
      </c>
      <c r="AS175" s="11">
        <f>IF(('OddsRatio_working_3-way'!X175=0),IF(Q175&gt;0,-Q175^(1/3),(-Q175)^(1/3)),'OddsRatio_working_3-way'!AM175-'OddsRatio_working_3-way'!R175/3)</f>
        <v>-0.70768584579180238</v>
      </c>
      <c r="AT175" s="11">
        <f>IF(('OddsRatio_working_3-way'!X175=0),IF(Q175&gt;0,-Q175^(1/3),(-Q175)^(1/3)),'OddsRatio_working_3-way'!AN175-'OddsRatio_working_3-way'!R175/3)</f>
        <v>-0.34996408839553989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2.12</v>
      </c>
      <c r="B176" s="4">
        <f>IF('True_Odds_Calculator_3-way'!B177="","",'True_Odds_Calculator_3-way'!B177)</f>
        <v>3.1</v>
      </c>
      <c r="C176" s="4">
        <f>IF('True_Odds_Calculator_3-way'!C177="","",'True_Odds_Calculator_3-way'!C177)</f>
        <v>4.18</v>
      </c>
      <c r="D176" s="9">
        <f t="shared" si="39"/>
        <v>0.45876767232318716</v>
      </c>
      <c r="E176" s="9">
        <f t="shared" si="40"/>
        <v>0.31132901214581177</v>
      </c>
      <c r="F176" s="9">
        <f t="shared" si="41"/>
        <v>0.22990331553100107</v>
      </c>
      <c r="G176" s="9">
        <f t="shared" si="42"/>
        <v>1.0533504840572345</v>
      </c>
      <c r="H176" s="9">
        <f t="shared" si="43"/>
        <v>2.1797525421441031</v>
      </c>
      <c r="I176" s="9">
        <f t="shared" si="44"/>
        <v>3.2120360165201931</v>
      </c>
      <c r="J176" s="9">
        <f t="shared" si="45"/>
        <v>4.349654539302005</v>
      </c>
      <c r="K176" s="11">
        <f t="shared" si="46"/>
        <v>0.47169811320754712</v>
      </c>
      <c r="L176" s="11">
        <f t="shared" si="47"/>
        <v>0.32258064516129031</v>
      </c>
      <c r="M176" s="11">
        <f t="shared" si="48"/>
        <v>0.23923444976076558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-0.27226423830838098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0.23297329252417825</v>
      </c>
      <c r="Q176" s="11">
        <f>2*'OddsRatio_working_3-way'!K176*'OddsRatio_working_3-way'!L176*'OddsRatio_working_3-way'!M176</f>
        <v>7.2804153913805708E-2</v>
      </c>
      <c r="R176" s="11">
        <f t="shared" si="49"/>
        <v>0</v>
      </c>
      <c r="S176" s="11">
        <f t="shared" si="50"/>
        <v>-0.85568818722457518</v>
      </c>
      <c r="T176" s="11">
        <f t="shared" si="51"/>
        <v>-0.26740255850767974</v>
      </c>
      <c r="U176" s="11">
        <f>'OddsRatio_working_3-way'!S176-'OddsRatio_working_3-way'!R176^2/3</f>
        <v>-0.85568818722457518</v>
      </c>
      <c r="V176" s="11">
        <f>'OddsRatio_working_3-way'!S176*'OddsRatio_working_3-way'!R176/3-2*'OddsRatio_working_3-way'!R176^3/27-'OddsRatio_working_3-way'!T176</f>
        <v>0.26740255850767974</v>
      </c>
      <c r="W176" s="11">
        <f>'OddsRatio_working_3-way'!V176^2+4*'OddsRatio_working_3-way'!U176^3/27</f>
        <v>-2.1316143749726124E-2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0.15233209777175918</v>
      </c>
      <c r="Y176" s="11">
        <f>IF('OddsRatio_working_3-way'!W176&gt;=0,IF('OddsRatio_working_3-way'!V176+SQRT('OddsRatio_working_3-way'!W176)&gt;0,0,PI()),ACOS('OddsRatio_working_3-way'!V176/(2*'OddsRatio_working_3-way'!X176)))</f>
        <v>0.49976324893149315</v>
      </c>
      <c r="Z176" s="11">
        <f>'OddsRatio_working_3-way'!X176^(1/3)*COS('OddsRatio_working_3-way'!Y176/3)</f>
        <v>0.52667524202861726</v>
      </c>
      <c r="AA176" s="11">
        <f>'OddsRatio_working_3-way'!X176^(1/3)*COS(('OddsRatio_working_3-way'!Y176+2*PI())/3)</f>
        <v>-0.34003142051411739</v>
      </c>
      <c r="AB176" s="11">
        <f>'OddsRatio_working_3-way'!X176^(1/3)*COS(('OddsRatio_working_3-way'!Y176+4*PI())/3)</f>
        <v>-0.18664382151449999</v>
      </c>
      <c r="AC176" s="11">
        <f>'OddsRatio_working_3-way'!X176^(1/3)*SIN('OddsRatio_working_3-way'!Y176/3)</f>
        <v>8.8558371572779529E-2</v>
      </c>
      <c r="AD176" s="11">
        <f>'OddsRatio_working_3-way'!X176^(1/3)*SIN(('OddsRatio_working_3-way'!Y176+2*PI())/3)</f>
        <v>0.41183495335471043</v>
      </c>
      <c r="AE176" s="11">
        <f>'OddsRatio_working_3-way'!X176^(1/3)*SIN(('OddsRatio_working_3-way'!Y176+4*PI())/3)</f>
        <v>-0.50039332492748989</v>
      </c>
      <c r="AF176" s="11">
        <f>-'OddsRatio_working_3-way'!U176/(3*'OddsRatio_working_3-way'!X176^(1/3))*COS(('OddsRatio_working_3-way'!Y176)/3)</f>
        <v>0.52667524202861726</v>
      </c>
      <c r="AG176" s="11">
        <f>-'OddsRatio_working_3-way'!U176/(3*'OddsRatio_working_3-way'!X176^(1/3))*COS(('OddsRatio_working_3-way'!Y176+2*PI())/3)</f>
        <v>-0.34003142051411739</v>
      </c>
      <c r="AH176" s="11">
        <f>-'OddsRatio_working_3-way'!U176/(3*'OddsRatio_working_3-way'!X176^(1/3))*COS(('OddsRatio_working_3-way'!Y176+4*PI())/3)</f>
        <v>-0.18664382151449999</v>
      </c>
      <c r="AI176" s="11">
        <f>'OddsRatio_working_3-way'!U176/(3*'OddsRatio_working_3-way'!X176^(1/3))*SIN(('OddsRatio_working_3-way'!Y176)/3)</f>
        <v>-8.8558371572779529E-2</v>
      </c>
      <c r="AJ176" s="11">
        <f>'OddsRatio_working_3-way'!U176/(3*'OddsRatio_working_3-way'!X176^(1/3))*SIN(('OddsRatio_working_3-way'!Y176+2*PI())/3)</f>
        <v>-0.41183495335471043</v>
      </c>
      <c r="AK176" s="11">
        <f>'OddsRatio_working_3-way'!U176/(3*'OddsRatio_working_3-way'!X176^(1/3))*SIN(('OddsRatio_working_3-way'!Y176+4*PI())/3)</f>
        <v>0.50039332492748989</v>
      </c>
      <c r="AL176" s="11">
        <f>'OddsRatio_working_3-way'!Z176+'OddsRatio_working_3-way'!AF176</f>
        <v>1.0533504840572345</v>
      </c>
      <c r="AM176" s="11">
        <f>'OddsRatio_working_3-way'!AA176+'OddsRatio_working_3-way'!AG176</f>
        <v>-0.68006284102823478</v>
      </c>
      <c r="AN176" s="11">
        <f>'OddsRatio_working_3-way'!AB176+'OddsRatio_working_3-way'!AH176</f>
        <v>-0.37328764302899997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1.0533504840572345</v>
      </c>
      <c r="AS176" s="11">
        <f>IF(('OddsRatio_working_3-way'!X176=0),IF(Q176&gt;0,-Q176^(1/3),(-Q176)^(1/3)),'OddsRatio_working_3-way'!AM176-'OddsRatio_working_3-way'!R176/3)</f>
        <v>-0.68006284102823478</v>
      </c>
      <c r="AT176" s="11">
        <f>IF(('OddsRatio_working_3-way'!X176=0),IF(Q176&gt;0,-Q176^(1/3),(-Q176)^(1/3)),'OddsRatio_working_3-way'!AN176-'OddsRatio_working_3-way'!R176/3)</f>
        <v>-0.37328764302899997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2.06</v>
      </c>
      <c r="B177" s="4">
        <f>IF('True_Odds_Calculator_3-way'!B178="","",'True_Odds_Calculator_3-way'!B178)</f>
        <v>3.87</v>
      </c>
      <c r="C177" s="4">
        <f>IF('True_Odds_Calculator_3-way'!C178="","",'True_Odds_Calculator_3-way'!C178)</f>
        <v>3.52</v>
      </c>
      <c r="D177" s="9">
        <f t="shared" si="39"/>
        <v>0.47455729306700217</v>
      </c>
      <c r="E177" s="9">
        <f t="shared" si="40"/>
        <v>0.25013321677269035</v>
      </c>
      <c r="F177" s="9">
        <f t="shared" si="41"/>
        <v>0.27530949016030759</v>
      </c>
      <c r="G177" s="9">
        <f t="shared" si="42"/>
        <v>1.0445538908785352</v>
      </c>
      <c r="H177" s="9">
        <f t="shared" si="43"/>
        <v>2.1072271243312475</v>
      </c>
      <c r="I177" s="9">
        <f t="shared" si="44"/>
        <v>3.9978696668213978</v>
      </c>
      <c r="J177" s="9">
        <f t="shared" si="45"/>
        <v>3.6322758050139088</v>
      </c>
      <c r="K177" s="11">
        <f t="shared" si="46"/>
        <v>0.4854368932038835</v>
      </c>
      <c r="L177" s="11">
        <f t="shared" si="47"/>
        <v>0.25839793281653745</v>
      </c>
      <c r="M177" s="11">
        <f t="shared" si="48"/>
        <v>0.28409090909090912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-0.27319167060079241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0.22984701382759637</v>
      </c>
      <c r="Q177" s="11">
        <f>2*'OddsRatio_working_3-way'!K177*'OddsRatio_working_3-way'!L177*'OddsRatio_working_3-way'!M177</f>
        <v>7.1270391884525996E-2</v>
      </c>
      <c r="R177" s="11">
        <f t="shared" si="49"/>
        <v>0</v>
      </c>
      <c r="S177" s="11">
        <f t="shared" si="50"/>
        <v>-0.84133975725587029</v>
      </c>
      <c r="T177" s="11">
        <f t="shared" si="51"/>
        <v>-0.26088054488554113</v>
      </c>
      <c r="U177" s="11">
        <f>'OddsRatio_working_3-way'!S177-'OddsRatio_working_3-way'!R177^2/3</f>
        <v>-0.84133975725587029</v>
      </c>
      <c r="V177" s="11">
        <f>'OddsRatio_working_3-way'!S177*'OddsRatio_working_3-way'!R177/3-2*'OddsRatio_working_3-way'!R177^3/27-'OddsRatio_working_3-way'!T177</f>
        <v>0.26088054488554113</v>
      </c>
      <c r="W177" s="11">
        <f>'OddsRatio_working_3-way'!V177^2+4*'OddsRatio_working_3-way'!U177^3/27</f>
        <v>-2.0170159646411986E-2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0.14851668117267908</v>
      </c>
      <c r="Y177" s="11">
        <f>IF('OddsRatio_working_3-way'!W177&gt;=0,IF('OddsRatio_working_3-way'!V177+SQRT('OddsRatio_working_3-way'!W177)&gt;0,0,PI()),ACOS('OddsRatio_working_3-way'!V177/(2*'OddsRatio_working_3-way'!X177)))</f>
        <v>0.49852865090461607</v>
      </c>
      <c r="Z177" s="11">
        <f>'OddsRatio_working_3-way'!X177^(1/3)*COS('OddsRatio_working_3-way'!Y177/3)</f>
        <v>0.52227694543926761</v>
      </c>
      <c r="AA177" s="11">
        <f>'OddsRatio_working_3-way'!X177^(1/3)*COS(('OddsRatio_working_3-way'!Y177+2*PI())/3)</f>
        <v>-0.33700040988801033</v>
      </c>
      <c r="AB177" s="11">
        <f>'OddsRatio_working_3-way'!X177^(1/3)*COS(('OddsRatio_working_3-way'!Y177+4*PI())/3)</f>
        <v>-0.1852765355512575</v>
      </c>
      <c r="AC177" s="11">
        <f>'OddsRatio_working_3-way'!X177^(1/3)*SIN('OddsRatio_working_3-way'!Y177/3)</f>
        <v>8.7597819690817438E-2</v>
      </c>
      <c r="AD177" s="11">
        <f>'OddsRatio_working_3-way'!X177^(1/3)*SIN(('OddsRatio_working_3-way'!Y177+2*PI())/3)</f>
        <v>0.40850619271593641</v>
      </c>
      <c r="AE177" s="11">
        <f>'OddsRatio_working_3-way'!X177^(1/3)*SIN(('OddsRatio_working_3-way'!Y177+4*PI())/3)</f>
        <v>-0.49610401240675361</v>
      </c>
      <c r="AF177" s="11">
        <f>-'OddsRatio_working_3-way'!U177/(3*'OddsRatio_working_3-way'!X177^(1/3))*COS(('OddsRatio_working_3-way'!Y177)/3)</f>
        <v>0.52227694543926761</v>
      </c>
      <c r="AG177" s="11">
        <f>-'OddsRatio_working_3-way'!U177/(3*'OddsRatio_working_3-way'!X177^(1/3))*COS(('OddsRatio_working_3-way'!Y177+2*PI())/3)</f>
        <v>-0.33700040988801033</v>
      </c>
      <c r="AH177" s="11">
        <f>-'OddsRatio_working_3-way'!U177/(3*'OddsRatio_working_3-way'!X177^(1/3))*COS(('OddsRatio_working_3-way'!Y177+4*PI())/3)</f>
        <v>-0.1852765355512575</v>
      </c>
      <c r="AI177" s="11">
        <f>'OddsRatio_working_3-way'!U177/(3*'OddsRatio_working_3-way'!X177^(1/3))*SIN(('OddsRatio_working_3-way'!Y177)/3)</f>
        <v>-8.7597819690817438E-2</v>
      </c>
      <c r="AJ177" s="11">
        <f>'OddsRatio_working_3-way'!U177/(3*'OddsRatio_working_3-way'!X177^(1/3))*SIN(('OddsRatio_working_3-way'!Y177+2*PI())/3)</f>
        <v>-0.40850619271593641</v>
      </c>
      <c r="AK177" s="11">
        <f>'OddsRatio_working_3-way'!U177/(3*'OddsRatio_working_3-way'!X177^(1/3))*SIN(('OddsRatio_working_3-way'!Y177+4*PI())/3)</f>
        <v>0.49610401240675361</v>
      </c>
      <c r="AL177" s="11">
        <f>'OddsRatio_working_3-way'!Z177+'OddsRatio_working_3-way'!AF177</f>
        <v>1.0445538908785352</v>
      </c>
      <c r="AM177" s="11">
        <f>'OddsRatio_working_3-way'!AA177+'OddsRatio_working_3-way'!AG177</f>
        <v>-0.67400081977602067</v>
      </c>
      <c r="AN177" s="11">
        <f>'OddsRatio_working_3-way'!AB177+'OddsRatio_working_3-way'!AH177</f>
        <v>-0.37055307110251501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1.0445538908785352</v>
      </c>
      <c r="AS177" s="11">
        <f>IF(('OddsRatio_working_3-way'!X177=0),IF(Q177&gt;0,-Q177^(1/3),(-Q177)^(1/3)),'OddsRatio_working_3-way'!AM177-'OddsRatio_working_3-way'!R177/3)</f>
        <v>-0.67400081977602067</v>
      </c>
      <c r="AT177" s="11">
        <f>IF(('OddsRatio_working_3-way'!X177=0),IF(Q177&gt;0,-Q177^(1/3),(-Q177)^(1/3)),'OddsRatio_working_3-way'!AN177-'OddsRatio_working_3-way'!R177/3)</f>
        <v>-0.37055307110251501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2.29</v>
      </c>
      <c r="B178" s="4">
        <f>IF('True_Odds_Calculator_3-way'!B179="","",'True_Odds_Calculator_3-way'!B179)</f>
        <v>3.46</v>
      </c>
      <c r="C178" s="4">
        <f>IF('True_Odds_Calculator_3-way'!C179="","",'True_Odds_Calculator_3-way'!C179)</f>
        <v>3.32</v>
      </c>
      <c r="D178" s="9">
        <f t="shared" si="39"/>
        <v>0.42664744714741049</v>
      </c>
      <c r="E178" s="9">
        <f t="shared" si="40"/>
        <v>0.28068589100475905</v>
      </c>
      <c r="F178" s="9">
        <f t="shared" si="41"/>
        <v>0.29266666184783047</v>
      </c>
      <c r="G178" s="9">
        <f t="shared" si="42"/>
        <v>1.0417485121925891</v>
      </c>
      <c r="H178" s="9">
        <f t="shared" si="43"/>
        <v>2.3438555807284396</v>
      </c>
      <c r="I178" s="9">
        <f t="shared" si="44"/>
        <v>3.5627013399937688</v>
      </c>
      <c r="J178" s="9">
        <f t="shared" si="45"/>
        <v>3.4168565482868063</v>
      </c>
      <c r="K178" s="11">
        <f t="shared" si="46"/>
        <v>0.4366812227074236</v>
      </c>
      <c r="L178" s="11">
        <f t="shared" si="47"/>
        <v>0.28901734104046245</v>
      </c>
      <c r="M178" s="11">
        <f t="shared" si="48"/>
        <v>0.30120481927710846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-0.27987437545826577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0.23074857422470763</v>
      </c>
      <c r="Q178" s="11">
        <f>2*'OddsRatio_working_3-way'!K178*'OddsRatio_working_3-way'!L178*'OddsRatio_working_3-way'!M178</f>
        <v>7.6029184258552762E-2</v>
      </c>
      <c r="R178" s="11">
        <f t="shared" si="49"/>
        <v>0</v>
      </c>
      <c r="S178" s="11">
        <f t="shared" si="50"/>
        <v>-0.82447195763056313</v>
      </c>
      <c r="T178" s="11">
        <f t="shared" si="51"/>
        <v>-0.27165468126212955</v>
      </c>
      <c r="U178" s="11">
        <f>'OddsRatio_working_3-way'!S178-'OddsRatio_working_3-way'!R178^2/3</f>
        <v>-0.82447195763056313</v>
      </c>
      <c r="V178" s="11">
        <f>'OddsRatio_working_3-way'!S178*'OddsRatio_working_3-way'!R178/3-2*'OddsRatio_working_3-way'!R178^3/27-'OddsRatio_working_3-way'!T178</f>
        <v>0.27165468126212955</v>
      </c>
      <c r="W178" s="11">
        <f>'OddsRatio_working_3-way'!V178^2+4*'OddsRatio_working_3-way'!U178^3/27</f>
        <v>-9.2316035470099006E-3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0.1440727849028392</v>
      </c>
      <c r="Y178" s="11">
        <f>IF('OddsRatio_working_3-way'!W178&gt;=0,IF('OddsRatio_working_3-way'!V178+SQRT('OddsRatio_working_3-way'!W178)&gt;0,0,PI()),ACOS('OddsRatio_working_3-way'!V178/(2*'OddsRatio_working_3-way'!X178)))</f>
        <v>0.33995732018719971</v>
      </c>
      <c r="Z178" s="11">
        <f>'OddsRatio_working_3-way'!X178^(1/3)*COS('OddsRatio_working_3-way'!Y178/3)</f>
        <v>0.52087425609629456</v>
      </c>
      <c r="AA178" s="11">
        <f>'OddsRatio_working_3-way'!X178^(1/3)*COS(('OddsRatio_working_3-way'!Y178+2*PI())/3)</f>
        <v>-0.31177421415302442</v>
      </c>
      <c r="AB178" s="11">
        <f>'OddsRatio_working_3-way'!X178^(1/3)*COS(('OddsRatio_working_3-way'!Y178+4*PI())/3)</f>
        <v>-0.20910004194327006</v>
      </c>
      <c r="AC178" s="11">
        <f>'OddsRatio_working_3-way'!X178^(1/3)*SIN('OddsRatio_working_3-way'!Y178/3)</f>
        <v>5.9278960964123703E-2</v>
      </c>
      <c r="AD178" s="11">
        <f>'OddsRatio_working_3-way'!X178^(1/3)*SIN(('OddsRatio_working_3-way'!Y178+2*PI())/3)</f>
        <v>0.42145085747465078</v>
      </c>
      <c r="AE178" s="11">
        <f>'OddsRatio_working_3-way'!X178^(1/3)*SIN(('OddsRatio_working_3-way'!Y178+4*PI())/3)</f>
        <v>-0.48072981843877449</v>
      </c>
      <c r="AF178" s="11">
        <f>-'OddsRatio_working_3-way'!U178/(3*'OddsRatio_working_3-way'!X178^(1/3))*COS(('OddsRatio_working_3-way'!Y178)/3)</f>
        <v>0.52087425609629456</v>
      </c>
      <c r="AG178" s="11">
        <f>-'OddsRatio_working_3-way'!U178/(3*'OddsRatio_working_3-way'!X178^(1/3))*COS(('OddsRatio_working_3-way'!Y178+2*PI())/3)</f>
        <v>-0.31177421415302442</v>
      </c>
      <c r="AH178" s="11">
        <f>-'OddsRatio_working_3-way'!U178/(3*'OddsRatio_working_3-way'!X178^(1/3))*COS(('OddsRatio_working_3-way'!Y178+4*PI())/3)</f>
        <v>-0.20910004194327006</v>
      </c>
      <c r="AI178" s="11">
        <f>'OddsRatio_working_3-way'!U178/(3*'OddsRatio_working_3-way'!X178^(1/3))*SIN(('OddsRatio_working_3-way'!Y178)/3)</f>
        <v>-5.9278960964123703E-2</v>
      </c>
      <c r="AJ178" s="11">
        <f>'OddsRatio_working_3-way'!U178/(3*'OddsRatio_working_3-way'!X178^(1/3))*SIN(('OddsRatio_working_3-way'!Y178+2*PI())/3)</f>
        <v>-0.42145085747465078</v>
      </c>
      <c r="AK178" s="11">
        <f>'OddsRatio_working_3-way'!U178/(3*'OddsRatio_working_3-way'!X178^(1/3))*SIN(('OddsRatio_working_3-way'!Y178+4*PI())/3)</f>
        <v>0.48072981843877449</v>
      </c>
      <c r="AL178" s="11">
        <f>'OddsRatio_working_3-way'!Z178+'OddsRatio_working_3-way'!AF178</f>
        <v>1.0417485121925891</v>
      </c>
      <c r="AM178" s="11">
        <f>'OddsRatio_working_3-way'!AA178+'OddsRatio_working_3-way'!AG178</f>
        <v>-0.62354842830604884</v>
      </c>
      <c r="AN178" s="11">
        <f>'OddsRatio_working_3-way'!AB178+'OddsRatio_working_3-way'!AH178</f>
        <v>-0.41820008388654012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1.0417485121925891</v>
      </c>
      <c r="AS178" s="11">
        <f>IF(('OddsRatio_working_3-way'!X178=0),IF(Q178&gt;0,-Q178^(1/3),(-Q178)^(1/3)),'OddsRatio_working_3-way'!AM178-'OddsRatio_working_3-way'!R178/3)</f>
        <v>-0.62354842830604884</v>
      </c>
      <c r="AT178" s="11">
        <f>IF(('OddsRatio_working_3-way'!X178=0),IF(Q178&gt;0,-Q178^(1/3),(-Q178)^(1/3)),'OddsRatio_working_3-way'!AN178-'OddsRatio_working_3-way'!R178/3)</f>
        <v>-0.41820008388654012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5.49</v>
      </c>
      <c r="B179" s="4">
        <f>IF('True_Odds_Calculator_3-way'!B180="","",'True_Odds_Calculator_3-way'!B180)</f>
        <v>4.25</v>
      </c>
      <c r="C179" s="4">
        <f>IF('True_Odds_Calculator_3-way'!C180="","",'True_Odds_Calculator_3-way'!C180)</f>
        <v>1.63</v>
      </c>
      <c r="D179" s="9">
        <f t="shared" si="39"/>
        <v>0.17409411610990175</v>
      </c>
      <c r="E179" s="9">
        <f t="shared" si="40"/>
        <v>0.22553675392914643</v>
      </c>
      <c r="F179" s="9">
        <f t="shared" si="41"/>
        <v>0.60036912996095171</v>
      </c>
      <c r="G179" s="9">
        <f t="shared" si="42"/>
        <v>1.0565745017385439</v>
      </c>
      <c r="H179" s="9">
        <f t="shared" si="43"/>
        <v>5.7440195128060632</v>
      </c>
      <c r="I179" s="9">
        <f t="shared" si="44"/>
        <v>4.4338671306502677</v>
      </c>
      <c r="J179" s="9">
        <f t="shared" si="45"/>
        <v>1.6656419360952828</v>
      </c>
      <c r="K179" s="11">
        <f t="shared" si="46"/>
        <v>0.18214936247723132</v>
      </c>
      <c r="L179" s="11">
        <f t="shared" si="47"/>
        <v>0.23529411764705882</v>
      </c>
      <c r="M179" s="11">
        <f t="shared" si="48"/>
        <v>0.61349693251533743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-0.24172489070052239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0.22007797386278255</v>
      </c>
      <c r="Q179" s="11">
        <f>2*'OddsRatio_working_3-way'!K179*'OddsRatio_working_3-way'!L179*'OddsRatio_working_3-way'!M179</f>
        <v>5.2587329477367391E-2</v>
      </c>
      <c r="R179" s="11">
        <f t="shared" si="49"/>
        <v>0</v>
      </c>
      <c r="S179" s="11">
        <f t="shared" si="50"/>
        <v>-0.91044812648376117</v>
      </c>
      <c r="T179" s="11">
        <f t="shared" si="51"/>
        <v>-0.2175503289089035</v>
      </c>
      <c r="U179" s="11">
        <f>'OddsRatio_working_3-way'!S179-'OddsRatio_working_3-way'!R179^2/3</f>
        <v>-0.91044812648376117</v>
      </c>
      <c r="V179" s="11">
        <f>'OddsRatio_working_3-way'!S179*'OddsRatio_working_3-way'!R179/3-2*'OddsRatio_working_3-way'!R179^3/27-'OddsRatio_working_3-way'!T179</f>
        <v>0.2175503289089035</v>
      </c>
      <c r="W179" s="11">
        <f>'OddsRatio_working_3-way'!V179^2+4*'OddsRatio_working_3-way'!U179^3/27</f>
        <v>-6.4477014235324578E-2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0.16718639287012615</v>
      </c>
      <c r="Y179" s="11">
        <f>IF('OddsRatio_working_3-way'!W179&gt;=0,IF('OddsRatio_working_3-way'!V179+SQRT('OddsRatio_working_3-way'!W179)&gt;0,0,PI()),ACOS('OddsRatio_working_3-way'!V179/(2*'OddsRatio_working_3-way'!X179)))</f>
        <v>0.86239296050842373</v>
      </c>
      <c r="Z179" s="11">
        <f>'OddsRatio_working_3-way'!X179^(1/3)*COS('OddsRatio_working_3-way'!Y179/3)</f>
        <v>0.52828725086927197</v>
      </c>
      <c r="AA179" s="11">
        <f>'OddsRatio_working_3-way'!X179^(1/3)*COS(('OddsRatio_working_3-way'!Y179+2*PI())/3)</f>
        <v>-0.39940805922149863</v>
      </c>
      <c r="AB179" s="11">
        <f>'OddsRatio_working_3-way'!X179^(1/3)*COS(('OddsRatio_working_3-way'!Y179+4*PI())/3)</f>
        <v>-0.12887919164777342</v>
      </c>
      <c r="AC179" s="11">
        <f>'OddsRatio_working_3-way'!X179^(1/3)*SIN('OddsRatio_working_3-way'!Y179/3)</f>
        <v>0.15618991451725492</v>
      </c>
      <c r="AD179" s="11">
        <f>'OddsRatio_working_3-way'!X179^(1/3)*SIN(('OddsRatio_working_3-way'!Y179+2*PI())/3)</f>
        <v>0.3794152224896048</v>
      </c>
      <c r="AE179" s="11">
        <f>'OddsRatio_working_3-way'!X179^(1/3)*SIN(('OddsRatio_working_3-way'!Y179+4*PI())/3)</f>
        <v>-0.53560513700685974</v>
      </c>
      <c r="AF179" s="11">
        <f>-'OddsRatio_working_3-way'!U179/(3*'OddsRatio_working_3-way'!X179^(1/3))*COS(('OddsRatio_working_3-way'!Y179)/3)</f>
        <v>0.52828725086927186</v>
      </c>
      <c r="AG179" s="11">
        <f>-'OddsRatio_working_3-way'!U179/(3*'OddsRatio_working_3-way'!X179^(1/3))*COS(('OddsRatio_working_3-way'!Y179+2*PI())/3)</f>
        <v>-0.39940805922149852</v>
      </c>
      <c r="AH179" s="11">
        <f>-'OddsRatio_working_3-way'!U179/(3*'OddsRatio_working_3-way'!X179^(1/3))*COS(('OddsRatio_working_3-way'!Y179+4*PI())/3)</f>
        <v>-0.12887919164777339</v>
      </c>
      <c r="AI179" s="11">
        <f>'OddsRatio_working_3-way'!U179/(3*'OddsRatio_working_3-way'!X179^(1/3))*SIN(('OddsRatio_working_3-way'!Y179)/3)</f>
        <v>-0.15618991451725489</v>
      </c>
      <c r="AJ179" s="11">
        <f>'OddsRatio_working_3-way'!U179/(3*'OddsRatio_working_3-way'!X179^(1/3))*SIN(('OddsRatio_working_3-way'!Y179+2*PI())/3)</f>
        <v>-0.37941522248960469</v>
      </c>
      <c r="AK179" s="11">
        <f>'OddsRatio_working_3-way'!U179/(3*'OddsRatio_working_3-way'!X179^(1/3))*SIN(('OddsRatio_working_3-way'!Y179+4*PI())/3)</f>
        <v>0.53560513700685963</v>
      </c>
      <c r="AL179" s="11">
        <f>'OddsRatio_working_3-way'!Z179+'OddsRatio_working_3-way'!AF179</f>
        <v>1.0565745017385439</v>
      </c>
      <c r="AM179" s="11">
        <f>'OddsRatio_working_3-way'!AA179+'OddsRatio_working_3-way'!AG179</f>
        <v>-0.79881611844299716</v>
      </c>
      <c r="AN179" s="11">
        <f>'OddsRatio_working_3-way'!AB179+'OddsRatio_working_3-way'!AH179</f>
        <v>-0.25775838329554679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1.0565745017385439</v>
      </c>
      <c r="AS179" s="11">
        <f>IF(('OddsRatio_working_3-way'!X179=0),IF(Q179&gt;0,-Q179^(1/3),(-Q179)^(1/3)),'OddsRatio_working_3-way'!AM179-'OddsRatio_working_3-way'!R179/3)</f>
        <v>-0.79881611844299716</v>
      </c>
      <c r="AT179" s="11">
        <f>IF(('OddsRatio_working_3-way'!X179=0),IF(Q179&gt;0,-Q179^(1/3),(-Q179)^(1/3)),'OddsRatio_working_3-way'!AN179-'OddsRatio_working_3-way'!R179/3)</f>
        <v>-0.25775838329554679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9.4700000000000006</v>
      </c>
      <c r="B180" s="4">
        <f>IF('True_Odds_Calculator_3-way'!B181="","",'True_Odds_Calculator_3-way'!B181)</f>
        <v>5.99</v>
      </c>
      <c r="C180" s="4">
        <f>IF('True_Odds_Calculator_3-way'!C181="","",'True_Odds_Calculator_3-way'!C181)</f>
        <v>1.32</v>
      </c>
      <c r="D180" s="9">
        <f t="shared" si="39"/>
        <v>9.8929513984985243E-2</v>
      </c>
      <c r="E180" s="9">
        <f t="shared" si="40"/>
        <v>0.15708470770942004</v>
      </c>
      <c r="F180" s="9">
        <f t="shared" si="41"/>
        <v>0.74398577830559476</v>
      </c>
      <c r="G180" s="9">
        <f t="shared" si="42"/>
        <v>1.0753491076362962</v>
      </c>
      <c r="H180" s="9">
        <f t="shared" si="43"/>
        <v>10.108206941679429</v>
      </c>
      <c r="I180" s="9">
        <f t="shared" si="44"/>
        <v>6.3659920471051183</v>
      </c>
      <c r="J180" s="9">
        <f t="shared" si="45"/>
        <v>1.3441117144436148</v>
      </c>
      <c r="K180" s="11">
        <f t="shared" si="46"/>
        <v>0.10559662090813093</v>
      </c>
      <c r="L180" s="11">
        <f t="shared" si="47"/>
        <v>0.1669449081803005</v>
      </c>
      <c r="M180" s="11">
        <f t="shared" si="48"/>
        <v>0.75757575757575757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-0.18062722159835787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0.18403417768427738</v>
      </c>
      <c r="Q180" s="11">
        <f>2*'OddsRatio_working_3-way'!K180*'OddsRatio_working_3-way'!L180*'OddsRatio_working_3-way'!M180</f>
        <v>2.6710330578269575E-2</v>
      </c>
      <c r="R180" s="11">
        <f t="shared" si="49"/>
        <v>0</v>
      </c>
      <c r="S180" s="11">
        <f t="shared" si="50"/>
        <v>-1.0188618086231498</v>
      </c>
      <c r="T180" s="11">
        <f t="shared" si="51"/>
        <v>-0.14787544392208271</v>
      </c>
      <c r="U180" s="11">
        <f>'OddsRatio_working_3-way'!S180-'OddsRatio_working_3-way'!R180^2/3</f>
        <v>-1.0188618086231498</v>
      </c>
      <c r="V180" s="11">
        <f>'OddsRatio_working_3-way'!S180*'OddsRatio_working_3-way'!R180/3-2*'OddsRatio_working_3-way'!R180^3/27-'OddsRatio_working_3-way'!T180</f>
        <v>0.14787544392208271</v>
      </c>
      <c r="W180" s="11">
        <f>'OddsRatio_working_3-way'!V180^2+4*'OddsRatio_working_3-way'!U180^3/27</f>
        <v>-0.13482314045783644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0.19792062005573691</v>
      </c>
      <c r="Y180" s="11">
        <f>IF('OddsRatio_working_3-way'!W180&gt;=0,IF('OddsRatio_working_3-way'!V180+SQRT('OddsRatio_working_3-way'!W180)&gt;0,0,PI()),ACOS('OddsRatio_working_3-way'!V180/(2*'OddsRatio_working_3-way'!X180)))</f>
        <v>1.1879388310242642</v>
      </c>
      <c r="Z180" s="11">
        <f>'OddsRatio_working_3-way'!X180^(1/3)*COS('OddsRatio_working_3-way'!Y180/3)</f>
        <v>0.5376745538181481</v>
      </c>
      <c r="AA180" s="11">
        <f>'OddsRatio_working_3-way'!X180^(1/3)*COS(('OddsRatio_working_3-way'!Y180+2*PI())/3)</f>
        <v>-0.46350367819118771</v>
      </c>
      <c r="AB180" s="11">
        <f>'OddsRatio_working_3-way'!X180^(1/3)*COS(('OddsRatio_working_3-way'!Y180+4*PI())/3)</f>
        <v>-7.417087562696062E-2</v>
      </c>
      <c r="AC180" s="11">
        <f>'OddsRatio_working_3-way'!X180^(1/3)*SIN('OddsRatio_working_3-way'!Y180/3)</f>
        <v>0.22478139836480809</v>
      </c>
      <c r="AD180" s="11">
        <f>'OddsRatio_working_3-way'!X180^(1/3)*SIN(('OddsRatio_working_3-way'!Y180+2*PI())/3)</f>
        <v>0.35324912339257569</v>
      </c>
      <c r="AE180" s="11">
        <f>'OddsRatio_working_3-way'!X180^(1/3)*SIN(('OddsRatio_working_3-way'!Y180+4*PI())/3)</f>
        <v>-0.57803052175738368</v>
      </c>
      <c r="AF180" s="11">
        <f>-'OddsRatio_working_3-way'!U180/(3*'OddsRatio_working_3-way'!X180^(1/3))*COS(('OddsRatio_working_3-way'!Y180)/3)</f>
        <v>0.5376745538181481</v>
      </c>
      <c r="AG180" s="11">
        <f>-'OddsRatio_working_3-way'!U180/(3*'OddsRatio_working_3-way'!X180^(1/3))*COS(('OddsRatio_working_3-way'!Y180+2*PI())/3)</f>
        <v>-0.46350367819118771</v>
      </c>
      <c r="AH180" s="11">
        <f>-'OddsRatio_working_3-way'!U180/(3*'OddsRatio_working_3-way'!X180^(1/3))*COS(('OddsRatio_working_3-way'!Y180+4*PI())/3)</f>
        <v>-7.417087562696062E-2</v>
      </c>
      <c r="AI180" s="11">
        <f>'OddsRatio_working_3-way'!U180/(3*'OddsRatio_working_3-way'!X180^(1/3))*SIN(('OddsRatio_working_3-way'!Y180)/3)</f>
        <v>-0.22478139836480809</v>
      </c>
      <c r="AJ180" s="11">
        <f>'OddsRatio_working_3-way'!U180/(3*'OddsRatio_working_3-way'!X180^(1/3))*SIN(('OddsRatio_working_3-way'!Y180+2*PI())/3)</f>
        <v>-0.35324912339257569</v>
      </c>
      <c r="AK180" s="11">
        <f>'OddsRatio_working_3-way'!U180/(3*'OddsRatio_working_3-way'!X180^(1/3))*SIN(('OddsRatio_working_3-way'!Y180+4*PI())/3)</f>
        <v>0.57803052175738368</v>
      </c>
      <c r="AL180" s="11">
        <f>'OddsRatio_working_3-way'!Z180+'OddsRatio_working_3-way'!AF180</f>
        <v>1.0753491076362962</v>
      </c>
      <c r="AM180" s="11">
        <f>'OddsRatio_working_3-way'!AA180+'OddsRatio_working_3-way'!AG180</f>
        <v>-0.92700735638237541</v>
      </c>
      <c r="AN180" s="11">
        <f>'OddsRatio_working_3-way'!AB180+'OddsRatio_working_3-way'!AH180</f>
        <v>-0.14834175125392124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1.0753491076362962</v>
      </c>
      <c r="AS180" s="11">
        <f>IF(('OddsRatio_working_3-way'!X180=0),IF(Q180&gt;0,-Q180^(1/3),(-Q180)^(1/3)),'OddsRatio_working_3-way'!AM180-'OddsRatio_working_3-way'!R180/3)</f>
        <v>-0.92700735638237541</v>
      </c>
      <c r="AT180" s="11">
        <f>IF(('OddsRatio_working_3-way'!X180=0),IF(Q180&gt;0,-Q180^(1/3),(-Q180)^(1/3)),'OddsRatio_working_3-way'!AN180-'OddsRatio_working_3-way'!R180/3)</f>
        <v>-0.14834175125392124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2.21</v>
      </c>
      <c r="B181" s="4">
        <f>IF('True_Odds_Calculator_3-way'!B182="","",'True_Odds_Calculator_3-way'!B182)</f>
        <v>3.56</v>
      </c>
      <c r="C181" s="4">
        <f>IF('True_Odds_Calculator_3-way'!C182="","",'True_Odds_Calculator_3-way'!C182)</f>
        <v>3.39</v>
      </c>
      <c r="D181" s="9">
        <f t="shared" si="39"/>
        <v>0.44175396892658442</v>
      </c>
      <c r="E181" s="9">
        <f t="shared" si="40"/>
        <v>0.27221101701390854</v>
      </c>
      <c r="F181" s="9">
        <f t="shared" si="41"/>
        <v>0.28603501405950721</v>
      </c>
      <c r="G181" s="9">
        <f t="shared" si="42"/>
        <v>1.0443830473783366</v>
      </c>
      <c r="H181" s="9">
        <f t="shared" si="43"/>
        <v>2.263703487327787</v>
      </c>
      <c r="I181" s="9">
        <f t="shared" si="44"/>
        <v>3.6736206012885413</v>
      </c>
      <c r="J181" s="9">
        <f t="shared" si="45"/>
        <v>3.4960754832342249</v>
      </c>
      <c r="K181" s="11">
        <f t="shared" si="46"/>
        <v>0.45248868778280543</v>
      </c>
      <c r="L181" s="11">
        <f t="shared" si="47"/>
        <v>0.2808988764044944</v>
      </c>
      <c r="M181" s="11">
        <f t="shared" si="48"/>
        <v>0.29498525073746312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-0.27757558687727324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0.23096104841918413</v>
      </c>
      <c r="Q181" s="11">
        <f>2*'OddsRatio_working_3-way'!K181*'OddsRatio_working_3-way'!L181*'OddsRatio_working_3-way'!M181</f>
        <v>7.4987353382851993E-2</v>
      </c>
      <c r="R181" s="11">
        <f t="shared" si="49"/>
        <v>0</v>
      </c>
      <c r="S181" s="11">
        <f t="shared" si="50"/>
        <v>-0.83206542411563311</v>
      </c>
      <c r="T181" s="11">
        <f t="shared" si="51"/>
        <v>-0.27015111172585493</v>
      </c>
      <c r="U181" s="11">
        <f>'OddsRatio_working_3-way'!S181-'OddsRatio_working_3-way'!R181^2/3</f>
        <v>-0.83206542411563311</v>
      </c>
      <c r="V181" s="11">
        <f>'OddsRatio_working_3-way'!S181*'OddsRatio_working_3-way'!R181/3-2*'OddsRatio_working_3-way'!R181^3/27-'OddsRatio_working_3-way'!T181</f>
        <v>0.27015111172585493</v>
      </c>
      <c r="W181" s="11">
        <f>'OddsRatio_working_3-way'!V181^2+4*'OddsRatio_working_3-way'!U181^3/27</f>
        <v>-1.2361523961137405E-2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0.14606774723382021</v>
      </c>
      <c r="Y181" s="11">
        <f>IF('OddsRatio_working_3-way'!W181&gt;=0,IF('OddsRatio_working_3-way'!V181+SQRT('OddsRatio_working_3-way'!W181)&gt;0,0,PI()),ACOS('OddsRatio_working_3-way'!V181/(2*'OddsRatio_working_3-way'!X181)))</f>
        <v>0.39042883278967211</v>
      </c>
      <c r="Z181" s="11">
        <f>'OddsRatio_working_3-way'!X181^(1/3)*COS('OddsRatio_working_3-way'!Y181/3)</f>
        <v>0.52219152368916832</v>
      </c>
      <c r="AA181" s="11">
        <f>'OddsRatio_working_3-way'!X181^(1/3)*COS(('OddsRatio_working_3-way'!Y181+2*PI())/3)</f>
        <v>-0.32028499624829004</v>
      </c>
      <c r="AB181" s="11">
        <f>'OddsRatio_working_3-way'!X181^(1/3)*COS(('OddsRatio_working_3-way'!Y181+4*PI())/3)</f>
        <v>-0.20190652744087839</v>
      </c>
      <c r="AC181" s="11">
        <f>'OddsRatio_working_3-way'!X181^(1/3)*SIN('OddsRatio_working_3-way'!Y181/3)</f>
        <v>6.8345840832214899E-2</v>
      </c>
      <c r="AD181" s="11">
        <f>'OddsRatio_working_3-way'!X181^(1/3)*SIN(('OddsRatio_working_3-way'!Y181+2*PI())/3)</f>
        <v>0.4180582047396158</v>
      </c>
      <c r="AE181" s="11">
        <f>'OddsRatio_working_3-way'!X181^(1/3)*SIN(('OddsRatio_working_3-way'!Y181+4*PI())/3)</f>
        <v>-0.48640404557183065</v>
      </c>
      <c r="AF181" s="11">
        <f>-'OddsRatio_working_3-way'!U181/(3*'OddsRatio_working_3-way'!X181^(1/3))*COS(('OddsRatio_working_3-way'!Y181)/3)</f>
        <v>0.52219152368916832</v>
      </c>
      <c r="AG181" s="11">
        <f>-'OddsRatio_working_3-way'!U181/(3*'OddsRatio_working_3-way'!X181^(1/3))*COS(('OddsRatio_working_3-way'!Y181+2*PI())/3)</f>
        <v>-0.32028499624829004</v>
      </c>
      <c r="AH181" s="11">
        <f>-'OddsRatio_working_3-way'!U181/(3*'OddsRatio_working_3-way'!X181^(1/3))*COS(('OddsRatio_working_3-way'!Y181+4*PI())/3)</f>
        <v>-0.20190652744087839</v>
      </c>
      <c r="AI181" s="11">
        <f>'OddsRatio_working_3-way'!U181/(3*'OddsRatio_working_3-way'!X181^(1/3))*SIN(('OddsRatio_working_3-way'!Y181)/3)</f>
        <v>-6.8345840832214899E-2</v>
      </c>
      <c r="AJ181" s="11">
        <f>'OddsRatio_working_3-way'!U181/(3*'OddsRatio_working_3-way'!X181^(1/3))*SIN(('OddsRatio_working_3-way'!Y181+2*PI())/3)</f>
        <v>-0.4180582047396158</v>
      </c>
      <c r="AK181" s="11">
        <f>'OddsRatio_working_3-way'!U181/(3*'OddsRatio_working_3-way'!X181^(1/3))*SIN(('OddsRatio_working_3-way'!Y181+4*PI())/3)</f>
        <v>0.48640404557183065</v>
      </c>
      <c r="AL181" s="11">
        <f>'OddsRatio_working_3-way'!Z181+'OddsRatio_working_3-way'!AF181</f>
        <v>1.0443830473783366</v>
      </c>
      <c r="AM181" s="11">
        <f>'OddsRatio_working_3-way'!AA181+'OddsRatio_working_3-way'!AG181</f>
        <v>-0.64056999249658009</v>
      </c>
      <c r="AN181" s="11">
        <f>'OddsRatio_working_3-way'!AB181+'OddsRatio_working_3-way'!AH181</f>
        <v>-0.40381305488175678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1.0443830473783366</v>
      </c>
      <c r="AS181" s="11">
        <f>IF(('OddsRatio_working_3-way'!X181=0),IF(Q181&gt;0,-Q181^(1/3),(-Q181)^(1/3)),'OddsRatio_working_3-way'!AM181-'OddsRatio_working_3-way'!R181/3)</f>
        <v>-0.64056999249658009</v>
      </c>
      <c r="AT181" s="11">
        <f>IF(('OddsRatio_working_3-way'!X181=0),IF(Q181&gt;0,-Q181^(1/3),(-Q181)^(1/3)),'OddsRatio_working_3-way'!AN181-'OddsRatio_working_3-way'!R181/3)</f>
        <v>-0.40381305488175678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1.99</v>
      </c>
      <c r="B182" s="4">
        <f>IF('True_Odds_Calculator_3-way'!B183="","",'True_Odds_Calculator_3-way'!B183)</f>
        <v>3.47</v>
      </c>
      <c r="C182" s="4">
        <f>IF('True_Odds_Calculator_3-way'!C183="","",'True_Odds_Calculator_3-way'!C183)</f>
        <v>4.17</v>
      </c>
      <c r="D182" s="9">
        <f t="shared" si="39"/>
        <v>0.49046601133258877</v>
      </c>
      <c r="E182" s="9">
        <f t="shared" si="40"/>
        <v>0.27840059789833832</v>
      </c>
      <c r="F182" s="9">
        <f t="shared" si="41"/>
        <v>0.23113339076907313</v>
      </c>
      <c r="G182" s="9">
        <f t="shared" si="42"/>
        <v>1.0493709752391787</v>
      </c>
      <c r="H182" s="9">
        <f t="shared" si="43"/>
        <v>2.038877265486787</v>
      </c>
      <c r="I182" s="9">
        <f t="shared" si="44"/>
        <v>3.5919463088407708</v>
      </c>
      <c r="J182" s="9">
        <f t="shared" si="45"/>
        <v>4.3265059915081956</v>
      </c>
      <c r="K182" s="11">
        <f t="shared" si="46"/>
        <v>0.50251256281407031</v>
      </c>
      <c r="L182" s="11">
        <f t="shared" si="47"/>
        <v>0.28818443804034583</v>
      </c>
      <c r="M182" s="11">
        <f t="shared" si="48"/>
        <v>0.23980815347721823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-0.26919860430425302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0.23024749939234451</v>
      </c>
      <c r="Q182" s="11">
        <f>2*'OddsRatio_working_3-way'!K182*'OddsRatio_working_3-way'!L182*'OddsRatio_working_3-way'!M182</f>
        <v>6.9456259243542845E-2</v>
      </c>
      <c r="R182" s="11">
        <f t="shared" si="49"/>
        <v>0</v>
      </c>
      <c r="S182" s="11">
        <f t="shared" si="50"/>
        <v>-0.85530718105846759</v>
      </c>
      <c r="T182" s="11">
        <f t="shared" si="51"/>
        <v>-0.25801121600557092</v>
      </c>
      <c r="U182" s="11">
        <f>'OddsRatio_working_3-way'!S182-'OddsRatio_working_3-way'!R182^2/3</f>
        <v>-0.85530718105846759</v>
      </c>
      <c r="V182" s="11">
        <f>'OddsRatio_working_3-way'!S182*'OddsRatio_working_3-way'!R182/3-2*'OddsRatio_working_3-way'!R182^3/27-'OddsRatio_working_3-way'!T182</f>
        <v>0.25801121600557092</v>
      </c>
      <c r="W182" s="11">
        <f>'OddsRatio_working_3-way'!V182^2+4*'OddsRatio_working_3-way'!U182^3/27</f>
        <v>-2.6126551402393949E-2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0.15223036736067752</v>
      </c>
      <c r="Y182" s="11">
        <f>IF('OddsRatio_working_3-way'!W182&gt;=0,IF('OddsRatio_working_3-way'!V182+SQRT('OddsRatio_working_3-way'!W182)&gt;0,0,PI()),ACOS('OddsRatio_working_3-way'!V182/(2*'OddsRatio_working_3-way'!X182)))</f>
        <v>0.55965795402944685</v>
      </c>
      <c r="Z182" s="11">
        <f>'OddsRatio_working_3-way'!X182^(1/3)*COS('OddsRatio_working_3-way'!Y182/3)</f>
        <v>0.52468548761958933</v>
      </c>
      <c r="AA182" s="11">
        <f>'OddsRatio_working_3-way'!X182^(1/3)*COS(('OddsRatio_working_3-way'!Y182+2*PI())/3)</f>
        <v>-0.34810782747244945</v>
      </c>
      <c r="AB182" s="11">
        <f>'OddsRatio_working_3-way'!X182^(1/3)*COS(('OddsRatio_working_3-way'!Y182+4*PI())/3)</f>
        <v>-0.17657766014714008</v>
      </c>
      <c r="AC182" s="11">
        <f>'OddsRatio_working_3-way'!X182^(1/3)*SIN('OddsRatio_working_3-way'!Y182/3)</f>
        <v>9.903298827940904E-2</v>
      </c>
      <c r="AD182" s="11">
        <f>'OddsRatio_working_3-way'!X182^(1/3)*SIN(('OddsRatio_working_3-way'!Y182+2*PI())/3)</f>
        <v>0.40487446713588554</v>
      </c>
      <c r="AE182" s="11">
        <f>'OddsRatio_working_3-way'!X182^(1/3)*SIN(('OddsRatio_working_3-way'!Y182+4*PI())/3)</f>
        <v>-0.50390745541529447</v>
      </c>
      <c r="AF182" s="11">
        <f>-'OddsRatio_working_3-way'!U182/(3*'OddsRatio_working_3-way'!X182^(1/3))*COS(('OddsRatio_working_3-way'!Y182)/3)</f>
        <v>0.52468548761958933</v>
      </c>
      <c r="AG182" s="11">
        <f>-'OddsRatio_working_3-way'!U182/(3*'OddsRatio_working_3-way'!X182^(1/3))*COS(('OddsRatio_working_3-way'!Y182+2*PI())/3)</f>
        <v>-0.34810782747244945</v>
      </c>
      <c r="AH182" s="11">
        <f>-'OddsRatio_working_3-way'!U182/(3*'OddsRatio_working_3-way'!X182^(1/3))*COS(('OddsRatio_working_3-way'!Y182+4*PI())/3)</f>
        <v>-0.17657766014714008</v>
      </c>
      <c r="AI182" s="11">
        <f>'OddsRatio_working_3-way'!U182/(3*'OddsRatio_working_3-way'!X182^(1/3))*SIN(('OddsRatio_working_3-way'!Y182)/3)</f>
        <v>-9.903298827940904E-2</v>
      </c>
      <c r="AJ182" s="11">
        <f>'OddsRatio_working_3-way'!U182/(3*'OddsRatio_working_3-way'!X182^(1/3))*SIN(('OddsRatio_working_3-way'!Y182+2*PI())/3)</f>
        <v>-0.40487446713588554</v>
      </c>
      <c r="AK182" s="11">
        <f>'OddsRatio_working_3-way'!U182/(3*'OddsRatio_working_3-way'!X182^(1/3))*SIN(('OddsRatio_working_3-way'!Y182+4*PI())/3)</f>
        <v>0.50390745541529447</v>
      </c>
      <c r="AL182" s="11">
        <f>'OddsRatio_working_3-way'!Z182+'OddsRatio_working_3-way'!AF182</f>
        <v>1.0493709752391787</v>
      </c>
      <c r="AM182" s="11">
        <f>'OddsRatio_working_3-way'!AA182+'OddsRatio_working_3-way'!AG182</f>
        <v>-0.6962156549448989</v>
      </c>
      <c r="AN182" s="11">
        <f>'OddsRatio_working_3-way'!AB182+'OddsRatio_working_3-way'!AH182</f>
        <v>-0.35315532029428015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1.0493709752391787</v>
      </c>
      <c r="AS182" s="11">
        <f>IF(('OddsRatio_working_3-way'!X182=0),IF(Q182&gt;0,-Q182^(1/3),(-Q182)^(1/3)),'OddsRatio_working_3-way'!AM182-'OddsRatio_working_3-way'!R182/3)</f>
        <v>-0.6962156549448989</v>
      </c>
      <c r="AT182" s="11">
        <f>IF(('OddsRatio_working_3-way'!X182=0),IF(Q182&gt;0,-Q182^(1/3),(-Q182)^(1/3)),'OddsRatio_working_3-way'!AN182-'OddsRatio_working_3-way'!R182/3)</f>
        <v>-0.35315532029428015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1.72</v>
      </c>
      <c r="B183" s="4">
        <f>IF('True_Odds_Calculator_3-way'!B184="","",'True_Odds_Calculator_3-way'!B184)</f>
        <v>3.84</v>
      </c>
      <c r="C183" s="4">
        <f>IF('True_Odds_Calculator_3-way'!C184="","",'True_Odds_Calculator_3-way'!C184)</f>
        <v>5.3</v>
      </c>
      <c r="D183" s="9">
        <f t="shared" si="39"/>
        <v>0.56866213330795434</v>
      </c>
      <c r="E183" s="9">
        <f t="shared" si="40"/>
        <v>0.25050639272169489</v>
      </c>
      <c r="F183" s="9">
        <f t="shared" si="41"/>
        <v>0.18083147397035085</v>
      </c>
      <c r="G183" s="9">
        <f t="shared" si="42"/>
        <v>1.0534908785304893</v>
      </c>
      <c r="H183" s="9">
        <f t="shared" si="43"/>
        <v>1.7585134325419522</v>
      </c>
      <c r="I183" s="9">
        <f t="shared" si="44"/>
        <v>3.9919140950265892</v>
      </c>
      <c r="J183" s="9">
        <f t="shared" si="45"/>
        <v>5.5300107776811025</v>
      </c>
      <c r="K183" s="11">
        <f t="shared" si="46"/>
        <v>0.58139534883720934</v>
      </c>
      <c r="L183" s="11">
        <f t="shared" si="47"/>
        <v>0.26041666666666669</v>
      </c>
      <c r="M183" s="11">
        <f t="shared" si="48"/>
        <v>0.18867924528301888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-0.25117924528301894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0.22453652917946471</v>
      </c>
      <c r="Q183" s="11">
        <f>2*'OddsRatio_working_3-way'!K183*'OddsRatio_working_3-way'!L183*'OddsRatio_working_3-way'!M183</f>
        <v>5.7133976890449037E-2</v>
      </c>
      <c r="R183" s="11">
        <f t="shared" si="49"/>
        <v>0</v>
      </c>
      <c r="S183" s="11">
        <f t="shared" si="50"/>
        <v>-0.89392946828256348</v>
      </c>
      <c r="T183" s="11">
        <f t="shared" si="51"/>
        <v>-0.2274629690286421</v>
      </c>
      <c r="U183" s="11">
        <f>'OddsRatio_working_3-way'!S183-'OddsRatio_working_3-way'!R183^2/3</f>
        <v>-0.89392946828256348</v>
      </c>
      <c r="V183" s="11">
        <f>'OddsRatio_working_3-way'!S183*'OddsRatio_working_3-way'!R183/3-2*'OddsRatio_working_3-way'!R183^3/27-'OddsRatio_working_3-way'!T183</f>
        <v>0.2274629690286421</v>
      </c>
      <c r="W183" s="11">
        <f>'OddsRatio_working_3-way'!V183^2+4*'OddsRatio_working_3-way'!U183^3/27</f>
        <v>-5.4089913702705425E-2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0.16265709020976493</v>
      </c>
      <c r="Y183" s="11">
        <f>IF('OddsRatio_working_3-way'!W183&gt;=0,IF('OddsRatio_working_3-way'!V183+SQRT('OddsRatio_working_3-way'!W183)&gt;0,0,PI()),ACOS('OddsRatio_working_3-way'!V183/(2*'OddsRatio_working_3-way'!X183)))</f>
        <v>0.79650427655911105</v>
      </c>
      <c r="Z183" s="11">
        <f>'OddsRatio_working_3-way'!X183^(1/3)*COS('OddsRatio_working_3-way'!Y183/3)</f>
        <v>0.52674543926524464</v>
      </c>
      <c r="AA183" s="11">
        <f>'OddsRatio_working_3-way'!X183^(1/3)*COS(('OddsRatio_working_3-way'!Y183+2*PI())/3)</f>
        <v>-0.38741625525858409</v>
      </c>
      <c r="AB183" s="11">
        <f>'OddsRatio_working_3-way'!X183^(1/3)*COS(('OddsRatio_working_3-way'!Y183+4*PI())/3)</f>
        <v>-0.13932918400666089</v>
      </c>
      <c r="AC183" s="11">
        <f>'OddsRatio_working_3-way'!X183^(1/3)*SIN('OddsRatio_working_3-way'!Y183/3)</f>
        <v>0.14323313736976395</v>
      </c>
      <c r="AD183" s="11">
        <f>'OddsRatio_working_3-way'!X183^(1/3)*SIN(('OddsRatio_working_3-way'!Y183+2*PI())/3)</f>
        <v>0.384558363046413</v>
      </c>
      <c r="AE183" s="11">
        <f>'OddsRatio_working_3-way'!X183^(1/3)*SIN(('OddsRatio_working_3-way'!Y183+4*PI())/3)</f>
        <v>-0.52779150041617684</v>
      </c>
      <c r="AF183" s="11">
        <f>-'OddsRatio_working_3-way'!U183/(3*'OddsRatio_working_3-way'!X183^(1/3))*COS(('OddsRatio_working_3-way'!Y183)/3)</f>
        <v>0.52674543926524464</v>
      </c>
      <c r="AG183" s="11">
        <f>-'OddsRatio_working_3-way'!U183/(3*'OddsRatio_working_3-way'!X183^(1/3))*COS(('OddsRatio_working_3-way'!Y183+2*PI())/3)</f>
        <v>-0.38741625525858409</v>
      </c>
      <c r="AH183" s="11">
        <f>-'OddsRatio_working_3-way'!U183/(3*'OddsRatio_working_3-way'!X183^(1/3))*COS(('OddsRatio_working_3-way'!Y183+4*PI())/3)</f>
        <v>-0.13932918400666089</v>
      </c>
      <c r="AI183" s="11">
        <f>'OddsRatio_working_3-way'!U183/(3*'OddsRatio_working_3-way'!X183^(1/3))*SIN(('OddsRatio_working_3-way'!Y183)/3)</f>
        <v>-0.14323313736976395</v>
      </c>
      <c r="AJ183" s="11">
        <f>'OddsRatio_working_3-way'!U183/(3*'OddsRatio_working_3-way'!X183^(1/3))*SIN(('OddsRatio_working_3-way'!Y183+2*PI())/3)</f>
        <v>-0.384558363046413</v>
      </c>
      <c r="AK183" s="11">
        <f>'OddsRatio_working_3-way'!U183/(3*'OddsRatio_working_3-way'!X183^(1/3))*SIN(('OddsRatio_working_3-way'!Y183+4*PI())/3)</f>
        <v>0.52779150041617684</v>
      </c>
      <c r="AL183" s="11">
        <f>'OddsRatio_working_3-way'!Z183+'OddsRatio_working_3-way'!AF183</f>
        <v>1.0534908785304893</v>
      </c>
      <c r="AM183" s="11">
        <f>'OddsRatio_working_3-way'!AA183+'OddsRatio_working_3-way'!AG183</f>
        <v>-0.77483251051716817</v>
      </c>
      <c r="AN183" s="11">
        <f>'OddsRatio_working_3-way'!AB183+'OddsRatio_working_3-way'!AH183</f>
        <v>-0.27865836801332178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1.0534908785304893</v>
      </c>
      <c r="AS183" s="11">
        <f>IF(('OddsRatio_working_3-way'!X183=0),IF(Q183&gt;0,-Q183^(1/3),(-Q183)^(1/3)),'OddsRatio_working_3-way'!AM183-'OddsRatio_working_3-way'!R183/3)</f>
        <v>-0.77483251051716817</v>
      </c>
      <c r="AT183" s="11">
        <f>IF(('OddsRatio_working_3-way'!X183=0),IF(Q183&gt;0,-Q183^(1/3),(-Q183)^(1/3)),'OddsRatio_working_3-way'!AN183-'OddsRatio_working_3-way'!R183/3)</f>
        <v>-0.27865836801332178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1.86</v>
      </c>
      <c r="B184" s="4">
        <f>IF('True_Odds_Calculator_3-way'!B185="","",'True_Odds_Calculator_3-way'!B185)</f>
        <v>3.63</v>
      </c>
      <c r="C184" s="4">
        <f>IF('True_Odds_Calculator_3-way'!C185="","",'True_Odds_Calculator_3-way'!C185)</f>
        <v>4.63</v>
      </c>
      <c r="D184" s="9">
        <f t="shared" si="39"/>
        <v>0.52582457236300761</v>
      </c>
      <c r="E184" s="9">
        <f t="shared" si="40"/>
        <v>0.26611643529539686</v>
      </c>
      <c r="F184" s="9">
        <f t="shared" si="41"/>
        <v>0.20805899234159539</v>
      </c>
      <c r="G184" s="9">
        <f t="shared" si="42"/>
        <v>1.0485755236661765</v>
      </c>
      <c r="H184" s="9">
        <f t="shared" si="43"/>
        <v>1.901774950352912</v>
      </c>
      <c r="I184" s="9">
        <f t="shared" si="44"/>
        <v>3.7577536272420429</v>
      </c>
      <c r="J184" s="9">
        <f t="shared" si="45"/>
        <v>4.80632915090822</v>
      </c>
      <c r="K184" s="11">
        <f t="shared" si="46"/>
        <v>0.5376344086021505</v>
      </c>
      <c r="L184" s="11">
        <f t="shared" si="47"/>
        <v>0.27548209366391185</v>
      </c>
      <c r="M184" s="11">
        <f t="shared" si="48"/>
        <v>0.21598272138228941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-0.262639633990571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0.2277610379812644</v>
      </c>
      <c r="Q184" s="11">
        <f>2*'OddsRatio_working_3-way'!K184*'OddsRatio_working_3-way'!L184*'OddsRatio_working_3-way'!M184</f>
        <v>6.3977819657658516E-2</v>
      </c>
      <c r="R184" s="11">
        <f t="shared" si="49"/>
        <v>0</v>
      </c>
      <c r="S184" s="11">
        <f t="shared" si="50"/>
        <v>-0.86719979966710292</v>
      </c>
      <c r="T184" s="11">
        <f t="shared" si="51"/>
        <v>-0.24359544934469174</v>
      </c>
      <c r="U184" s="11">
        <f>'OddsRatio_working_3-way'!S184-'OddsRatio_working_3-way'!R184^2/3</f>
        <v>-0.86719979966710292</v>
      </c>
      <c r="V184" s="11">
        <f>'OddsRatio_working_3-way'!S184*'OddsRatio_working_3-way'!R184/3-2*'OddsRatio_working_3-way'!R184^3/27-'OddsRatio_working_3-way'!T184</f>
        <v>0.24359544934469174</v>
      </c>
      <c r="W184" s="11">
        <f>'OddsRatio_working_3-way'!V184^2+4*'OddsRatio_working_3-way'!U184^3/27</f>
        <v>-3.7278298314194581E-2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0.15541640941004015</v>
      </c>
      <c r="Y184" s="11">
        <f>IF('OddsRatio_working_3-way'!W184&gt;=0,IF('OddsRatio_working_3-way'!V184+SQRT('OddsRatio_working_3-way'!W184)&gt;0,0,PI()),ACOS('OddsRatio_working_3-way'!V184/(2*'OddsRatio_working_3-way'!X184)))</f>
        <v>0.67021781224232946</v>
      </c>
      <c r="Z184" s="11">
        <f>'OddsRatio_working_3-way'!X184^(1/3)*COS('OddsRatio_working_3-way'!Y184/3)</f>
        <v>0.52428776183308823</v>
      </c>
      <c r="AA184" s="11">
        <f>'OddsRatio_working_3-way'!X184^(1/3)*COS(('OddsRatio_working_3-way'!Y184+2*PI())/3)</f>
        <v>-0.36530253063053547</v>
      </c>
      <c r="AB184" s="11">
        <f>'OddsRatio_working_3-way'!X184^(1/3)*COS(('OddsRatio_working_3-way'!Y184+4*PI())/3)</f>
        <v>-0.15898523120255267</v>
      </c>
      <c r="AC184" s="11">
        <f>'OddsRatio_working_3-way'!X184^(1/3)*SIN('OddsRatio_working_3-way'!Y184/3)</f>
        <v>0.11911734836322248</v>
      </c>
      <c r="AD184" s="11">
        <f>'OddsRatio_working_3-way'!X184^(1/3)*SIN(('OddsRatio_working_3-way'!Y184+2*PI())/3)</f>
        <v>0.39448784645912865</v>
      </c>
      <c r="AE184" s="11">
        <f>'OddsRatio_working_3-way'!X184^(1/3)*SIN(('OddsRatio_working_3-way'!Y184+4*PI())/3)</f>
        <v>-0.51360519482235112</v>
      </c>
      <c r="AF184" s="11">
        <f>-'OddsRatio_working_3-way'!U184/(3*'OddsRatio_working_3-way'!X184^(1/3))*COS(('OddsRatio_working_3-way'!Y184)/3)</f>
        <v>0.52428776183308823</v>
      </c>
      <c r="AG184" s="11">
        <f>-'OddsRatio_working_3-way'!U184/(3*'OddsRatio_working_3-way'!X184^(1/3))*COS(('OddsRatio_working_3-way'!Y184+2*PI())/3)</f>
        <v>-0.36530253063053542</v>
      </c>
      <c r="AH184" s="11">
        <f>-'OddsRatio_working_3-way'!U184/(3*'OddsRatio_working_3-way'!X184^(1/3))*COS(('OddsRatio_working_3-way'!Y184+4*PI())/3)</f>
        <v>-0.15898523120255265</v>
      </c>
      <c r="AI184" s="11">
        <f>'OddsRatio_working_3-way'!U184/(3*'OddsRatio_working_3-way'!X184^(1/3))*SIN(('OddsRatio_working_3-way'!Y184)/3)</f>
        <v>-0.11911734836322245</v>
      </c>
      <c r="AJ184" s="11">
        <f>'OddsRatio_working_3-way'!U184/(3*'OddsRatio_working_3-way'!X184^(1/3))*SIN(('OddsRatio_working_3-way'!Y184+2*PI())/3)</f>
        <v>-0.3944878464591286</v>
      </c>
      <c r="AK184" s="11">
        <f>'OddsRatio_working_3-way'!U184/(3*'OddsRatio_working_3-way'!X184^(1/3))*SIN(('OddsRatio_working_3-way'!Y184+4*PI())/3)</f>
        <v>0.51360519482235101</v>
      </c>
      <c r="AL184" s="11">
        <f>'OddsRatio_working_3-way'!Z184+'OddsRatio_working_3-way'!AF184</f>
        <v>1.0485755236661765</v>
      </c>
      <c r="AM184" s="11">
        <f>'OddsRatio_working_3-way'!AA184+'OddsRatio_working_3-way'!AG184</f>
        <v>-0.73060506126107083</v>
      </c>
      <c r="AN184" s="11">
        <f>'OddsRatio_working_3-way'!AB184+'OddsRatio_working_3-way'!AH184</f>
        <v>-0.31797046240510529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1.0485755236661765</v>
      </c>
      <c r="AS184" s="11">
        <f>IF(('OddsRatio_working_3-way'!X184=0),IF(Q184&gt;0,-Q184^(1/3),(-Q184)^(1/3)),'OddsRatio_working_3-way'!AM184-'OddsRatio_working_3-way'!R184/3)</f>
        <v>-0.73060506126107083</v>
      </c>
      <c r="AT184" s="11">
        <f>IF(('OddsRatio_working_3-way'!X184=0),IF(Q184&gt;0,-Q184^(1/3),(-Q184)^(1/3)),'OddsRatio_working_3-way'!AN184-'OddsRatio_working_3-way'!R184/3)</f>
        <v>-0.31797046240510529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2.0299999999999998</v>
      </c>
      <c r="B185" s="4">
        <f>IF('True_Odds_Calculator_3-way'!B186="","",'True_Odds_Calculator_3-way'!B186)</f>
        <v>3.37</v>
      </c>
      <c r="C185" s="4">
        <f>IF('True_Odds_Calculator_3-way'!C186="","",'True_Odds_Calculator_3-way'!C186)</f>
        <v>4.18</v>
      </c>
      <c r="D185" s="9">
        <f t="shared" si="39"/>
        <v>0.48139204218951681</v>
      </c>
      <c r="E185" s="9">
        <f t="shared" si="40"/>
        <v>0.28745077361880139</v>
      </c>
      <c r="F185" s="9">
        <f t="shared" si="41"/>
        <v>0.2311571841916818</v>
      </c>
      <c r="G185" s="9">
        <f t="shared" si="42"/>
        <v>1.0459310240580211</v>
      </c>
      <c r="H185" s="9">
        <f t="shared" si="43"/>
        <v>2.0773089547797614</v>
      </c>
      <c r="I185" s="9">
        <f t="shared" si="44"/>
        <v>3.4788565270175105</v>
      </c>
      <c r="J185" s="9">
        <f t="shared" si="45"/>
        <v>4.3260606565045059</v>
      </c>
      <c r="K185" s="11">
        <f t="shared" si="46"/>
        <v>0.49261083743842371</v>
      </c>
      <c r="L185" s="11">
        <f t="shared" si="47"/>
        <v>0.29673590504451036</v>
      </c>
      <c r="M185" s="11">
        <f t="shared" si="48"/>
        <v>0.23923444976076558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-0.27146289115624611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0.2301037376190726</v>
      </c>
      <c r="Q185" s="11">
        <f>2*'OddsRatio_working_3-way'!K185*'OddsRatio_working_3-way'!L185*'OddsRatio_working_3-way'!M185</f>
        <v>6.9940345780873131E-2</v>
      </c>
      <c r="R185" s="11">
        <f t="shared" si="49"/>
        <v>0</v>
      </c>
      <c r="S185" s="11">
        <f t="shared" si="50"/>
        <v>-0.84764343531076447</v>
      </c>
      <c r="T185" s="11">
        <f t="shared" si="51"/>
        <v>-0.25764238155342384</v>
      </c>
      <c r="U185" s="11">
        <f>'OddsRatio_working_3-way'!S185-'OddsRatio_working_3-way'!R185^2/3</f>
        <v>-0.84764343531076447</v>
      </c>
      <c r="V185" s="11">
        <f>'OddsRatio_working_3-way'!S185*'OddsRatio_working_3-way'!R185/3-2*'OddsRatio_working_3-way'!R185^3/27-'OddsRatio_working_3-way'!T185</f>
        <v>0.25764238155342384</v>
      </c>
      <c r="W185" s="11">
        <f>'OddsRatio_working_3-way'!V185^2+4*'OddsRatio_working_3-way'!U185^3/27</f>
        <v>-2.3847261614418552E-2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0.15018892967437594</v>
      </c>
      <c r="Y185" s="11">
        <f>IF('OddsRatio_working_3-way'!W185&gt;=0,IF('OddsRatio_working_3-way'!V185+SQRT('OddsRatio_working_3-way'!W185)&gt;0,0,PI()),ACOS('OddsRatio_working_3-way'!V185/(2*'OddsRatio_working_3-way'!X185)))</f>
        <v>0.53996319440218499</v>
      </c>
      <c r="Z185" s="11">
        <f>'OddsRatio_working_3-way'!X185^(1/3)*COS('OddsRatio_working_3-way'!Y185/3)</f>
        <v>0.52296551202901054</v>
      </c>
      <c r="AA185" s="11">
        <f>'OddsRatio_working_3-way'!X185^(1/3)*COS(('OddsRatio_working_3-way'!Y185+2*PI())/3)</f>
        <v>-0.34389127346790488</v>
      </c>
      <c r="AB185" s="11">
        <f>'OddsRatio_working_3-way'!X185^(1/3)*COS(('OddsRatio_working_3-way'!Y185+4*PI())/3)</f>
        <v>-0.17907423856110558</v>
      </c>
      <c r="AC185" s="11">
        <f>'OddsRatio_working_3-way'!X185^(1/3)*SIN('OddsRatio_working_3-way'!Y185/3)</f>
        <v>9.5157159470476455E-2</v>
      </c>
      <c r="AD185" s="11">
        <f>'OddsRatio_working_3-way'!X185^(1/3)*SIN(('OddsRatio_working_3-way'!Y185+2*PI())/3)</f>
        <v>0.40532283898502131</v>
      </c>
      <c r="AE185" s="11">
        <f>'OddsRatio_working_3-way'!X185^(1/3)*SIN(('OddsRatio_working_3-way'!Y185+4*PI())/3)</f>
        <v>-0.50047999845549773</v>
      </c>
      <c r="AF185" s="11">
        <f>-'OddsRatio_working_3-way'!U185/(3*'OddsRatio_working_3-way'!X185^(1/3))*COS(('OddsRatio_working_3-way'!Y185)/3)</f>
        <v>0.52296551202901054</v>
      </c>
      <c r="AG185" s="11">
        <f>-'OddsRatio_working_3-way'!U185/(3*'OddsRatio_working_3-way'!X185^(1/3))*COS(('OddsRatio_working_3-way'!Y185+2*PI())/3)</f>
        <v>-0.34389127346790488</v>
      </c>
      <c r="AH185" s="11">
        <f>-'OddsRatio_working_3-way'!U185/(3*'OddsRatio_working_3-way'!X185^(1/3))*COS(('OddsRatio_working_3-way'!Y185+4*PI())/3)</f>
        <v>-0.17907423856110558</v>
      </c>
      <c r="AI185" s="11">
        <f>'OddsRatio_working_3-way'!U185/(3*'OddsRatio_working_3-way'!X185^(1/3))*SIN(('OddsRatio_working_3-way'!Y185)/3)</f>
        <v>-9.5157159470476455E-2</v>
      </c>
      <c r="AJ185" s="11">
        <f>'OddsRatio_working_3-way'!U185/(3*'OddsRatio_working_3-way'!X185^(1/3))*SIN(('OddsRatio_working_3-way'!Y185+2*PI())/3)</f>
        <v>-0.40532283898502131</v>
      </c>
      <c r="AK185" s="11">
        <f>'OddsRatio_working_3-way'!U185/(3*'OddsRatio_working_3-way'!X185^(1/3))*SIN(('OddsRatio_working_3-way'!Y185+4*PI())/3)</f>
        <v>0.50047999845549773</v>
      </c>
      <c r="AL185" s="11">
        <f>'OddsRatio_working_3-way'!Z185+'OddsRatio_working_3-way'!AF185</f>
        <v>1.0459310240580211</v>
      </c>
      <c r="AM185" s="11">
        <f>'OddsRatio_working_3-way'!AA185+'OddsRatio_working_3-way'!AG185</f>
        <v>-0.68778254693580976</v>
      </c>
      <c r="AN185" s="11">
        <f>'OddsRatio_working_3-way'!AB185+'OddsRatio_working_3-way'!AH185</f>
        <v>-0.35814847712221115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1.0459310240580211</v>
      </c>
      <c r="AS185" s="11">
        <f>IF(('OddsRatio_working_3-way'!X185=0),IF(Q185&gt;0,-Q185^(1/3),(-Q185)^(1/3)),'OddsRatio_working_3-way'!AM185-'OddsRatio_working_3-way'!R185/3)</f>
        <v>-0.68778254693580976</v>
      </c>
      <c r="AT185" s="11">
        <f>IF(('OddsRatio_working_3-way'!X185=0),IF(Q185&gt;0,-Q185^(1/3),(-Q185)^(1/3)),'OddsRatio_working_3-way'!AN185-'OddsRatio_working_3-way'!R185/3)</f>
        <v>-0.35814847712221115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</v>
      </c>
      <c r="B186" s="4">
        <f>IF('True_Odds_Calculator_3-way'!B187="","",'True_Odds_Calculator_3-way'!B187)</f>
        <v>3.57</v>
      </c>
      <c r="C186" s="4">
        <f>IF('True_Odds_Calculator_3-way'!C187="","",'True_Odds_Calculator_3-way'!C187)</f>
        <v>2.65</v>
      </c>
      <c r="D186" s="9">
        <f t="shared" si="39"/>
        <v>0.36978949990848958</v>
      </c>
      <c r="E186" s="9">
        <f t="shared" si="40"/>
        <v>0.26756300822079493</v>
      </c>
      <c r="F186" s="9">
        <f t="shared" si="41"/>
        <v>0.36264749187071549</v>
      </c>
      <c r="G186" s="9">
        <f t="shared" si="42"/>
        <v>1.0651507483437639</v>
      </c>
      <c r="H186" s="9">
        <f t="shared" si="43"/>
        <v>2.7042411973500227</v>
      </c>
      <c r="I186" s="9">
        <f t="shared" si="44"/>
        <v>3.7374374232434731</v>
      </c>
      <c r="J186" s="9">
        <f t="shared" si="45"/>
        <v>2.7574987347672097</v>
      </c>
      <c r="K186" s="11">
        <f t="shared" si="46"/>
        <v>0.38461538461538458</v>
      </c>
      <c r="L186" s="11">
        <f t="shared" si="47"/>
        <v>0.28011204481792717</v>
      </c>
      <c r="M186" s="11">
        <f t="shared" si="48"/>
        <v>0.37735849056603776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-0.27583515263870417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0.23661133539046969</v>
      </c>
      <c r="Q186" s="11">
        <f>2*'OddsRatio_working_3-way'!K186*'OddsRatio_working_3-way'!L186*'OddsRatio_working_3-way'!M186</f>
        <v>8.1309737247584085E-2</v>
      </c>
      <c r="R186" s="11">
        <f t="shared" si="49"/>
        <v>0</v>
      </c>
      <c r="S186" s="11">
        <f t="shared" si="50"/>
        <v>-0.85779978776087751</v>
      </c>
      <c r="T186" s="11">
        <f t="shared" si="51"/>
        <v>-0.29477655936799912</v>
      </c>
      <c r="U186" s="11">
        <f>'OddsRatio_working_3-way'!S186-'OddsRatio_working_3-way'!R186^2/3</f>
        <v>-0.85779978776087751</v>
      </c>
      <c r="V186" s="11">
        <f>'OddsRatio_working_3-way'!S186*'OddsRatio_working_3-way'!R186/3-2*'OddsRatio_working_3-way'!R186^3/27-'OddsRatio_working_3-way'!T186</f>
        <v>0.29477655936799912</v>
      </c>
      <c r="W186" s="11">
        <f>'OddsRatio_working_3-way'!V186^2+4*'OddsRatio_working_3-way'!U186^3/27</f>
        <v>-6.6159130904545199E-3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0.15289631539321838</v>
      </c>
      <c r="Y186" s="11">
        <f>IF('OddsRatio_working_3-way'!W186&gt;=0,IF('OddsRatio_working_3-way'!V186+SQRT('OddsRatio_working_3-way'!W186)&gt;0,0,PI()),ACOS('OddsRatio_working_3-way'!V186/(2*'OddsRatio_working_3-way'!X186)))</f>
        <v>0.26923240728969522</v>
      </c>
      <c r="Z186" s="11">
        <f>'OddsRatio_working_3-way'!X186^(1/3)*COS('OddsRatio_working_3-way'!Y186/3)</f>
        <v>0.53257537417188205</v>
      </c>
      <c r="AA186" s="11">
        <f>'OddsRatio_working_3-way'!X186^(1/3)*COS(('OddsRatio_working_3-way'!Y186+2*PI())/3)</f>
        <v>-0.3077913021029402</v>
      </c>
      <c r="AB186" s="11">
        <f>'OddsRatio_working_3-way'!X186^(1/3)*COS(('OddsRatio_working_3-way'!Y186+4*PI())/3)</f>
        <v>-0.2247840720689418</v>
      </c>
      <c r="AC186" s="11">
        <f>'OddsRatio_working_3-way'!X186^(1/3)*SIN('OddsRatio_working_3-way'!Y186/3)</f>
        <v>4.7924246604814195E-2</v>
      </c>
      <c r="AD186" s="11">
        <f>'OddsRatio_working_3-way'!X186^(1/3)*SIN(('OddsRatio_working_3-way'!Y186+2*PI())/3)</f>
        <v>0.43726168016044559</v>
      </c>
      <c r="AE186" s="11">
        <f>'OddsRatio_working_3-way'!X186^(1/3)*SIN(('OddsRatio_working_3-way'!Y186+4*PI())/3)</f>
        <v>-0.48518592676525979</v>
      </c>
      <c r="AF186" s="11">
        <f>-'OddsRatio_working_3-way'!U186/(3*'OddsRatio_working_3-way'!X186^(1/3))*COS(('OddsRatio_working_3-way'!Y186)/3)</f>
        <v>0.53257537417188183</v>
      </c>
      <c r="AG186" s="11">
        <f>-'OddsRatio_working_3-way'!U186/(3*'OddsRatio_working_3-way'!X186^(1/3))*COS(('OddsRatio_working_3-way'!Y186+2*PI())/3)</f>
        <v>-0.30779130210294009</v>
      </c>
      <c r="AH186" s="11">
        <f>-'OddsRatio_working_3-way'!U186/(3*'OddsRatio_working_3-way'!X186^(1/3))*COS(('OddsRatio_working_3-way'!Y186+4*PI())/3)</f>
        <v>-0.22478407206894171</v>
      </c>
      <c r="AI186" s="11">
        <f>'OddsRatio_working_3-way'!U186/(3*'OddsRatio_working_3-way'!X186^(1/3))*SIN(('OddsRatio_working_3-way'!Y186)/3)</f>
        <v>-4.7924246604814175E-2</v>
      </c>
      <c r="AJ186" s="11">
        <f>'OddsRatio_working_3-way'!U186/(3*'OddsRatio_working_3-way'!X186^(1/3))*SIN(('OddsRatio_working_3-way'!Y186+2*PI())/3)</f>
        <v>-0.43726168016044542</v>
      </c>
      <c r="AK186" s="11">
        <f>'OddsRatio_working_3-way'!U186/(3*'OddsRatio_working_3-way'!X186^(1/3))*SIN(('OddsRatio_working_3-way'!Y186+4*PI())/3)</f>
        <v>0.48518592676525962</v>
      </c>
      <c r="AL186" s="11">
        <f>'OddsRatio_working_3-way'!Z186+'OddsRatio_working_3-way'!AF186</f>
        <v>1.0651507483437639</v>
      </c>
      <c r="AM186" s="11">
        <f>'OddsRatio_working_3-way'!AA186+'OddsRatio_working_3-way'!AG186</f>
        <v>-0.61558260420588029</v>
      </c>
      <c r="AN186" s="11">
        <f>'OddsRatio_working_3-way'!AB186+'OddsRatio_working_3-way'!AH186</f>
        <v>-0.44956814413788349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1.0651507483437639</v>
      </c>
      <c r="AS186" s="11">
        <f>IF(('OddsRatio_working_3-way'!X186=0),IF(Q186&gt;0,-Q186^(1/3),(-Q186)^(1/3)),'OddsRatio_working_3-way'!AM186-'OddsRatio_working_3-way'!R186/3)</f>
        <v>-0.61558260420588029</v>
      </c>
      <c r="AT186" s="11">
        <f>IF(('OddsRatio_working_3-way'!X186=0),IF(Q186&gt;0,-Q186^(1/3),(-Q186)^(1/3)),'OddsRatio_working_3-way'!AN186-'OddsRatio_working_3-way'!R186/3)</f>
        <v>-0.44956814413788349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2.2799999999999998</v>
      </c>
      <c r="B187" s="4">
        <f>IF('True_Odds_Calculator_3-way'!B188="","",'True_Odds_Calculator_3-way'!B188)</f>
        <v>3.32</v>
      </c>
      <c r="C187" s="4">
        <f>IF('True_Odds_Calculator_3-way'!C188="","",'True_Odds_Calculator_3-way'!C188)</f>
        <v>3.27</v>
      </c>
      <c r="D187" s="9">
        <f t="shared" si="39"/>
        <v>0.42171089211213408</v>
      </c>
      <c r="E187" s="9">
        <f t="shared" si="40"/>
        <v>0.2869055017192777</v>
      </c>
      <c r="F187" s="9">
        <f t="shared" si="41"/>
        <v>0.29138360616858833</v>
      </c>
      <c r="G187" s="9">
        <f t="shared" si="42"/>
        <v>1.0713224960223782</v>
      </c>
      <c r="H187" s="9">
        <f t="shared" si="43"/>
        <v>2.3712927949086438</v>
      </c>
      <c r="I187" s="9">
        <f t="shared" si="44"/>
        <v>3.4854681907719169</v>
      </c>
      <c r="J187" s="9">
        <f t="shared" si="45"/>
        <v>3.4319020659707991</v>
      </c>
      <c r="K187" s="11">
        <f t="shared" si="46"/>
        <v>0.43859649122807021</v>
      </c>
      <c r="L187" s="11">
        <f t="shared" si="47"/>
        <v>0.30120481927710846</v>
      </c>
      <c r="M187" s="11">
        <f t="shared" si="48"/>
        <v>0.3058103975535168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-0.27233479225125201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0.23714688142558968</v>
      </c>
      <c r="Q187" s="11">
        <f>2*'OddsRatio_working_3-way'!K187*'OddsRatio_working_3-way'!L187*'OddsRatio_working_3-way'!M187</f>
        <v>8.079961888435766E-2</v>
      </c>
      <c r="R187" s="11">
        <f t="shared" si="49"/>
        <v>0</v>
      </c>
      <c r="S187" s="11">
        <f t="shared" si="50"/>
        <v>-0.87079171730214155</v>
      </c>
      <c r="T187" s="11">
        <f t="shared" si="51"/>
        <v>-0.29669223758164964</v>
      </c>
      <c r="U187" s="11">
        <f>'OddsRatio_working_3-way'!S187-'OddsRatio_working_3-way'!R187^2/3</f>
        <v>-0.87079171730214155</v>
      </c>
      <c r="V187" s="11">
        <f>'OddsRatio_working_3-way'!S187*'OddsRatio_working_3-way'!R187/3-2*'OddsRatio_working_3-way'!R187^3/27-'OddsRatio_working_3-way'!T187</f>
        <v>0.29669223758164964</v>
      </c>
      <c r="W187" s="11">
        <f>'OddsRatio_working_3-way'!V187^2+4*'OddsRatio_working_3-way'!U187^3/27</f>
        <v>-9.7962923017186898E-3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0.15638300430587457</v>
      </c>
      <c r="Y187" s="11">
        <f>IF('OddsRatio_working_3-way'!W187&gt;=0,IF('OddsRatio_working_3-way'!V187+SQRT('OddsRatio_working_3-way'!W187)&gt;0,0,PI()),ACOS('OddsRatio_working_3-way'!V187/(2*'OddsRatio_working_3-way'!X187)))</f>
        <v>0.32198959628874357</v>
      </c>
      <c r="Z187" s="11">
        <f>'OddsRatio_working_3-way'!X187^(1/3)*COS('OddsRatio_working_3-way'!Y187/3)</f>
        <v>0.53566124801118908</v>
      </c>
      <c r="AA187" s="11">
        <f>'OddsRatio_working_3-way'!X187^(1/3)*COS(('OddsRatio_working_3-way'!Y187+2*PI())/3)</f>
        <v>-0.31781261936249183</v>
      </c>
      <c r="AB187" s="11">
        <f>'OddsRatio_working_3-way'!X187^(1/3)*COS(('OddsRatio_working_3-way'!Y187+4*PI())/3)</f>
        <v>-0.21784862864869739</v>
      </c>
      <c r="AC187" s="11">
        <f>'OddsRatio_working_3-way'!X187^(1/3)*SIN('OddsRatio_working_3-way'!Y187/3)</f>
        <v>5.771423694787859E-2</v>
      </c>
      <c r="AD187" s="11">
        <f>'OddsRatio_working_3-way'!X187^(1/3)*SIN(('OddsRatio_working_3-way'!Y187+2*PI())/3)</f>
        <v>0.43503913012662709</v>
      </c>
      <c r="AE187" s="11">
        <f>'OddsRatio_working_3-way'!X187^(1/3)*SIN(('OddsRatio_working_3-way'!Y187+4*PI())/3)</f>
        <v>-0.49275336707450562</v>
      </c>
      <c r="AF187" s="11">
        <f>-'OddsRatio_working_3-way'!U187/(3*'OddsRatio_working_3-way'!X187^(1/3))*COS(('OddsRatio_working_3-way'!Y187)/3)</f>
        <v>0.53566124801118908</v>
      </c>
      <c r="AG187" s="11">
        <f>-'OddsRatio_working_3-way'!U187/(3*'OddsRatio_working_3-way'!X187^(1/3))*COS(('OddsRatio_working_3-way'!Y187+2*PI())/3)</f>
        <v>-0.31781261936249183</v>
      </c>
      <c r="AH187" s="11">
        <f>-'OddsRatio_working_3-way'!U187/(3*'OddsRatio_working_3-way'!X187^(1/3))*COS(('OddsRatio_working_3-way'!Y187+4*PI())/3)</f>
        <v>-0.21784862864869739</v>
      </c>
      <c r="AI187" s="11">
        <f>'OddsRatio_working_3-way'!U187/(3*'OddsRatio_working_3-way'!X187^(1/3))*SIN(('OddsRatio_working_3-way'!Y187)/3)</f>
        <v>-5.771423694787859E-2</v>
      </c>
      <c r="AJ187" s="11">
        <f>'OddsRatio_working_3-way'!U187/(3*'OddsRatio_working_3-way'!X187^(1/3))*SIN(('OddsRatio_working_3-way'!Y187+2*PI())/3)</f>
        <v>-0.43503913012662709</v>
      </c>
      <c r="AK187" s="11">
        <f>'OddsRatio_working_3-way'!U187/(3*'OddsRatio_working_3-way'!X187^(1/3))*SIN(('OddsRatio_working_3-way'!Y187+4*PI())/3)</f>
        <v>0.49275336707450562</v>
      </c>
      <c r="AL187" s="11">
        <f>'OddsRatio_working_3-way'!Z187+'OddsRatio_working_3-way'!AF187</f>
        <v>1.0713224960223782</v>
      </c>
      <c r="AM187" s="11">
        <f>'OddsRatio_working_3-way'!AA187+'OddsRatio_working_3-way'!AG187</f>
        <v>-0.63562523872498367</v>
      </c>
      <c r="AN187" s="11">
        <f>'OddsRatio_working_3-way'!AB187+'OddsRatio_working_3-way'!AH187</f>
        <v>-0.43569725729739478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1.0713224960223782</v>
      </c>
      <c r="AS187" s="11">
        <f>IF(('OddsRatio_working_3-way'!X187=0),IF(Q187&gt;0,-Q187^(1/3),(-Q187)^(1/3)),'OddsRatio_working_3-way'!AM187-'OddsRatio_working_3-way'!R187/3)</f>
        <v>-0.63562523872498367</v>
      </c>
      <c r="AT187" s="11">
        <f>IF(('OddsRatio_working_3-way'!X187=0),IF(Q187&gt;0,-Q187^(1/3),(-Q187)^(1/3)),'OddsRatio_working_3-way'!AN187-'OddsRatio_working_3-way'!R187/3)</f>
        <v>-0.43569725729739478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2.61</v>
      </c>
      <c r="B188" s="4">
        <f>IF('True_Odds_Calculator_3-way'!B189="","",'True_Odds_Calculator_3-way'!B189)</f>
        <v>3.4</v>
      </c>
      <c r="C188" s="4">
        <f>IF('True_Odds_Calculator_3-way'!C189="","",'True_Odds_Calculator_3-way'!C189)</f>
        <v>2.73</v>
      </c>
      <c r="D188" s="9">
        <f t="shared" si="39"/>
        <v>0.36788167905096447</v>
      </c>
      <c r="E188" s="9">
        <f t="shared" si="40"/>
        <v>0.28078930104080829</v>
      </c>
      <c r="F188" s="9">
        <f t="shared" si="41"/>
        <v>0.35132901990822718</v>
      </c>
      <c r="G188" s="9">
        <f t="shared" si="42"/>
        <v>1.0672455234424243</v>
      </c>
      <c r="H188" s="9">
        <f t="shared" si="43"/>
        <v>2.7182652927423034</v>
      </c>
      <c r="I188" s="9">
        <f t="shared" si="44"/>
        <v>3.5613892562618181</v>
      </c>
      <c r="J188" s="9">
        <f t="shared" si="45"/>
        <v>2.8463347555553939</v>
      </c>
      <c r="K188" s="11">
        <f t="shared" si="46"/>
        <v>0.38314176245210729</v>
      </c>
      <c r="L188" s="11">
        <f t="shared" si="47"/>
        <v>0.29411764705882354</v>
      </c>
      <c r="M188" s="11">
        <f t="shared" si="48"/>
        <v>0.36630036630036628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-0.27593141589084791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0.23693532821321867</v>
      </c>
      <c r="Q188" s="11">
        <f>2*'OddsRatio_working_3-way'!K188*'OddsRatio_working_3-way'!L188*'OddsRatio_working_3-way'!M188</f>
        <v>8.2555863488926365E-2</v>
      </c>
      <c r="R188" s="11">
        <f t="shared" si="49"/>
        <v>0</v>
      </c>
      <c r="S188" s="11">
        <f t="shared" si="50"/>
        <v>-0.85867470888833042</v>
      </c>
      <c r="T188" s="11">
        <f t="shared" si="51"/>
        <v>-0.29918979403774582</v>
      </c>
      <c r="U188" s="11">
        <f>'OddsRatio_working_3-way'!S188-'OddsRatio_working_3-way'!R188^2/3</f>
        <v>-0.85867470888833042</v>
      </c>
      <c r="V188" s="11">
        <f>'OddsRatio_working_3-way'!S188*'OddsRatio_working_3-way'!R188/3-2*'OddsRatio_working_3-way'!R188^3/27-'OddsRatio_working_3-way'!T188</f>
        <v>0.29918979403774582</v>
      </c>
      <c r="W188" s="11">
        <f>'OddsRatio_working_3-way'!V188^2+4*'OddsRatio_working_3-way'!U188^3/27</f>
        <v>-4.281018737242348E-3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0.15313029712763498</v>
      </c>
      <c r="Y188" s="11">
        <f>IF('OddsRatio_working_3-way'!W188&gt;=0,IF('OddsRatio_working_3-way'!V188+SQRT('OddsRatio_working_3-way'!W188)&gt;0,0,PI()),ACOS('OddsRatio_working_3-way'!V188/(2*'OddsRatio_working_3-way'!X188)))</f>
        <v>0.21529941292975141</v>
      </c>
      <c r="Z188" s="11">
        <f>'OddsRatio_working_3-way'!X188^(1/3)*COS('OddsRatio_working_3-way'!Y188/3)</f>
        <v>0.53362276172121226</v>
      </c>
      <c r="AA188" s="11">
        <f>'OddsRatio_working_3-way'!X188^(1/3)*COS(('OddsRatio_working_3-way'!Y188+2*PI())/3)</f>
        <v>-0.30003393873703182</v>
      </c>
      <c r="AB188" s="11">
        <f>'OddsRatio_working_3-way'!X188^(1/3)*COS(('OddsRatio_working_3-way'!Y188+4*PI())/3)</f>
        <v>-0.23358882298418049</v>
      </c>
      <c r="AC188" s="11">
        <f>'OddsRatio_working_3-way'!X188^(1/3)*SIN('OddsRatio_working_3-way'!Y188/3)</f>
        <v>3.8362105466244537E-2</v>
      </c>
      <c r="AD188" s="11">
        <f>'OddsRatio_working_3-way'!X188^(1/3)*SIN(('OddsRatio_working_3-way'!Y188+2*PI())/3)</f>
        <v>0.44294981495505775</v>
      </c>
      <c r="AE188" s="11">
        <f>'OddsRatio_working_3-way'!X188^(1/3)*SIN(('OddsRatio_working_3-way'!Y188+4*PI())/3)</f>
        <v>-0.48131192042130228</v>
      </c>
      <c r="AF188" s="11">
        <f>-'OddsRatio_working_3-way'!U188/(3*'OddsRatio_working_3-way'!X188^(1/3))*COS(('OddsRatio_working_3-way'!Y188)/3)</f>
        <v>0.53362276172121215</v>
      </c>
      <c r="AG188" s="11">
        <f>-'OddsRatio_working_3-way'!U188/(3*'OddsRatio_working_3-way'!X188^(1/3))*COS(('OddsRatio_working_3-way'!Y188+2*PI())/3)</f>
        <v>-0.30003393873703177</v>
      </c>
      <c r="AH188" s="11">
        <f>-'OddsRatio_working_3-way'!U188/(3*'OddsRatio_working_3-way'!X188^(1/3))*COS(('OddsRatio_working_3-way'!Y188+4*PI())/3)</f>
        <v>-0.23358882298418043</v>
      </c>
      <c r="AI188" s="11">
        <f>'OddsRatio_working_3-way'!U188/(3*'OddsRatio_working_3-way'!X188^(1/3))*SIN(('OddsRatio_working_3-way'!Y188)/3)</f>
        <v>-3.8362105466244523E-2</v>
      </c>
      <c r="AJ188" s="11">
        <f>'OddsRatio_working_3-way'!U188/(3*'OddsRatio_working_3-way'!X188^(1/3))*SIN(('OddsRatio_working_3-way'!Y188+2*PI())/3)</f>
        <v>-0.44294981495505764</v>
      </c>
      <c r="AK188" s="11">
        <f>'OddsRatio_working_3-way'!U188/(3*'OddsRatio_working_3-way'!X188^(1/3))*SIN(('OddsRatio_working_3-way'!Y188+4*PI())/3)</f>
        <v>0.48131192042130222</v>
      </c>
      <c r="AL188" s="11">
        <f>'OddsRatio_working_3-way'!Z188+'OddsRatio_working_3-way'!AF188</f>
        <v>1.0672455234424243</v>
      </c>
      <c r="AM188" s="11">
        <f>'OddsRatio_working_3-way'!AA188+'OddsRatio_working_3-way'!AG188</f>
        <v>-0.60006787747406354</v>
      </c>
      <c r="AN188" s="11">
        <f>'OddsRatio_working_3-way'!AB188+'OddsRatio_working_3-way'!AH188</f>
        <v>-0.46717764596836092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1.0672455234424243</v>
      </c>
      <c r="AS188" s="11">
        <f>IF(('OddsRatio_working_3-way'!X188=0),IF(Q188&gt;0,-Q188^(1/3),(-Q188)^(1/3)),'OddsRatio_working_3-way'!AM188-'OddsRatio_working_3-way'!R188/3)</f>
        <v>-0.60006787747406354</v>
      </c>
      <c r="AT188" s="11">
        <f>IF(('OddsRatio_working_3-way'!X188=0),IF(Q188&gt;0,-Q188^(1/3),(-Q188)^(1/3)),'OddsRatio_working_3-way'!AN188-'OddsRatio_working_3-way'!R188/3)</f>
        <v>-0.46717764596836092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1.41</v>
      </c>
      <c r="B189" s="4">
        <f>IF('True_Odds_Calculator_3-way'!B190="","",'True_Odds_Calculator_3-way'!B190)</f>
        <v>4.96</v>
      </c>
      <c r="C189" s="4">
        <f>IF('True_Odds_Calculator_3-way'!C190="","",'True_Odds_Calculator_3-way'!C190)</f>
        <v>7.02</v>
      </c>
      <c r="D189" s="9">
        <f t="shared" si="39"/>
        <v>0.68600447333105219</v>
      </c>
      <c r="E189" s="9">
        <f t="shared" si="40"/>
        <v>0.1844722001339715</v>
      </c>
      <c r="F189" s="9">
        <f t="shared" si="41"/>
        <v>0.12952332653497636</v>
      </c>
      <c r="G189" s="9">
        <f t="shared" si="42"/>
        <v>1.1163815656395333</v>
      </c>
      <c r="H189" s="9">
        <f t="shared" si="43"/>
        <v>1.4577164419122086</v>
      </c>
      <c r="I189" s="9">
        <f t="shared" si="44"/>
        <v>5.4208709999325526</v>
      </c>
      <c r="J189" s="9">
        <f t="shared" si="45"/>
        <v>7.7206170251499904</v>
      </c>
      <c r="K189" s="11">
        <f t="shared" si="46"/>
        <v>0.70921985815602839</v>
      </c>
      <c r="L189" s="11">
        <f t="shared" si="47"/>
        <v>0.20161290322580647</v>
      </c>
      <c r="M189" s="11">
        <f t="shared" si="48"/>
        <v>0.14245014245014245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-0.19908458429391862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0.21163020190702644</v>
      </c>
      <c r="Q189" s="11">
        <f>2*'OddsRatio_working_3-way'!K189*'OddsRatio_working_3-way'!L189*'OddsRatio_working_3-way'!M189</f>
        <v>4.0737286218869385E-2</v>
      </c>
      <c r="R189" s="11">
        <f t="shared" si="49"/>
        <v>0</v>
      </c>
      <c r="S189" s="11">
        <f t="shared" si="50"/>
        <v>-1.0630165196245738</v>
      </c>
      <c r="T189" s="11">
        <f t="shared" si="51"/>
        <v>-0.20462300666498051</v>
      </c>
      <c r="U189" s="11">
        <f>'OddsRatio_working_3-way'!S189-'OddsRatio_working_3-way'!R189^2/3</f>
        <v>-1.0630165196245738</v>
      </c>
      <c r="V189" s="11">
        <f>'OddsRatio_working_3-way'!S189*'OddsRatio_working_3-way'!R189/3-2*'OddsRatio_working_3-way'!R189^3/27-'OddsRatio_working_3-way'!T189</f>
        <v>0.20462300666498051</v>
      </c>
      <c r="W189" s="11">
        <f>'OddsRatio_working_3-way'!V189^2+4*'OddsRatio_working_3-way'!U189^3/27</f>
        <v>-0.13608691371542128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0.21092503915611699</v>
      </c>
      <c r="Y189" s="11">
        <f>IF('OddsRatio_working_3-way'!W189&gt;=0,IF('OddsRatio_working_3-way'!V189+SQRT('OddsRatio_working_3-way'!W189)&gt;0,0,PI()),ACOS('OddsRatio_working_3-way'!V189/(2*'OddsRatio_working_3-way'!X189)))</f>
        <v>1.0643634431646933</v>
      </c>
      <c r="Z189" s="11">
        <f>'OddsRatio_working_3-way'!X189^(1/3)*COS('OddsRatio_working_3-way'!Y189/3)</f>
        <v>0.55819078281976664</v>
      </c>
      <c r="AA189" s="11">
        <f>'OddsRatio_working_3-way'!X189^(1/3)*COS(('OddsRatio_working_3-way'!Y189+2*PI())/3)</f>
        <v>-0.45818033602398411</v>
      </c>
      <c r="AB189" s="11">
        <f>'OddsRatio_working_3-way'!X189^(1/3)*COS(('OddsRatio_working_3-way'!Y189+4*PI())/3)</f>
        <v>-0.10001044679578262</v>
      </c>
      <c r="AC189" s="11">
        <f>'OddsRatio_working_3-way'!X189^(1/3)*SIN('OddsRatio_working_3-way'!Y189/3)</f>
        <v>0.20678948196152055</v>
      </c>
      <c r="AD189" s="11">
        <f>'OddsRatio_working_3-way'!X189^(1/3)*SIN(('OddsRatio_working_3-way'!Y189+2*PI())/3)</f>
        <v>0.38001265709947996</v>
      </c>
      <c r="AE189" s="11">
        <f>'OddsRatio_working_3-way'!X189^(1/3)*SIN(('OddsRatio_working_3-way'!Y189+4*PI())/3)</f>
        <v>-0.58680213906100065</v>
      </c>
      <c r="AF189" s="11">
        <f>-'OddsRatio_working_3-way'!U189/(3*'OddsRatio_working_3-way'!X189^(1/3))*COS(('OddsRatio_working_3-way'!Y189)/3)</f>
        <v>0.55819078281976664</v>
      </c>
      <c r="AG189" s="11">
        <f>-'OddsRatio_working_3-way'!U189/(3*'OddsRatio_working_3-way'!X189^(1/3))*COS(('OddsRatio_working_3-way'!Y189+2*PI())/3)</f>
        <v>-0.45818033602398411</v>
      </c>
      <c r="AH189" s="11">
        <f>-'OddsRatio_working_3-way'!U189/(3*'OddsRatio_working_3-way'!X189^(1/3))*COS(('OddsRatio_working_3-way'!Y189+4*PI())/3)</f>
        <v>-0.10001044679578262</v>
      </c>
      <c r="AI189" s="11">
        <f>'OddsRatio_working_3-way'!U189/(3*'OddsRatio_working_3-way'!X189^(1/3))*SIN(('OddsRatio_working_3-way'!Y189)/3)</f>
        <v>-0.20678948196152055</v>
      </c>
      <c r="AJ189" s="11">
        <f>'OddsRatio_working_3-way'!U189/(3*'OddsRatio_working_3-way'!X189^(1/3))*SIN(('OddsRatio_working_3-way'!Y189+2*PI())/3)</f>
        <v>-0.38001265709947996</v>
      </c>
      <c r="AK189" s="11">
        <f>'OddsRatio_working_3-way'!U189/(3*'OddsRatio_working_3-way'!X189^(1/3))*SIN(('OddsRatio_working_3-way'!Y189+4*PI())/3)</f>
        <v>0.58680213906100065</v>
      </c>
      <c r="AL189" s="11">
        <f>'OddsRatio_working_3-way'!Z189+'OddsRatio_working_3-way'!AF189</f>
        <v>1.1163815656395333</v>
      </c>
      <c r="AM189" s="11">
        <f>'OddsRatio_working_3-way'!AA189+'OddsRatio_working_3-way'!AG189</f>
        <v>-0.91636067204796823</v>
      </c>
      <c r="AN189" s="11">
        <f>'OddsRatio_working_3-way'!AB189+'OddsRatio_working_3-way'!AH189</f>
        <v>-0.20002089359156525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1.1163815656395333</v>
      </c>
      <c r="AS189" s="11">
        <f>IF(('OddsRatio_working_3-way'!X189=0),IF(Q189&gt;0,-Q189^(1/3),(-Q189)^(1/3)),'OddsRatio_working_3-way'!AM189-'OddsRatio_working_3-way'!R189/3)</f>
        <v>-0.91636067204796823</v>
      </c>
      <c r="AT189" s="11">
        <f>IF(('OddsRatio_working_3-way'!X189=0),IF(Q189&gt;0,-Q189^(1/3),(-Q189)^(1/3)),'OddsRatio_working_3-way'!AN189-'OddsRatio_working_3-way'!R189/3)</f>
        <v>-0.20002089359156525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10</v>
      </c>
      <c r="B190" s="4">
        <f>IF('True_Odds_Calculator_3-way'!B191="","",'True_Odds_Calculator_3-way'!B191)</f>
        <v>5.8</v>
      </c>
      <c r="C190" s="4">
        <f>IF('True_Odds_Calculator_3-way'!C191="","",'True_Odds_Calculator_3-way'!C191)</f>
        <v>1.18</v>
      </c>
      <c r="D190" s="9">
        <f t="shared" si="39"/>
        <v>7.317412849266304E-2</v>
      </c>
      <c r="E190" s="9">
        <f t="shared" si="40"/>
        <v>0.12894545363031498</v>
      </c>
      <c r="F190" s="9">
        <f t="shared" si="41"/>
        <v>0.7978804178770218</v>
      </c>
      <c r="G190" s="9">
        <f t="shared" si="42"/>
        <v>1.4073369168999352</v>
      </c>
      <c r="H190" s="9">
        <f t="shared" si="43"/>
        <v>13.666032252099416</v>
      </c>
      <c r="I190" s="9">
        <f t="shared" si="44"/>
        <v>7.7552172011196889</v>
      </c>
      <c r="J190" s="9">
        <f t="shared" si="45"/>
        <v>1.253320645041988</v>
      </c>
      <c r="K190" s="11">
        <f t="shared" si="46"/>
        <v>0.1</v>
      </c>
      <c r="L190" s="11">
        <f t="shared" si="47"/>
        <v>0.17241379310344829</v>
      </c>
      <c r="M190" s="11">
        <f t="shared" si="48"/>
        <v>0.84745762711864414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-0.11361776738749252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0.20426651081239044</v>
      </c>
      <c r="Q190" s="11">
        <f>2*'OddsRatio_working_3-way'!K190*'OddsRatio_working_3-way'!L190*'OddsRatio_working_3-way'!M190</f>
        <v>2.9222676797194633E-2</v>
      </c>
      <c r="R190" s="11">
        <f t="shared" si="49"/>
        <v>0</v>
      </c>
      <c r="S190" s="11">
        <f t="shared" si="50"/>
        <v>-1.7978395061728425</v>
      </c>
      <c r="T190" s="11">
        <f t="shared" si="51"/>
        <v>-0.25720164609053547</v>
      </c>
      <c r="U190" s="11">
        <f>'OddsRatio_working_3-way'!S190-'OddsRatio_working_3-way'!R190^2/3</f>
        <v>-1.7978395061728425</v>
      </c>
      <c r="V190" s="11">
        <f>'OddsRatio_working_3-way'!S190*'OddsRatio_working_3-way'!R190/3-2*'OddsRatio_working_3-way'!R190^3/27-'OddsRatio_working_3-way'!T190</f>
        <v>0.25720164609053547</v>
      </c>
      <c r="W190" s="11">
        <f>'OddsRatio_working_3-way'!V190^2+4*'OddsRatio_working_3-way'!U190^3/27</f>
        <v>-0.79473993483005756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0.46392149701801344</v>
      </c>
      <c r="Y190" s="11">
        <f>IF('OddsRatio_working_3-way'!W190&gt;=0,IF('OddsRatio_working_3-way'!V190+SQRT('OddsRatio_working_3-way'!W190)&gt;0,0,PI()),ACOS('OddsRatio_working_3-way'!V190/(2*'OddsRatio_working_3-way'!X190)))</f>
        <v>1.2899136463551386</v>
      </c>
      <c r="Z190" s="11">
        <f>'OddsRatio_working_3-way'!X190^(1/3)*COS('OddsRatio_working_3-way'!Y190/3)</f>
        <v>0.70366845844996762</v>
      </c>
      <c r="AA190" s="11">
        <f>'OddsRatio_working_3-way'!X190^(1/3)*COS(('OddsRatio_working_3-way'!Y190+2*PI())/3)</f>
        <v>-0.63129424779686349</v>
      </c>
      <c r="AB190" s="11">
        <f>'OddsRatio_working_3-way'!X190^(1/3)*COS(('OddsRatio_working_3-way'!Y190+4*PI())/3)</f>
        <v>-7.237421065310394E-2</v>
      </c>
      <c r="AC190" s="11">
        <f>'OddsRatio_working_3-way'!X190^(1/3)*SIN('OddsRatio_working_3-way'!Y190/3)</f>
        <v>0.32269263390042513</v>
      </c>
      <c r="AD190" s="11">
        <f>'OddsRatio_working_3-way'!X190^(1/3)*SIN(('OddsRatio_working_3-way'!Y190+2*PI())/3)</f>
        <v>0.44804844390929405</v>
      </c>
      <c r="AE190" s="11">
        <f>'OddsRatio_working_3-way'!X190^(1/3)*SIN(('OddsRatio_working_3-way'!Y190+4*PI())/3)</f>
        <v>-0.77074107780971923</v>
      </c>
      <c r="AF190" s="11">
        <f>-'OddsRatio_working_3-way'!U190/(3*'OddsRatio_working_3-way'!X190^(1/3))*COS(('OddsRatio_working_3-way'!Y190)/3)</f>
        <v>0.70366845844996762</v>
      </c>
      <c r="AG190" s="11">
        <f>-'OddsRatio_working_3-way'!U190/(3*'OddsRatio_working_3-way'!X190^(1/3))*COS(('OddsRatio_working_3-way'!Y190+2*PI())/3)</f>
        <v>-0.63129424779686361</v>
      </c>
      <c r="AH190" s="11">
        <f>-'OddsRatio_working_3-way'!U190/(3*'OddsRatio_working_3-way'!X190^(1/3))*COS(('OddsRatio_working_3-way'!Y190+4*PI())/3)</f>
        <v>-7.2374210653103954E-2</v>
      </c>
      <c r="AI190" s="11">
        <f>'OddsRatio_working_3-way'!U190/(3*'OddsRatio_working_3-way'!X190^(1/3))*SIN(('OddsRatio_working_3-way'!Y190)/3)</f>
        <v>-0.32269263390042519</v>
      </c>
      <c r="AJ190" s="11">
        <f>'OddsRatio_working_3-way'!U190/(3*'OddsRatio_working_3-way'!X190^(1/3))*SIN(('OddsRatio_working_3-way'!Y190+2*PI())/3)</f>
        <v>-0.44804844390929416</v>
      </c>
      <c r="AK190" s="11">
        <f>'OddsRatio_working_3-way'!U190/(3*'OddsRatio_working_3-way'!X190^(1/3))*SIN(('OddsRatio_working_3-way'!Y190+4*PI())/3)</f>
        <v>0.77074107780971934</v>
      </c>
      <c r="AL190" s="11">
        <f>'OddsRatio_working_3-way'!Z190+'OddsRatio_working_3-way'!AF190</f>
        <v>1.4073369168999352</v>
      </c>
      <c r="AM190" s="11">
        <f>'OddsRatio_working_3-way'!AA190+'OddsRatio_working_3-way'!AG190</f>
        <v>-1.262588495593727</v>
      </c>
      <c r="AN190" s="11">
        <f>'OddsRatio_working_3-way'!AB190+'OddsRatio_working_3-way'!AH190</f>
        <v>-0.14474842130620791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1.4073369168999352</v>
      </c>
      <c r="AS190" s="11">
        <f>IF(('OddsRatio_working_3-way'!X190=0),IF(Q190&gt;0,-Q190^(1/3),(-Q190)^(1/3)),'OddsRatio_working_3-way'!AM190-'OddsRatio_working_3-way'!R190/3)</f>
        <v>-1.262588495593727</v>
      </c>
      <c r="AT190" s="11">
        <f>IF(('OddsRatio_working_3-way'!X190=0),IF(Q190&gt;0,-Q190^(1/3),(-Q190)^(1/3)),'OddsRatio_working_3-way'!AN190-'OddsRatio_working_3-way'!R190/3)</f>
        <v>-0.14474842130620791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1.19</v>
      </c>
      <c r="B191" s="4">
        <f>IF('True_Odds_Calculator_3-way'!B192="","",'True_Odds_Calculator_3-way'!B192)</f>
        <v>6.84</v>
      </c>
      <c r="C191" s="4">
        <f>IF('True_Odds_Calculator_3-way'!C192="","",'True_Odds_Calculator_3-way'!C192)</f>
        <v>12.73</v>
      </c>
      <c r="D191" s="9">
        <f t="shared" si="39"/>
        <v>0.8117183336145537</v>
      </c>
      <c r="E191" s="9">
        <f t="shared" si="40"/>
        <v>0.12300808693701142</v>
      </c>
      <c r="F191" s="9">
        <f t="shared" si="41"/>
        <v>6.5273579448434926E-2</v>
      </c>
      <c r="G191" s="9">
        <f t="shared" si="42"/>
        <v>1.2208128088693984</v>
      </c>
      <c r="H191" s="9">
        <f t="shared" si="43"/>
        <v>1.2319544336851855</v>
      </c>
      <c r="I191" s="9">
        <f t="shared" si="44"/>
        <v>8.1295468037972878</v>
      </c>
      <c r="J191" s="9">
        <f t="shared" si="45"/>
        <v>15.320134248038041</v>
      </c>
      <c r="K191" s="11">
        <f t="shared" si="46"/>
        <v>0.84033613445378152</v>
      </c>
      <c r="L191" s="11">
        <f t="shared" si="47"/>
        <v>0.14619883040935672</v>
      </c>
      <c r="M191" s="11">
        <f t="shared" si="48"/>
        <v>7.8554595443833461E-2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-0.12561253880971079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0.17140026722228147</v>
      </c>
      <c r="Q191" s="11">
        <f>2*'OddsRatio_working_3-way'!K191*'OddsRatio_working_3-way'!L191*'OddsRatio_working_3-way'!M191</f>
        <v>1.9301831894401066E-2</v>
      </c>
      <c r="R191" s="11">
        <f t="shared" si="49"/>
        <v>0</v>
      </c>
      <c r="S191" s="11">
        <f t="shared" si="50"/>
        <v>-1.3645155877466504</v>
      </c>
      <c r="T191" s="11">
        <f t="shared" si="51"/>
        <v>-0.15366166528678496</v>
      </c>
      <c r="U191" s="11">
        <f>'OddsRatio_working_3-way'!S191-'OddsRatio_working_3-way'!R191^2/3</f>
        <v>-1.3645155877466504</v>
      </c>
      <c r="V191" s="11">
        <f>'OddsRatio_working_3-way'!S191*'OddsRatio_working_3-way'!R191/3-2*'OddsRatio_working_3-way'!R191^3/27-'OddsRatio_working_3-way'!T191</f>
        <v>0.15366166528678496</v>
      </c>
      <c r="W191" s="11">
        <f>'OddsRatio_working_3-way'!V191^2+4*'OddsRatio_working_3-way'!U191^3/27</f>
        <v>-0.35277259317496018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0.30675091709466334</v>
      </c>
      <c r="Y191" s="11">
        <f>IF('OddsRatio_working_3-way'!W191&gt;=0,IF('OddsRatio_working_3-way'!V191+SQRT('OddsRatio_working_3-way'!W191)&gt;0,0,PI()),ACOS('OddsRatio_working_3-way'!V191/(2*'OddsRatio_working_3-way'!X191)))</f>
        <v>1.3176342288397669</v>
      </c>
      <c r="Z191" s="11">
        <f>'OddsRatio_working_3-way'!X191^(1/3)*COS('OddsRatio_working_3-way'!Y191/3)</f>
        <v>0.61040640443469918</v>
      </c>
      <c r="AA191" s="11">
        <f>'OddsRatio_working_3-way'!X191^(1/3)*COS(('OddsRatio_working_3-way'!Y191+2*PI())/3)</f>
        <v>-0.55356163876720665</v>
      </c>
      <c r="AB191" s="11">
        <f>'OddsRatio_working_3-way'!X191^(1/3)*COS(('OddsRatio_working_3-way'!Y191+4*PI())/3)</f>
        <v>-5.6844765667492733E-2</v>
      </c>
      <c r="AC191" s="11">
        <f>'OddsRatio_working_3-way'!X191^(1/3)*SIN('OddsRatio_working_3-way'!Y191/3)</f>
        <v>0.28677962039514932</v>
      </c>
      <c r="AD191" s="11">
        <f>'OddsRatio_working_3-way'!X191^(1/3)*SIN(('OddsRatio_working_3-way'!Y191+2*PI())/3)</f>
        <v>0.38523764267559329</v>
      </c>
      <c r="AE191" s="11">
        <f>'OddsRatio_working_3-way'!X191^(1/3)*SIN(('OddsRatio_working_3-way'!Y191+4*PI())/3)</f>
        <v>-0.67201726307074239</v>
      </c>
      <c r="AF191" s="11">
        <f>-'OddsRatio_working_3-way'!U191/(3*'OddsRatio_working_3-way'!X191^(1/3))*COS(('OddsRatio_working_3-way'!Y191)/3)</f>
        <v>0.61040640443469918</v>
      </c>
      <c r="AG191" s="11">
        <f>-'OddsRatio_working_3-way'!U191/(3*'OddsRatio_working_3-way'!X191^(1/3))*COS(('OddsRatio_working_3-way'!Y191+2*PI())/3)</f>
        <v>-0.55356163876720665</v>
      </c>
      <c r="AH191" s="11">
        <f>-'OddsRatio_working_3-way'!U191/(3*'OddsRatio_working_3-way'!X191^(1/3))*COS(('OddsRatio_working_3-way'!Y191+4*PI())/3)</f>
        <v>-5.6844765667492733E-2</v>
      </c>
      <c r="AI191" s="11">
        <f>'OddsRatio_working_3-way'!U191/(3*'OddsRatio_working_3-way'!X191^(1/3))*SIN(('OddsRatio_working_3-way'!Y191)/3)</f>
        <v>-0.28677962039514932</v>
      </c>
      <c r="AJ191" s="11">
        <f>'OddsRatio_working_3-way'!U191/(3*'OddsRatio_working_3-way'!X191^(1/3))*SIN(('OddsRatio_working_3-way'!Y191+2*PI())/3)</f>
        <v>-0.38523764267559329</v>
      </c>
      <c r="AK191" s="11">
        <f>'OddsRatio_working_3-way'!U191/(3*'OddsRatio_working_3-way'!X191^(1/3))*SIN(('OddsRatio_working_3-way'!Y191+4*PI())/3)</f>
        <v>0.67201726307074239</v>
      </c>
      <c r="AL191" s="11">
        <f>'OddsRatio_working_3-way'!Z191+'OddsRatio_working_3-way'!AF191</f>
        <v>1.2208128088693984</v>
      </c>
      <c r="AM191" s="11">
        <f>'OddsRatio_working_3-way'!AA191+'OddsRatio_working_3-way'!AG191</f>
        <v>-1.1071232775344133</v>
      </c>
      <c r="AN191" s="11">
        <f>'OddsRatio_working_3-way'!AB191+'OddsRatio_working_3-way'!AH191</f>
        <v>-0.11368953133498547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1.2208128088693984</v>
      </c>
      <c r="AS191" s="11">
        <f>IF(('OddsRatio_working_3-way'!X191=0),IF(Q191&gt;0,-Q191^(1/3),(-Q191)^(1/3)),'OddsRatio_working_3-way'!AM191-'OddsRatio_working_3-way'!R191/3)</f>
        <v>-1.1071232775344133</v>
      </c>
      <c r="AT191" s="11">
        <f>IF(('OddsRatio_working_3-way'!X191=0),IF(Q191&gt;0,-Q191^(1/3),(-Q191)^(1/3)),'OddsRatio_working_3-way'!AN191-'OddsRatio_working_3-way'!R191/3)</f>
        <v>-0.11368953133498547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2.35</v>
      </c>
      <c r="B192" s="4">
        <f>IF('True_Odds_Calculator_3-way'!B193="","",'True_Odds_Calculator_3-way'!B193)</f>
        <v>3.42</v>
      </c>
      <c r="C192" s="4">
        <f>IF('True_Odds_Calculator_3-way'!C193="","",'True_Odds_Calculator_3-way'!C193)</f>
        <v>2.89</v>
      </c>
      <c r="D192" s="9">
        <f t="shared" si="39"/>
        <v>0.40231582020326789</v>
      </c>
      <c r="E192" s="9">
        <f t="shared" si="40"/>
        <v>0.27299338108071547</v>
      </c>
      <c r="F192" s="9">
        <f t="shared" si="41"/>
        <v>0.32469079871601653</v>
      </c>
      <c r="G192" s="9">
        <f t="shared" si="42"/>
        <v>1.1004514360085742</v>
      </c>
      <c r="H192" s="9">
        <f t="shared" si="43"/>
        <v>2.4856094386115748</v>
      </c>
      <c r="I192" s="9">
        <f t="shared" si="44"/>
        <v>3.6630924751407501</v>
      </c>
      <c r="J192" s="9">
        <f t="shared" si="45"/>
        <v>3.0798532140562056</v>
      </c>
      <c r="K192" s="11">
        <f t="shared" si="46"/>
        <v>0.42553191489361702</v>
      </c>
      <c r="L192" s="11">
        <f t="shared" si="47"/>
        <v>0.29239766081871343</v>
      </c>
      <c r="M192" s="11">
        <f t="shared" si="48"/>
        <v>0.34602076124567471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-0.26583926502555433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0.24368265629594607</v>
      </c>
      <c r="Q192" s="11">
        <f>2*'OddsRatio_working_3-way'!K192*'OddsRatio_working_3-way'!L192*'OddsRatio_working_3-way'!M192</f>
        <v>8.6106945687613456E-2</v>
      </c>
      <c r="R192" s="11">
        <f t="shared" si="49"/>
        <v>0</v>
      </c>
      <c r="S192" s="11">
        <f t="shared" si="50"/>
        <v>-0.916654115307314</v>
      </c>
      <c r="T192" s="11">
        <f t="shared" si="51"/>
        <v>-0.32390604781177174</v>
      </c>
      <c r="U192" s="11">
        <f>'OddsRatio_working_3-way'!S192-'OddsRatio_working_3-way'!R192^2/3</f>
        <v>-0.916654115307314</v>
      </c>
      <c r="V192" s="11">
        <f>'OddsRatio_working_3-way'!S192*'OddsRatio_working_3-way'!R192/3-2*'OddsRatio_working_3-way'!R192^3/27-'OddsRatio_working_3-way'!T192</f>
        <v>0.32390604781177174</v>
      </c>
      <c r="W192" s="11">
        <f>'OddsRatio_working_3-way'!V192^2+4*'OddsRatio_working_3-way'!U192^3/27</f>
        <v>-9.1919818469313463E-3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0.16889871939713835</v>
      </c>
      <c r="Y192" s="11">
        <f>IF('OddsRatio_working_3-way'!W192&gt;=0,IF('OddsRatio_working_3-way'!V192+SQRT('OddsRatio_working_3-way'!W192)&gt;0,0,PI()),ACOS('OddsRatio_working_3-way'!V192/(2*'OddsRatio_working_3-way'!X192)))</f>
        <v>0.28777916329797759</v>
      </c>
      <c r="Z192" s="11">
        <f>'OddsRatio_working_3-way'!X192^(1/3)*COS('OddsRatio_working_3-way'!Y192/3)</f>
        <v>0.5502257180042871</v>
      </c>
      <c r="AA192" s="11">
        <f>'OddsRatio_working_3-way'!X192^(1/3)*COS(('OddsRatio_working_3-way'!Y192+2*PI())/3)</f>
        <v>-0.32096341256290878</v>
      </c>
      <c r="AB192" s="11">
        <f>'OddsRatio_working_3-way'!X192^(1/3)*COS(('OddsRatio_working_3-way'!Y192+4*PI())/3)</f>
        <v>-0.22926230544137821</v>
      </c>
      <c r="AC192" s="11">
        <f>'OddsRatio_working_3-way'!X192^(1/3)*SIN('OddsRatio_working_3-way'!Y192/3)</f>
        <v>5.2943658881602379E-2</v>
      </c>
      <c r="AD192" s="11">
        <f>'OddsRatio_working_3-way'!X192^(1/3)*SIN(('OddsRatio_working_3-way'!Y192+2*PI())/3)</f>
        <v>0.45003762016644427</v>
      </c>
      <c r="AE192" s="11">
        <f>'OddsRatio_working_3-way'!X192^(1/3)*SIN(('OddsRatio_working_3-way'!Y192+4*PI())/3)</f>
        <v>-0.50298127904804657</v>
      </c>
      <c r="AF192" s="11">
        <f>-'OddsRatio_working_3-way'!U192/(3*'OddsRatio_working_3-way'!X192^(1/3))*COS(('OddsRatio_working_3-way'!Y192)/3)</f>
        <v>0.5502257180042871</v>
      </c>
      <c r="AG192" s="11">
        <f>-'OddsRatio_working_3-way'!U192/(3*'OddsRatio_working_3-way'!X192^(1/3))*COS(('OddsRatio_working_3-way'!Y192+2*PI())/3)</f>
        <v>-0.32096341256290878</v>
      </c>
      <c r="AH192" s="11">
        <f>-'OddsRatio_working_3-way'!U192/(3*'OddsRatio_working_3-way'!X192^(1/3))*COS(('OddsRatio_working_3-way'!Y192+4*PI())/3)</f>
        <v>-0.22926230544137821</v>
      </c>
      <c r="AI192" s="11">
        <f>'OddsRatio_working_3-way'!U192/(3*'OddsRatio_working_3-way'!X192^(1/3))*SIN(('OddsRatio_working_3-way'!Y192)/3)</f>
        <v>-5.2943658881602379E-2</v>
      </c>
      <c r="AJ192" s="11">
        <f>'OddsRatio_working_3-way'!U192/(3*'OddsRatio_working_3-way'!X192^(1/3))*SIN(('OddsRatio_working_3-way'!Y192+2*PI())/3)</f>
        <v>-0.45003762016644427</v>
      </c>
      <c r="AK192" s="11">
        <f>'OddsRatio_working_3-way'!U192/(3*'OddsRatio_working_3-way'!X192^(1/3))*SIN(('OddsRatio_working_3-way'!Y192+4*PI())/3)</f>
        <v>0.50298127904804657</v>
      </c>
      <c r="AL192" s="11">
        <f>'OddsRatio_working_3-way'!Z192+'OddsRatio_working_3-way'!AF192</f>
        <v>1.1004514360085742</v>
      </c>
      <c r="AM192" s="11">
        <f>'OddsRatio_working_3-way'!AA192+'OddsRatio_working_3-way'!AG192</f>
        <v>-0.64192682512581756</v>
      </c>
      <c r="AN192" s="11">
        <f>'OddsRatio_working_3-way'!AB192+'OddsRatio_working_3-way'!AH192</f>
        <v>-0.45852461088275642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1.1004514360085742</v>
      </c>
      <c r="AS192" s="11">
        <f>IF(('OddsRatio_working_3-way'!X192=0),IF(Q192&gt;0,-Q192^(1/3),(-Q192)^(1/3)),'OddsRatio_working_3-way'!AM192-'OddsRatio_working_3-way'!R192/3)</f>
        <v>-0.64192682512581756</v>
      </c>
      <c r="AT192" s="11">
        <f>IF(('OddsRatio_working_3-way'!X192=0),IF(Q192&gt;0,-Q192^(1/3),(-Q192)^(1/3)),'OddsRatio_working_3-way'!AN192-'OddsRatio_working_3-way'!R192/3)</f>
        <v>-0.45852461088275642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3.47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1.99</v>
      </c>
      <c r="D193" s="9">
        <f t="shared" si="39"/>
        <v>0.26783651817218085</v>
      </c>
      <c r="E193" s="9">
        <f t="shared" si="40"/>
        <v>0.2549872470754686</v>
      </c>
      <c r="F193" s="9">
        <f t="shared" si="41"/>
        <v>0.47717623475235055</v>
      </c>
      <c r="G193" s="9">
        <f t="shared" si="42"/>
        <v>1.1067290760101347</v>
      </c>
      <c r="H193" s="9">
        <f t="shared" si="43"/>
        <v>3.7336208177450319</v>
      </c>
      <c r="I193" s="9">
        <f t="shared" si="44"/>
        <v>3.9217647606667554</v>
      </c>
      <c r="J193" s="9">
        <f t="shared" si="45"/>
        <v>2.0956617852500337</v>
      </c>
      <c r="K193" s="11">
        <f t="shared" si="46"/>
        <v>0.28818443804034583</v>
      </c>
      <c r="L193" s="11">
        <f t="shared" si="47"/>
        <v>0.27472527472527469</v>
      </c>
      <c r="M193" s="11">
        <f t="shared" si="48"/>
        <v>0.50251256281407031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-0.25683377778145555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0.24268665746950541</v>
      </c>
      <c r="Q193" s="11">
        <f>2*'OddsRatio_working_3-way'!K193*'OddsRatio_working_3-way'!L193*'OddsRatio_working_3-way'!M193</f>
        <v>7.9569395891641109E-2</v>
      </c>
      <c r="R193" s="11">
        <f t="shared" si="49"/>
        <v>0</v>
      </c>
      <c r="S193" s="11">
        <f t="shared" si="50"/>
        <v>-0.94491721285979691</v>
      </c>
      <c r="T193" s="11">
        <f t="shared" si="51"/>
        <v>-0.30980892224911372</v>
      </c>
      <c r="U193" s="11">
        <f>'OddsRatio_working_3-way'!S193-'OddsRatio_working_3-way'!R193^2/3</f>
        <v>-0.94491721285979691</v>
      </c>
      <c r="V193" s="11">
        <f>'OddsRatio_working_3-way'!S193*'OddsRatio_working_3-way'!R193/3-2*'OddsRatio_working_3-way'!R193^3/27-'OddsRatio_working_3-way'!T193</f>
        <v>0.30980892224911372</v>
      </c>
      <c r="W193" s="11">
        <f>'OddsRatio_working_3-way'!V193^2+4*'OddsRatio_working_3-way'!U193^3/27</f>
        <v>-2.9009076357370406E-2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0.17677007995029009</v>
      </c>
      <c r="Y193" s="11">
        <f>IF('OddsRatio_working_3-way'!W193&gt;=0,IF('OddsRatio_working_3-way'!V193+SQRT('OddsRatio_working_3-way'!W193)&gt;0,0,PI()),ACOS('OddsRatio_working_3-way'!V193/(2*'OddsRatio_working_3-way'!X193)))</f>
        <v>0.50265882607728618</v>
      </c>
      <c r="Z193" s="11">
        <f>'OddsRatio_working_3-way'!X193^(1/3)*COS('OddsRatio_working_3-way'!Y193/3)</f>
        <v>0.55336453800506746</v>
      </c>
      <c r="AA193" s="11">
        <f>'OddsRatio_working_3-way'!X193^(1/3)*COS(('OddsRatio_working_3-way'!Y193+2*PI())/3)</f>
        <v>-0.35773823284097039</v>
      </c>
      <c r="AB193" s="11">
        <f>'OddsRatio_working_3-way'!X193^(1/3)*COS(('OddsRatio_working_3-way'!Y193+4*PI())/3)</f>
        <v>-0.19562630516409682</v>
      </c>
      <c r="AC193" s="11">
        <f>'OddsRatio_working_3-way'!X193^(1/3)*SIN('OddsRatio_working_3-way'!Y193/3)</f>
        <v>9.3595365083092047E-2</v>
      </c>
      <c r="AD193" s="11">
        <f>'OddsRatio_working_3-way'!X193^(1/3)*SIN(('OddsRatio_working_3-way'!Y193+2*PI())/3)</f>
        <v>0.43243006492428204</v>
      </c>
      <c r="AE193" s="11">
        <f>'OddsRatio_working_3-way'!X193^(1/3)*SIN(('OddsRatio_working_3-way'!Y193+4*PI())/3)</f>
        <v>-0.52602543000737401</v>
      </c>
      <c r="AF193" s="11">
        <f>-'OddsRatio_working_3-way'!U193/(3*'OddsRatio_working_3-way'!X193^(1/3))*COS(('OddsRatio_working_3-way'!Y193)/3)</f>
        <v>0.55336453800506724</v>
      </c>
      <c r="AG193" s="11">
        <f>-'OddsRatio_working_3-way'!U193/(3*'OddsRatio_working_3-way'!X193^(1/3))*COS(('OddsRatio_working_3-way'!Y193+2*PI())/3)</f>
        <v>-0.35773823284097023</v>
      </c>
      <c r="AH193" s="11">
        <f>-'OddsRatio_working_3-way'!U193/(3*'OddsRatio_working_3-way'!X193^(1/3))*COS(('OddsRatio_working_3-way'!Y193+4*PI())/3)</f>
        <v>-0.19562630516409676</v>
      </c>
      <c r="AI193" s="11">
        <f>'OddsRatio_working_3-way'!U193/(3*'OddsRatio_working_3-way'!X193^(1/3))*SIN(('OddsRatio_working_3-way'!Y193)/3)</f>
        <v>-9.3595365083092019E-2</v>
      </c>
      <c r="AJ193" s="11">
        <f>'OddsRatio_working_3-way'!U193/(3*'OddsRatio_working_3-way'!X193^(1/3))*SIN(('OddsRatio_working_3-way'!Y193+2*PI())/3)</f>
        <v>-0.43243006492428188</v>
      </c>
      <c r="AK193" s="11">
        <f>'OddsRatio_working_3-way'!U193/(3*'OddsRatio_working_3-way'!X193^(1/3))*SIN(('OddsRatio_working_3-way'!Y193+4*PI())/3)</f>
        <v>0.52602543000737378</v>
      </c>
      <c r="AL193" s="11">
        <f>'OddsRatio_working_3-way'!Z193+'OddsRatio_working_3-way'!AF193</f>
        <v>1.1067290760101347</v>
      </c>
      <c r="AM193" s="11">
        <f>'OddsRatio_working_3-way'!AA193+'OddsRatio_working_3-way'!AG193</f>
        <v>-0.71547646568194057</v>
      </c>
      <c r="AN193" s="11">
        <f>'OddsRatio_working_3-way'!AB193+'OddsRatio_working_3-way'!AH193</f>
        <v>-0.39125261032819358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1.1067290760101347</v>
      </c>
      <c r="AS193" s="11">
        <f>IF(('OddsRatio_working_3-way'!X193=0),IF(Q193&gt;0,-Q193^(1/3),(-Q193)^(1/3)),'OddsRatio_working_3-way'!AM193-'OddsRatio_working_3-way'!R193/3)</f>
        <v>-0.71547646568194057</v>
      </c>
      <c r="AT193" s="11">
        <f>IF(('OddsRatio_working_3-way'!X193=0),IF(Q193&gt;0,-Q193^(1/3),(-Q193)^(1/3)),'OddsRatio_working_3-way'!AN193-'OddsRatio_working_3-way'!R193/3)</f>
        <v>-0.39125261032819358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1.68</v>
      </c>
      <c r="B194" s="4">
        <f>IF('True_Odds_Calculator_3-way'!B195="","",'True_Odds_Calculator_3-way'!B195)</f>
        <v>3.99</v>
      </c>
      <c r="C194" s="4">
        <f>IF('True_Odds_Calculator_3-way'!C195="","",'True_Odds_Calculator_3-way'!C195)</f>
        <v>4.54</v>
      </c>
      <c r="D194" s="9">
        <f t="shared" si="39"/>
        <v>0.56807277605010043</v>
      </c>
      <c r="E194" s="9">
        <f t="shared" si="40"/>
        <v>0.2302423204721499</v>
      </c>
      <c r="F194" s="9">
        <f t="shared" si="41"/>
        <v>0.20168490347774959</v>
      </c>
      <c r="G194" s="9">
        <f t="shared" si="42"/>
        <v>1.1181438731504185</v>
      </c>
      <c r="H194" s="9">
        <f t="shared" si="43"/>
        <v>1.760337833742285</v>
      </c>
      <c r="I194" s="9">
        <f t="shared" si="44"/>
        <v>4.3432501807197514</v>
      </c>
      <c r="J194" s="9">
        <f t="shared" si="45"/>
        <v>4.9582293109524809</v>
      </c>
      <c r="K194" s="11">
        <f t="shared" si="46"/>
        <v>0.59523809523809523</v>
      </c>
      <c r="L194" s="11">
        <f t="shared" si="47"/>
        <v>0.25062656641604009</v>
      </c>
      <c r="M194" s="11">
        <f t="shared" si="48"/>
        <v>0.22026431718061673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-0.23650772620664307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0.23691755085216712</v>
      </c>
      <c r="Q194" s="11">
        <f>2*'OddsRatio_working_3-way'!K194*'OddsRatio_working_3-way'!L194*'OddsRatio_working_3-way'!M194</f>
        <v>6.5719154189228052E-2</v>
      </c>
      <c r="R194" s="11">
        <f t="shared" si="49"/>
        <v>0</v>
      </c>
      <c r="S194" s="11">
        <f t="shared" si="50"/>
        <v>-1.0017328171561126</v>
      </c>
      <c r="T194" s="11">
        <f t="shared" si="51"/>
        <v>-0.27787318090322127</v>
      </c>
      <c r="U194" s="11">
        <f>'OddsRatio_working_3-way'!S194-'OddsRatio_working_3-way'!R194^2/3</f>
        <v>-1.0017328171561126</v>
      </c>
      <c r="V194" s="11">
        <f>'OddsRatio_working_3-way'!S194*'OddsRatio_working_3-way'!R194/3-2*'OddsRatio_working_3-way'!R194^3/27-'OddsRatio_working_3-way'!T194</f>
        <v>0.27787318090322127</v>
      </c>
      <c r="W194" s="11">
        <f>'OddsRatio_working_3-way'!V194^2+4*'OddsRatio_working_3-way'!U194^3/27</f>
        <v>-7.1706119725433823E-2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0.19295052759108236</v>
      </c>
      <c r="Y194" s="11">
        <f>IF('OddsRatio_working_3-way'!W194&gt;=0,IF('OddsRatio_working_3-way'!V194+SQRT('OddsRatio_working_3-way'!W194)&gt;0,0,PI()),ACOS('OddsRatio_working_3-way'!V194/(2*'OddsRatio_working_3-way'!X194)))</f>
        <v>0.76690281353024914</v>
      </c>
      <c r="Z194" s="11">
        <f>'OddsRatio_working_3-way'!X194^(1/3)*COS('OddsRatio_working_3-way'!Y194/3)</f>
        <v>0.55907193657520937</v>
      </c>
      <c r="AA194" s="11">
        <f>'OddsRatio_working_3-way'!X194^(1/3)*COS(('OddsRatio_working_3-way'!Y194+2*PI())/3)</f>
        <v>-0.40607501992606926</v>
      </c>
      <c r="AB194" s="11">
        <f>'OddsRatio_working_3-way'!X194^(1/3)*COS(('OddsRatio_working_3-way'!Y194+4*PI())/3)</f>
        <v>-0.15299691664914025</v>
      </c>
      <c r="AC194" s="11">
        <f>'OddsRatio_working_3-way'!X194^(1/3)*SIN('OddsRatio_working_3-way'!Y194/3)</f>
        <v>0.14611471105293483</v>
      </c>
      <c r="AD194" s="11">
        <f>'OddsRatio_working_3-way'!X194^(1/3)*SIN(('OddsRatio_working_3-way'!Y194+2*PI())/3)</f>
        <v>0.41111314409062627</v>
      </c>
      <c r="AE194" s="11">
        <f>'OddsRatio_working_3-way'!X194^(1/3)*SIN(('OddsRatio_working_3-way'!Y194+4*PI())/3)</f>
        <v>-0.55722785514356121</v>
      </c>
      <c r="AF194" s="11">
        <f>-'OddsRatio_working_3-way'!U194/(3*'OddsRatio_working_3-way'!X194^(1/3))*COS(('OddsRatio_working_3-way'!Y194)/3)</f>
        <v>0.55907193657520926</v>
      </c>
      <c r="AG194" s="11">
        <f>-'OddsRatio_working_3-way'!U194/(3*'OddsRatio_working_3-way'!X194^(1/3))*COS(('OddsRatio_working_3-way'!Y194+2*PI())/3)</f>
        <v>-0.4060750199260692</v>
      </c>
      <c r="AH194" s="11">
        <f>-'OddsRatio_working_3-way'!U194/(3*'OddsRatio_working_3-way'!X194^(1/3))*COS(('OddsRatio_working_3-way'!Y194+4*PI())/3)</f>
        <v>-0.15299691664914022</v>
      </c>
      <c r="AI194" s="11">
        <f>'OddsRatio_working_3-way'!U194/(3*'OddsRatio_working_3-way'!X194^(1/3))*SIN(('OddsRatio_working_3-way'!Y194)/3)</f>
        <v>-0.1461147110529348</v>
      </c>
      <c r="AJ194" s="11">
        <f>'OddsRatio_working_3-way'!U194/(3*'OddsRatio_working_3-way'!X194^(1/3))*SIN(('OddsRatio_working_3-way'!Y194+2*PI())/3)</f>
        <v>-0.41111314409062621</v>
      </c>
      <c r="AK194" s="11">
        <f>'OddsRatio_working_3-way'!U194/(3*'OddsRatio_working_3-way'!X194^(1/3))*SIN(('OddsRatio_working_3-way'!Y194+4*PI())/3)</f>
        <v>0.5572278551435611</v>
      </c>
      <c r="AL194" s="11">
        <f>'OddsRatio_working_3-way'!Z194+'OddsRatio_working_3-way'!AF194</f>
        <v>1.1181438731504185</v>
      </c>
      <c r="AM194" s="11">
        <f>'OddsRatio_working_3-way'!AA194+'OddsRatio_working_3-way'!AG194</f>
        <v>-0.81215003985213841</v>
      </c>
      <c r="AN194" s="11">
        <f>'OddsRatio_working_3-way'!AB194+'OddsRatio_working_3-way'!AH194</f>
        <v>-0.30599383329828045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1.1181438731504185</v>
      </c>
      <c r="AS194" s="11">
        <f>IF(('OddsRatio_working_3-way'!X194=0),IF(Q194&gt;0,-Q194^(1/3),(-Q194)^(1/3)),'OddsRatio_working_3-way'!AM194-'OddsRatio_working_3-way'!R194/3)</f>
        <v>-0.81215003985213841</v>
      </c>
      <c r="AT194" s="11">
        <f>IF(('OddsRatio_working_3-way'!X194=0),IF(Q194&gt;0,-Q194^(1/3),(-Q194)^(1/3)),'OddsRatio_working_3-way'!AN194-'OddsRatio_working_3-way'!R194/3)</f>
        <v>-0.30599383329828045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2.71</v>
      </c>
      <c r="B195" s="4">
        <f>IF('True_Odds_Calculator_3-way'!B196="","",'True_Odds_Calculator_3-way'!B196)</f>
        <v>3.53</v>
      </c>
      <c r="C195" s="4">
        <f>IF('True_Odds_Calculator_3-way'!C196="","",'True_Odds_Calculator_3-way'!C196)</f>
        <v>2.4300000000000002</v>
      </c>
      <c r="D195" s="9">
        <f t="shared" si="39"/>
        <v>0.34706951445826228</v>
      </c>
      <c r="E195" s="9">
        <f t="shared" si="40"/>
        <v>0.2643128517304616</v>
      </c>
      <c r="F195" s="9">
        <f t="shared" si="41"/>
        <v>0.38861763381127618</v>
      </c>
      <c r="G195" s="9">
        <f t="shared" si="42"/>
        <v>1.1001562436137844</v>
      </c>
      <c r="H195" s="9">
        <f t="shared" si="43"/>
        <v>2.8812671765795712</v>
      </c>
      <c r="I195" s="9">
        <f t="shared" si="44"/>
        <v>3.7833952963428743</v>
      </c>
      <c r="J195" s="9">
        <f t="shared" si="45"/>
        <v>2.5732234283677116</v>
      </c>
      <c r="K195" s="11">
        <f t="shared" si="46"/>
        <v>0.36900369003690037</v>
      </c>
      <c r="L195" s="11">
        <f t="shared" si="47"/>
        <v>0.28328611898016998</v>
      </c>
      <c r="M195" s="11">
        <f t="shared" si="48"/>
        <v>0.41152263374485593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-0.26613524869904037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0.24391178755980192</v>
      </c>
      <c r="Q195" s="11">
        <f>2*'OddsRatio_working_3-way'!K195*'OddsRatio_working_3-way'!L195*'OddsRatio_working_3-way'!M195</f>
        <v>8.6035903901164695E-2</v>
      </c>
      <c r="R195" s="11">
        <f t="shared" si="49"/>
        <v>0</v>
      </c>
      <c r="S195" s="11">
        <f t="shared" si="50"/>
        <v>-0.91649561173172556</v>
      </c>
      <c r="T195" s="11">
        <f t="shared" si="51"/>
        <v>-0.32327887539037936</v>
      </c>
      <c r="U195" s="11">
        <f>'OddsRatio_working_3-way'!S195-'OddsRatio_working_3-way'!R195^2/3</f>
        <v>-0.91649561173172556</v>
      </c>
      <c r="V195" s="11">
        <f>'OddsRatio_working_3-way'!S195*'OddsRatio_working_3-way'!R195/3-2*'OddsRatio_working_3-way'!R195^3/27-'OddsRatio_working_3-way'!T195</f>
        <v>0.32327887539037936</v>
      </c>
      <c r="W195" s="11">
        <f>'OddsRatio_working_3-way'!V195^2+4*'OddsRatio_working_3-way'!U195^3/27</f>
        <v>-9.5386960014750555E-3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0.16885491351685883</v>
      </c>
      <c r="Y195" s="11">
        <f>IF('OddsRatio_working_3-way'!W195&gt;=0,IF('OddsRatio_working_3-way'!V195+SQRT('OddsRatio_working_3-way'!W195)&gt;0,0,PI()),ACOS('OddsRatio_working_3-way'!V195/(2*'OddsRatio_working_3-way'!X195)))</f>
        <v>0.29339277203255354</v>
      </c>
      <c r="Z195" s="11">
        <f>'OddsRatio_working_3-way'!X195^(1/3)*COS('OddsRatio_working_3-way'!Y195/3)</f>
        <v>0.5500781218068922</v>
      </c>
      <c r="AA195" s="11">
        <f>'OddsRatio_working_3-way'!X195^(1/3)*COS(('OddsRatio_working_3-way'!Y195+2*PI())/3)</f>
        <v>-0.32177713815297382</v>
      </c>
      <c r="AB195" s="11">
        <f>'OddsRatio_working_3-way'!X195^(1/3)*COS(('OddsRatio_working_3-way'!Y195+4*PI())/3)</f>
        <v>-0.22830098365391829</v>
      </c>
      <c r="AC195" s="11">
        <f>'OddsRatio_working_3-way'!X195^(1/3)*SIN('OddsRatio_working_3-way'!Y195/3)</f>
        <v>5.3968482962840778E-2</v>
      </c>
      <c r="AD195" s="11">
        <f>'OddsRatio_working_3-way'!X195^(1/3)*SIN(('OddsRatio_working_3-way'!Y195+2*PI())/3)</f>
        <v>0.44939738606937912</v>
      </c>
      <c r="AE195" s="11">
        <f>'OddsRatio_working_3-way'!X195^(1/3)*SIN(('OddsRatio_working_3-way'!Y195+4*PI())/3)</f>
        <v>-0.5033658690322198</v>
      </c>
      <c r="AF195" s="11">
        <f>-'OddsRatio_working_3-way'!U195/(3*'OddsRatio_working_3-way'!X195^(1/3))*COS(('OddsRatio_working_3-way'!Y195)/3)</f>
        <v>0.5500781218068922</v>
      </c>
      <c r="AG195" s="11">
        <f>-'OddsRatio_working_3-way'!U195/(3*'OddsRatio_working_3-way'!X195^(1/3))*COS(('OddsRatio_working_3-way'!Y195+2*PI())/3)</f>
        <v>-0.32177713815297382</v>
      </c>
      <c r="AH195" s="11">
        <f>-'OddsRatio_working_3-way'!U195/(3*'OddsRatio_working_3-way'!X195^(1/3))*COS(('OddsRatio_working_3-way'!Y195+4*PI())/3)</f>
        <v>-0.22830098365391829</v>
      </c>
      <c r="AI195" s="11">
        <f>'OddsRatio_working_3-way'!U195/(3*'OddsRatio_working_3-way'!X195^(1/3))*SIN(('OddsRatio_working_3-way'!Y195)/3)</f>
        <v>-5.3968482962840778E-2</v>
      </c>
      <c r="AJ195" s="11">
        <f>'OddsRatio_working_3-way'!U195/(3*'OddsRatio_working_3-way'!X195^(1/3))*SIN(('OddsRatio_working_3-way'!Y195+2*PI())/3)</f>
        <v>-0.44939738606937912</v>
      </c>
      <c r="AK195" s="11">
        <f>'OddsRatio_working_3-way'!U195/(3*'OddsRatio_working_3-way'!X195^(1/3))*SIN(('OddsRatio_working_3-way'!Y195+4*PI())/3)</f>
        <v>0.5033658690322198</v>
      </c>
      <c r="AL195" s="11">
        <f>'OddsRatio_working_3-way'!Z195+'OddsRatio_working_3-way'!AF195</f>
        <v>1.1001562436137844</v>
      </c>
      <c r="AM195" s="11">
        <f>'OddsRatio_working_3-way'!AA195+'OddsRatio_working_3-way'!AG195</f>
        <v>-0.64355427630594764</v>
      </c>
      <c r="AN195" s="11">
        <f>'OddsRatio_working_3-way'!AB195+'OddsRatio_working_3-way'!AH195</f>
        <v>-0.45660196730783659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1.1001562436137844</v>
      </c>
      <c r="AS195" s="11">
        <f>IF(('OddsRatio_working_3-way'!X195=0),IF(Q195&gt;0,-Q195^(1/3),(-Q195)^(1/3)),'OddsRatio_working_3-way'!AM195-'OddsRatio_working_3-way'!R195/3)</f>
        <v>-0.64355427630594764</v>
      </c>
      <c r="AT195" s="11">
        <f>IF(('OddsRatio_working_3-way'!X195=0),IF(Q195&gt;0,-Q195^(1/3),(-Q195)^(1/3)),'OddsRatio_working_3-way'!AN195-'OddsRatio_working_3-way'!R195/3)</f>
        <v>-0.45660196730783659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5.26</v>
      </c>
      <c r="B196" s="4">
        <f>IF('True_Odds_Calculator_3-way'!B197="","",'True_Odds_Calculator_3-way'!B197)</f>
        <v>3.87</v>
      </c>
      <c r="C196" s="4">
        <f>IF('True_Odds_Calculator_3-way'!C197="","",'True_Odds_Calculator_3-way'!C197)</f>
        <v>1.62</v>
      </c>
      <c r="D196" s="9">
        <f t="shared" ref="D196:D259" si="52">(K196/(AR196+K196-(AR196*K196)))</f>
        <v>0.17308816906453339</v>
      </c>
      <c r="E196" s="9">
        <f t="shared" ref="E196:E259" si="53">(L196/(AR196+L196-(AR196*L196)))</f>
        <v>0.23704666785424844</v>
      </c>
      <c r="F196" s="9">
        <f t="shared" ref="F196:F259" si="54">(M196/(AR196+M196-(AR196*M196)))</f>
        <v>0.58986516308121806</v>
      </c>
      <c r="G196" s="9">
        <f t="shared" ref="G196:G259" si="55">AR196</f>
        <v>1.1214559578776537</v>
      </c>
      <c r="H196" s="9">
        <f t="shared" ref="H196:H259" si="56">IF(A196="","",1/D196)</f>
        <v>5.7774023805588044</v>
      </c>
      <c r="I196" s="9">
        <f t="shared" ref="I196:I259" si="57">IF(B196="","",1/E196)</f>
        <v>4.2185785991088656</v>
      </c>
      <c r="J196" s="9">
        <f t="shared" ref="J196:J259" si="58">IF(C196="","",1/F196)</f>
        <v>1.6953026938841458</v>
      </c>
      <c r="K196" s="11">
        <f t="shared" ref="K196:K259" si="59">1/A196</f>
        <v>0.19011406844106465</v>
      </c>
      <c r="L196" s="11">
        <f t="shared" ref="L196:L259" si="60">1/B196</f>
        <v>0.25839793281653745</v>
      </c>
      <c r="M196" s="11">
        <f t="shared" ref="M196:M259" si="61">1/C196</f>
        <v>0.61728395061728392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-0.22986426557820039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0.23501196771912</v>
      </c>
      <c r="Q196" s="11">
        <f>2*'OddsRatio_working_3-way'!K196*'OddsRatio_working_3-way'!L196*'OddsRatio_working_3-way'!M196</f>
        <v>6.0648249733966444E-2</v>
      </c>
      <c r="R196" s="11">
        <f t="shared" ref="R196:R259" si="62">O196/N196</f>
        <v>0</v>
      </c>
      <c r="S196" s="11">
        <f t="shared" ref="S196:S259" si="63">P196/N196</f>
        <v>-1.0223945297803079</v>
      </c>
      <c r="T196" s="11">
        <f t="shared" ref="T196:T259" si="64">Q196/N196</f>
        <v>-0.2638437496207246</v>
      </c>
      <c r="U196" s="11">
        <f>'OddsRatio_working_3-way'!S196-'OddsRatio_working_3-way'!R196^2/3</f>
        <v>-1.0223945297803079</v>
      </c>
      <c r="V196" s="11">
        <f>'OddsRatio_working_3-way'!S196*'OddsRatio_working_3-way'!R196/3-2*'OddsRatio_working_3-way'!R196^3/27-'OddsRatio_working_3-way'!T196</f>
        <v>0.2638437496207246</v>
      </c>
      <c r="W196" s="11">
        <f>'OddsRatio_working_3-way'!V196^2+4*'OddsRatio_working_3-way'!U196^3/27</f>
        <v>-8.8712307700886062E-2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0.19895089338503213</v>
      </c>
      <c r="Y196" s="11">
        <f>IF('OddsRatio_working_3-way'!W196&gt;=0,IF('OddsRatio_working_3-way'!V196+SQRT('OddsRatio_working_3-way'!W196)&gt;0,0,PI()),ACOS('OddsRatio_working_3-way'!V196/(2*'OddsRatio_working_3-way'!X196)))</f>
        <v>0.84586021355766339</v>
      </c>
      <c r="Z196" s="11">
        <f>'OddsRatio_working_3-way'!X196^(1/3)*COS('OddsRatio_working_3-way'!Y196/3)</f>
        <v>0.56072797893882687</v>
      </c>
      <c r="AA196" s="11">
        <f>'OddsRatio_working_3-way'!X196^(1/3)*COS(('OddsRatio_working_3-way'!Y196+2*PI())/3)</f>
        <v>-0.42102931096501461</v>
      </c>
      <c r="AB196" s="11">
        <f>'OddsRatio_working_3-way'!X196^(1/3)*COS(('OddsRatio_working_3-way'!Y196+4*PI())/3)</f>
        <v>-0.13969866797381242</v>
      </c>
      <c r="AC196" s="11">
        <f>'OddsRatio_working_3-way'!X196^(1/3)*SIN('OddsRatio_working_3-way'!Y196/3)</f>
        <v>0.16242632246226119</v>
      </c>
      <c r="AD196" s="11">
        <f>'OddsRatio_working_3-way'!X196^(1/3)*SIN(('OddsRatio_working_3-way'!Y196+2*PI())/3)</f>
        <v>0.40439151314259919</v>
      </c>
      <c r="AE196" s="11">
        <f>'OddsRatio_working_3-way'!X196^(1/3)*SIN(('OddsRatio_working_3-way'!Y196+4*PI())/3)</f>
        <v>-0.56681783560486032</v>
      </c>
      <c r="AF196" s="11">
        <f>-'OddsRatio_working_3-way'!U196/(3*'OddsRatio_working_3-way'!X196^(1/3))*COS(('OddsRatio_working_3-way'!Y196)/3)</f>
        <v>0.56072797893882698</v>
      </c>
      <c r="AG196" s="11">
        <f>-'OddsRatio_working_3-way'!U196/(3*'OddsRatio_working_3-way'!X196^(1/3))*COS(('OddsRatio_working_3-way'!Y196+2*PI())/3)</f>
        <v>-0.42102931096501472</v>
      </c>
      <c r="AH196" s="11">
        <f>-'OddsRatio_working_3-way'!U196/(3*'OddsRatio_working_3-way'!X196^(1/3))*COS(('OddsRatio_working_3-way'!Y196+4*PI())/3)</f>
        <v>-0.13969866797381245</v>
      </c>
      <c r="AI196" s="11">
        <f>'OddsRatio_working_3-way'!U196/(3*'OddsRatio_working_3-way'!X196^(1/3))*SIN(('OddsRatio_working_3-way'!Y196)/3)</f>
        <v>-0.16242632246226121</v>
      </c>
      <c r="AJ196" s="11">
        <f>'OddsRatio_working_3-way'!U196/(3*'OddsRatio_working_3-way'!X196^(1/3))*SIN(('OddsRatio_working_3-way'!Y196+2*PI())/3)</f>
        <v>-0.40439151314259925</v>
      </c>
      <c r="AK196" s="11">
        <f>'OddsRatio_working_3-way'!U196/(3*'OddsRatio_working_3-way'!X196^(1/3))*SIN(('OddsRatio_working_3-way'!Y196+4*PI())/3)</f>
        <v>0.56681783560486043</v>
      </c>
      <c r="AL196" s="11">
        <f>'OddsRatio_working_3-way'!Z196+'OddsRatio_working_3-way'!AF196</f>
        <v>1.1214559578776537</v>
      </c>
      <c r="AM196" s="11">
        <f>'OddsRatio_working_3-way'!AA196+'OddsRatio_working_3-way'!AG196</f>
        <v>-0.84205862193002934</v>
      </c>
      <c r="AN196" s="11">
        <f>'OddsRatio_working_3-way'!AB196+'OddsRatio_working_3-way'!AH196</f>
        <v>-0.27939733594762484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1.1214559578776537</v>
      </c>
      <c r="AS196" s="11">
        <f>IF(('OddsRatio_working_3-way'!X196=0),IF(Q196&gt;0,-Q196^(1/3),(-Q196)^(1/3)),'OddsRatio_working_3-way'!AM196-'OddsRatio_working_3-way'!R196/3)</f>
        <v>-0.84205862193002934</v>
      </c>
      <c r="AT196" s="11">
        <f>IF(('OddsRatio_working_3-way'!X196=0),IF(Q196&gt;0,-Q196^(1/3),(-Q196)^(1/3)),'OddsRatio_working_3-way'!AN196-'OddsRatio_working_3-way'!R196/3)</f>
        <v>-0.27939733594762484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4.66</v>
      </c>
      <c r="B197" s="4">
        <f>IF('True_Odds_Calculator_3-way'!B198="","",'True_Odds_Calculator_3-way'!B198)</f>
        <v>3.69</v>
      </c>
      <c r="C197" s="4">
        <f>IF('True_Odds_Calculator_3-way'!C198="","",'True_Odds_Calculator_3-way'!C198)</f>
        <v>1.72</v>
      </c>
      <c r="D197" s="9">
        <f t="shared" si="52"/>
        <v>0.19640254410950644</v>
      </c>
      <c r="E197" s="9">
        <f t="shared" si="53"/>
        <v>0.24955066800824488</v>
      </c>
      <c r="F197" s="9">
        <f t="shared" si="54"/>
        <v>0.55404678788224848</v>
      </c>
      <c r="G197" s="9">
        <f t="shared" si="55"/>
        <v>1.1179190545299065</v>
      </c>
      <c r="H197" s="9">
        <f t="shared" si="56"/>
        <v>5.0915837395794563</v>
      </c>
      <c r="I197" s="9">
        <f t="shared" si="57"/>
        <v>4.0072022566854484</v>
      </c>
      <c r="J197" s="9">
        <f t="shared" si="58"/>
        <v>1.8049017192615326</v>
      </c>
      <c r="K197" s="11">
        <f t="shared" si="59"/>
        <v>0.21459227467811159</v>
      </c>
      <c r="L197" s="11">
        <f t="shared" si="60"/>
        <v>0.2710027100271003</v>
      </c>
      <c r="M197" s="11">
        <f t="shared" si="61"/>
        <v>0.58139534883720934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-0.23967632230469404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0.2390444605114781</v>
      </c>
      <c r="Q197" s="11">
        <f>2*'OddsRatio_working_3-way'!K197*'OddsRatio_working_3-way'!L197*'OddsRatio_working_3-way'!M197</f>
        <v>6.7622195335637375E-2</v>
      </c>
      <c r="R197" s="11">
        <f t="shared" si="62"/>
        <v>0</v>
      </c>
      <c r="S197" s="11">
        <f t="shared" si="63"/>
        <v>-0.99736368704617939</v>
      </c>
      <c r="T197" s="11">
        <f t="shared" si="64"/>
        <v>-0.28213965687303522</v>
      </c>
      <c r="U197" s="11">
        <f>'OddsRatio_working_3-way'!S197-'OddsRatio_working_3-way'!R197^2/3</f>
        <v>-0.99736368704617939</v>
      </c>
      <c r="V197" s="11">
        <f>'OddsRatio_working_3-way'!S197*'OddsRatio_working_3-way'!R197/3-2*'OddsRatio_working_3-way'!R197^3/27-'OddsRatio_working_3-way'!T197</f>
        <v>0.28213965687303522</v>
      </c>
      <c r="W197" s="11">
        <f>'OddsRatio_working_3-way'!V197^2+4*'OddsRatio_working_3-way'!U197^3/27</f>
        <v>-6.7376753760862218E-2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0.19168955353728609</v>
      </c>
      <c r="Y197" s="11">
        <f>IF('OddsRatio_working_3-way'!W197&gt;=0,IF('OddsRatio_working_3-way'!V197+SQRT('OddsRatio_working_3-way'!W197)&gt;0,0,PI()),ACOS('OddsRatio_working_3-way'!V197/(2*'OddsRatio_working_3-way'!X197)))</f>
        <v>0.74375911816376639</v>
      </c>
      <c r="Z197" s="11">
        <f>'OddsRatio_working_3-way'!X197^(1/3)*COS('OddsRatio_working_3-way'!Y197/3)</f>
        <v>0.55895952726495324</v>
      </c>
      <c r="AA197" s="11">
        <f>'OddsRatio_working_3-way'!X197^(1/3)*COS(('OddsRatio_working_3-way'!Y197+2*PI())/3)</f>
        <v>-0.40201182850265593</v>
      </c>
      <c r="AB197" s="11">
        <f>'OddsRatio_working_3-way'!X197^(1/3)*COS(('OddsRatio_working_3-way'!Y197+4*PI())/3)</f>
        <v>-0.15694769876229778</v>
      </c>
      <c r="AC197" s="11">
        <f>'OddsRatio_working_3-way'!X197^(1/3)*SIN('OddsRatio_working_3-way'!Y197/3)</f>
        <v>0.14148784127431735</v>
      </c>
      <c r="AD197" s="11">
        <f>'OddsRatio_working_3-way'!X197^(1/3)*SIN(('OddsRatio_working_3-way'!Y197+2*PI())/3)</f>
        <v>0.41332922966163144</v>
      </c>
      <c r="AE197" s="11">
        <f>'OddsRatio_working_3-way'!X197^(1/3)*SIN(('OddsRatio_working_3-way'!Y197+4*PI())/3)</f>
        <v>-0.55481707093594868</v>
      </c>
      <c r="AF197" s="11">
        <f>-'OddsRatio_working_3-way'!U197/(3*'OddsRatio_working_3-way'!X197^(1/3))*COS(('OddsRatio_working_3-way'!Y197)/3)</f>
        <v>0.55895952726495324</v>
      </c>
      <c r="AG197" s="11">
        <f>-'OddsRatio_working_3-way'!U197/(3*'OddsRatio_working_3-way'!X197^(1/3))*COS(('OddsRatio_working_3-way'!Y197+2*PI())/3)</f>
        <v>-0.40201182850265593</v>
      </c>
      <c r="AH197" s="11">
        <f>-'OddsRatio_working_3-way'!U197/(3*'OddsRatio_working_3-way'!X197^(1/3))*COS(('OddsRatio_working_3-way'!Y197+4*PI())/3)</f>
        <v>-0.15694769876229778</v>
      </c>
      <c r="AI197" s="11">
        <f>'OddsRatio_working_3-way'!U197/(3*'OddsRatio_working_3-way'!X197^(1/3))*SIN(('OddsRatio_working_3-way'!Y197)/3)</f>
        <v>-0.14148784127431735</v>
      </c>
      <c r="AJ197" s="11">
        <f>'OddsRatio_working_3-way'!U197/(3*'OddsRatio_working_3-way'!X197^(1/3))*SIN(('OddsRatio_working_3-way'!Y197+2*PI())/3)</f>
        <v>-0.41332922966163144</v>
      </c>
      <c r="AK197" s="11">
        <f>'OddsRatio_working_3-way'!U197/(3*'OddsRatio_working_3-way'!X197^(1/3))*SIN(('OddsRatio_working_3-way'!Y197+4*PI())/3)</f>
        <v>0.55481707093594868</v>
      </c>
      <c r="AL197" s="11">
        <f>'OddsRatio_working_3-way'!Z197+'OddsRatio_working_3-way'!AF197</f>
        <v>1.1179190545299065</v>
      </c>
      <c r="AM197" s="11">
        <f>'OddsRatio_working_3-way'!AA197+'OddsRatio_working_3-way'!AG197</f>
        <v>-0.80402365700531186</v>
      </c>
      <c r="AN197" s="11">
        <f>'OddsRatio_working_3-way'!AB197+'OddsRatio_working_3-way'!AH197</f>
        <v>-0.31389539752459555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1.1179190545299065</v>
      </c>
      <c r="AS197" s="11">
        <f>IF(('OddsRatio_working_3-way'!X197=0),IF(Q197&gt;0,-Q197^(1/3),(-Q197)^(1/3)),'OddsRatio_working_3-way'!AM197-'OddsRatio_working_3-way'!R197/3)</f>
        <v>-0.80402365700531186</v>
      </c>
      <c r="AT197" s="11">
        <f>IF(('OddsRatio_working_3-way'!X197=0),IF(Q197&gt;0,-Q197^(1/3),(-Q197)^(1/3)),'OddsRatio_working_3-way'!AN197-'OddsRatio_working_3-way'!R197/3)</f>
        <v>-0.31389539752459555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3.22</v>
      </c>
      <c r="C198" s="4">
        <f>IF('True_Odds_Calculator_3-way'!C199="","",'True_Odds_Calculator_3-way'!C199)</f>
        <v>3.06</v>
      </c>
      <c r="D198" s="9">
        <f t="shared" si="52"/>
        <v>0.40732951263382894</v>
      </c>
      <c r="E198" s="9">
        <f t="shared" si="53"/>
        <v>0.28853780566162501</v>
      </c>
      <c r="F198" s="9">
        <f t="shared" si="54"/>
        <v>0.30413268170454621</v>
      </c>
      <c r="G198" s="9">
        <f t="shared" si="55"/>
        <v>1.1106983543571392</v>
      </c>
      <c r="H198" s="9">
        <f t="shared" si="56"/>
        <v>2.4550148442078523</v>
      </c>
      <c r="I198" s="9">
        <f t="shared" si="57"/>
        <v>3.465750346672849</v>
      </c>
      <c r="J198" s="9">
        <f t="shared" si="58"/>
        <v>3.2880386099757062</v>
      </c>
      <c r="K198" s="11">
        <f t="shared" si="59"/>
        <v>0.4329004329004329</v>
      </c>
      <c r="L198" s="11">
        <f t="shared" si="60"/>
        <v>0.3105590062111801</v>
      </c>
      <c r="M198" s="11">
        <f t="shared" si="61"/>
        <v>0.32679738562091504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-0.26320989528881389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0.24559670157039531</v>
      </c>
      <c r="Q198" s="11">
        <f>2*'OddsRatio_working_3-way'!K198*'OddsRatio_working_3-way'!L198*'OddsRatio_working_3-way'!M198</f>
        <v>8.7870018450946455E-2</v>
      </c>
      <c r="R198" s="11">
        <f t="shared" si="62"/>
        <v>0</v>
      </c>
      <c r="S198" s="11">
        <f t="shared" si="63"/>
        <v>-0.93308308679241703</v>
      </c>
      <c r="T198" s="11">
        <f t="shared" si="64"/>
        <v>-0.33384010260909375</v>
      </c>
      <c r="U198" s="11">
        <f>'OddsRatio_working_3-way'!S198-'OddsRatio_working_3-way'!R198^2/3</f>
        <v>-0.93308308679241703</v>
      </c>
      <c r="V198" s="11">
        <f>'OddsRatio_working_3-way'!S198*'OddsRatio_working_3-way'!R198/3-2*'OddsRatio_working_3-way'!R198^3/27-'OddsRatio_working_3-way'!T198</f>
        <v>0.33384010260909375</v>
      </c>
      <c r="W198" s="11">
        <f>'OddsRatio_working_3-way'!V198^2+4*'OddsRatio_working_3-way'!U198^3/27</f>
        <v>-8.9038577032483357E-3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0.17345970123727483</v>
      </c>
      <c r="Y198" s="11">
        <f>IF('OddsRatio_working_3-way'!W198&gt;=0,IF('OddsRatio_working_3-way'!V198+SQRT('OddsRatio_working_3-way'!W198)&gt;0,0,PI()),ACOS('OddsRatio_working_3-way'!V198/(2*'OddsRatio_working_3-way'!X198)))</f>
        <v>0.27546532327268647</v>
      </c>
      <c r="Z198" s="11">
        <f>'OddsRatio_working_3-way'!X198^(1/3)*COS('OddsRatio_working_3-way'!Y198/3)</f>
        <v>0.55534917717856958</v>
      </c>
      <c r="AA198" s="11">
        <f>'OddsRatio_working_3-way'!X198^(1/3)*COS(('OddsRatio_working_3-way'!Y198+2*PI())/3)</f>
        <v>-0.32196048085102635</v>
      </c>
      <c r="AB198" s="11">
        <f>'OddsRatio_working_3-way'!X198^(1/3)*COS(('OddsRatio_working_3-way'!Y198+4*PI())/3)</f>
        <v>-0.23338869632754328</v>
      </c>
      <c r="AC198" s="11">
        <f>'OddsRatio_working_3-way'!X198^(1/3)*SIN('OddsRatio_working_3-way'!Y198/3)</f>
        <v>5.1136943637238523E-2</v>
      </c>
      <c r="AD198" s="11">
        <f>'OddsRatio_working_3-way'!X198^(1/3)*SIN(('OddsRatio_working_3-way'!Y198+2*PI())/3)</f>
        <v>0.45537802358880719</v>
      </c>
      <c r="AE198" s="11">
        <f>'OddsRatio_working_3-way'!X198^(1/3)*SIN(('OddsRatio_working_3-way'!Y198+4*PI())/3)</f>
        <v>-0.50651496722604572</v>
      </c>
      <c r="AF198" s="11">
        <f>-'OddsRatio_working_3-way'!U198/(3*'OddsRatio_working_3-way'!X198^(1/3))*COS(('OddsRatio_working_3-way'!Y198)/3)</f>
        <v>0.55534917717856958</v>
      </c>
      <c r="AG198" s="11">
        <f>-'OddsRatio_working_3-way'!U198/(3*'OddsRatio_working_3-way'!X198^(1/3))*COS(('OddsRatio_working_3-way'!Y198+2*PI())/3)</f>
        <v>-0.32196048085102635</v>
      </c>
      <c r="AH198" s="11">
        <f>-'OddsRatio_working_3-way'!U198/(3*'OddsRatio_working_3-way'!X198^(1/3))*COS(('OddsRatio_working_3-way'!Y198+4*PI())/3)</f>
        <v>-0.23338869632754328</v>
      </c>
      <c r="AI198" s="11">
        <f>'OddsRatio_working_3-way'!U198/(3*'OddsRatio_working_3-way'!X198^(1/3))*SIN(('OddsRatio_working_3-way'!Y198)/3)</f>
        <v>-5.1136943637238523E-2</v>
      </c>
      <c r="AJ198" s="11">
        <f>'OddsRatio_working_3-way'!U198/(3*'OddsRatio_working_3-way'!X198^(1/3))*SIN(('OddsRatio_working_3-way'!Y198+2*PI())/3)</f>
        <v>-0.45537802358880719</v>
      </c>
      <c r="AK198" s="11">
        <f>'OddsRatio_working_3-way'!U198/(3*'OddsRatio_working_3-way'!X198^(1/3))*SIN(('OddsRatio_working_3-way'!Y198+4*PI())/3)</f>
        <v>0.50651496722604572</v>
      </c>
      <c r="AL198" s="11">
        <f>'OddsRatio_working_3-way'!Z198+'OddsRatio_working_3-way'!AF198</f>
        <v>1.1106983543571392</v>
      </c>
      <c r="AM198" s="11">
        <f>'OddsRatio_working_3-way'!AA198+'OddsRatio_working_3-way'!AG198</f>
        <v>-0.64392096170205271</v>
      </c>
      <c r="AN198" s="11">
        <f>'OddsRatio_working_3-way'!AB198+'OddsRatio_working_3-way'!AH198</f>
        <v>-0.46677739265508655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1.1106983543571392</v>
      </c>
      <c r="AS198" s="11">
        <f>IF(('OddsRatio_working_3-way'!X198=0),IF(Q198&gt;0,-Q198^(1/3),(-Q198)^(1/3)),'OddsRatio_working_3-way'!AM198-'OddsRatio_working_3-way'!R198/3)</f>
        <v>-0.64392096170205271</v>
      </c>
      <c r="AT198" s="11">
        <f>IF(('OddsRatio_working_3-way'!X198=0),IF(Q198&gt;0,-Q198^(1/3),(-Q198)^(1/3)),'OddsRatio_working_3-way'!AN198-'OddsRatio_working_3-way'!R198/3)</f>
        <v>-0.46677739265508655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3.27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2.11</v>
      </c>
      <c r="D199" s="9">
        <f t="shared" si="52"/>
        <v>0.28529864544407096</v>
      </c>
      <c r="E199" s="9">
        <f t="shared" si="53"/>
        <v>0.26525513486855012</v>
      </c>
      <c r="F199" s="9">
        <f t="shared" si="54"/>
        <v>0.44944621968737897</v>
      </c>
      <c r="G199" s="9">
        <f t="shared" si="55"/>
        <v>1.1035678462776601</v>
      </c>
      <c r="H199" s="9">
        <f t="shared" si="56"/>
        <v>3.5050990110502882</v>
      </c>
      <c r="I199" s="9">
        <f t="shared" si="57"/>
        <v>3.7699552941569263</v>
      </c>
      <c r="J199" s="9">
        <f t="shared" si="58"/>
        <v>2.2249603093682029</v>
      </c>
      <c r="K199" s="11">
        <f t="shared" si="59"/>
        <v>0.3058103975535168</v>
      </c>
      <c r="L199" s="11">
        <f t="shared" si="60"/>
        <v>0.28490028490028491</v>
      </c>
      <c r="M199" s="11">
        <f t="shared" si="61"/>
        <v>0.47393364928909953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-0.26114711540164814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0.2432080638379463</v>
      </c>
      <c r="Q199" s="11">
        <f>2*'OddsRatio_working_3-way'!K199*'OddsRatio_working_3-way'!L199*'OddsRatio_working_3-way'!M199</f>
        <v>8.2583383306603156E-2</v>
      </c>
      <c r="R199" s="11">
        <f t="shared" si="62"/>
        <v>0</v>
      </c>
      <c r="S199" s="11">
        <f t="shared" si="63"/>
        <v>-0.93130672136235804</v>
      </c>
      <c r="T199" s="11">
        <f t="shared" si="64"/>
        <v>-0.31623318212643736</v>
      </c>
      <c r="U199" s="11">
        <f>'OddsRatio_working_3-way'!S199-'OddsRatio_working_3-way'!R199^2/3</f>
        <v>-0.93130672136235804</v>
      </c>
      <c r="V199" s="11">
        <f>'OddsRatio_working_3-way'!S199*'OddsRatio_working_3-way'!R199/3-2*'OddsRatio_working_3-way'!R199^3/27-'OddsRatio_working_3-way'!T199</f>
        <v>0.31623318212643736</v>
      </c>
      <c r="W199" s="11">
        <f>'OddsRatio_working_3-way'!V199^2+4*'OddsRatio_working_3-way'!U199^3/27</f>
        <v>-1.9663584319664487E-2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0.17296459883273585</v>
      </c>
      <c r="Y199" s="11">
        <f>IF('OddsRatio_working_3-way'!W199&gt;=0,IF('OddsRatio_working_3-way'!V199+SQRT('OddsRatio_working_3-way'!W199)&gt;0,0,PI()),ACOS('OddsRatio_working_3-way'!V199/(2*'OddsRatio_working_3-way'!X199)))</f>
        <v>0.41737590114398038</v>
      </c>
      <c r="Z199" s="11">
        <f>'OddsRatio_working_3-way'!X199^(1/3)*COS('OddsRatio_working_3-way'!Y199/3)</f>
        <v>0.55178392313883007</v>
      </c>
      <c r="AA199" s="11">
        <f>'OddsRatio_working_3-way'!X199^(1/3)*COS(('OddsRatio_working_3-way'!Y199+2*PI())/3)</f>
        <v>-0.34280651129315376</v>
      </c>
      <c r="AB199" s="11">
        <f>'OddsRatio_working_3-way'!X199^(1/3)*COS(('OddsRatio_working_3-way'!Y199+4*PI())/3)</f>
        <v>-0.2089774118456765</v>
      </c>
      <c r="AC199" s="11">
        <f>'OddsRatio_working_3-way'!X199^(1/3)*SIN('OddsRatio_working_3-way'!Y199/3)</f>
        <v>7.7266266591406313E-2</v>
      </c>
      <c r="AD199" s="11">
        <f>'OddsRatio_working_3-way'!X199^(1/3)*SIN(('OddsRatio_working_3-way'!Y199+2*PI())/3)</f>
        <v>0.43922576154236392</v>
      </c>
      <c r="AE199" s="11">
        <f>'OddsRatio_working_3-way'!X199^(1/3)*SIN(('OddsRatio_working_3-way'!Y199+4*PI())/3)</f>
        <v>-0.51649202813377015</v>
      </c>
      <c r="AF199" s="11">
        <f>-'OddsRatio_working_3-way'!U199/(3*'OddsRatio_working_3-way'!X199^(1/3))*COS(('OddsRatio_working_3-way'!Y199)/3)</f>
        <v>0.55178392313883007</v>
      </c>
      <c r="AG199" s="11">
        <f>-'OddsRatio_working_3-way'!U199/(3*'OddsRatio_working_3-way'!X199^(1/3))*COS(('OddsRatio_working_3-way'!Y199+2*PI())/3)</f>
        <v>-0.34280651129315376</v>
      </c>
      <c r="AH199" s="11">
        <f>-'OddsRatio_working_3-way'!U199/(3*'OddsRatio_working_3-way'!X199^(1/3))*COS(('OddsRatio_working_3-way'!Y199+4*PI())/3)</f>
        <v>-0.2089774118456765</v>
      </c>
      <c r="AI199" s="11">
        <f>'OddsRatio_working_3-way'!U199/(3*'OddsRatio_working_3-way'!X199^(1/3))*SIN(('OddsRatio_working_3-way'!Y199)/3)</f>
        <v>-7.7266266591406313E-2</v>
      </c>
      <c r="AJ199" s="11">
        <f>'OddsRatio_working_3-way'!U199/(3*'OddsRatio_working_3-way'!X199^(1/3))*SIN(('OddsRatio_working_3-way'!Y199+2*PI())/3)</f>
        <v>-0.43922576154236392</v>
      </c>
      <c r="AK199" s="11">
        <f>'OddsRatio_working_3-way'!U199/(3*'OddsRatio_working_3-way'!X199^(1/3))*SIN(('OddsRatio_working_3-way'!Y199+4*PI())/3)</f>
        <v>0.51649202813377015</v>
      </c>
      <c r="AL199" s="11">
        <f>'OddsRatio_working_3-way'!Z199+'OddsRatio_working_3-way'!AF199</f>
        <v>1.1035678462776601</v>
      </c>
      <c r="AM199" s="11">
        <f>'OddsRatio_working_3-way'!AA199+'OddsRatio_working_3-way'!AG199</f>
        <v>-0.68561302258630752</v>
      </c>
      <c r="AN199" s="11">
        <f>'OddsRatio_working_3-way'!AB199+'OddsRatio_working_3-way'!AH199</f>
        <v>-0.41795482369135301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1.1035678462776601</v>
      </c>
      <c r="AS199" s="11">
        <f>IF(('OddsRatio_working_3-way'!X199=0),IF(Q199&gt;0,-Q199^(1/3),(-Q199)^(1/3)),'OddsRatio_working_3-way'!AM199-'OddsRatio_working_3-way'!R199/3)</f>
        <v>-0.68561302258630752</v>
      </c>
      <c r="AT199" s="11">
        <f>IF(('OddsRatio_working_3-way'!X199=0),IF(Q199&gt;0,-Q199^(1/3),(-Q199)^(1/3)),'OddsRatio_working_3-way'!AN199-'OddsRatio_working_3-way'!R199/3)</f>
        <v>-0.41795482369135301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5.94</v>
      </c>
      <c r="B200" s="4">
        <f>IF('True_Odds_Calculator_3-way'!B201="","",'True_Odds_Calculator_3-way'!B201)</f>
        <v>4.29</v>
      </c>
      <c r="C200" s="4">
        <f>IF('True_Odds_Calculator_3-way'!C201="","",'True_Odds_Calculator_3-way'!C201)</f>
        <v>1.57</v>
      </c>
      <c r="D200" s="9">
        <f t="shared" si="52"/>
        <v>0.15872581277758843</v>
      </c>
      <c r="E200" s="9">
        <f t="shared" si="53"/>
        <v>0.22075679126835485</v>
      </c>
      <c r="F200" s="9">
        <f t="shared" si="54"/>
        <v>0.62051739595405708</v>
      </c>
      <c r="G200" s="9">
        <f t="shared" si="55"/>
        <v>1.0729094120608011</v>
      </c>
      <c r="H200" s="9">
        <f t="shared" si="56"/>
        <v>6.300172495580358</v>
      </c>
      <c r="I200" s="9">
        <f t="shared" si="57"/>
        <v>4.5298719656800364</v>
      </c>
      <c r="J200" s="9">
        <f t="shared" si="58"/>
        <v>1.6115583648746565</v>
      </c>
      <c r="K200" s="11">
        <f t="shared" si="59"/>
        <v>0.16835016835016833</v>
      </c>
      <c r="L200" s="11">
        <f t="shared" si="60"/>
        <v>0.23310023310023309</v>
      </c>
      <c r="M200" s="11">
        <f t="shared" si="61"/>
        <v>0.63694267515923564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-0.23155507984691559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0.21995775711274651</v>
      </c>
      <c r="Q200" s="11">
        <f>2*'OddsRatio_working_3-way'!K200*'OddsRatio_working_3-way'!L200*'OddsRatio_working_3-way'!M200</f>
        <v>4.9990399343806009E-2</v>
      </c>
      <c r="R200" s="11">
        <f t="shared" si="62"/>
        <v>0</v>
      </c>
      <c r="S200" s="11">
        <f t="shared" si="63"/>
        <v>-0.94991548990488039</v>
      </c>
      <c r="T200" s="11">
        <f t="shared" si="64"/>
        <v>-0.21588988406929091</v>
      </c>
      <c r="U200" s="11">
        <f>'OddsRatio_working_3-way'!S200-'OddsRatio_working_3-way'!R200^2/3</f>
        <v>-0.94991548990488039</v>
      </c>
      <c r="V200" s="11">
        <f>'OddsRatio_working_3-way'!S200*'OddsRatio_working_3-way'!R200/3-2*'OddsRatio_working_3-way'!R200^3/27-'OddsRatio_working_3-way'!T200</f>
        <v>0.21588988406929091</v>
      </c>
      <c r="W200" s="11">
        <f>'OddsRatio_working_3-way'!V200^2+4*'OddsRatio_working_3-way'!U200^3/27</f>
        <v>-8.0376181552316309E-2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0.1781745096778494</v>
      </c>
      <c r="Y200" s="11">
        <f>IF('OddsRatio_working_3-way'!W200&gt;=0,IF('OddsRatio_working_3-way'!V200+SQRT('OddsRatio_working_3-way'!W200)&gt;0,0,PI()),ACOS('OddsRatio_working_3-way'!V200/(2*'OddsRatio_working_3-way'!X200)))</f>
        <v>0.91997719531140831</v>
      </c>
      <c r="Z200" s="11">
        <f>'OddsRatio_working_3-way'!X200^(1/3)*COS('OddsRatio_working_3-way'!Y200/3)</f>
        <v>0.53645470603040069</v>
      </c>
      <c r="AA200" s="11">
        <f>'OddsRatio_working_3-way'!X200^(1/3)*COS(('OddsRatio_working_3-way'!Y200+2*PI())/3)</f>
        <v>-0.4153366109142102</v>
      </c>
      <c r="AB200" s="11">
        <f>'OddsRatio_working_3-way'!X200^(1/3)*COS(('OddsRatio_working_3-way'!Y200+4*PI())/3)</f>
        <v>-0.12111809511619065</v>
      </c>
      <c r="AC200" s="11">
        <f>'OddsRatio_working_3-way'!X200^(1/3)*SIN('OddsRatio_working_3-way'!Y200/3)</f>
        <v>0.16986713929655878</v>
      </c>
      <c r="AD200" s="11">
        <f>'OddsRatio_working_3-way'!X200^(1/3)*SIN(('OddsRatio_working_3-way'!Y200+2*PI())/3)</f>
        <v>0.37964983375376071</v>
      </c>
      <c r="AE200" s="11">
        <f>'OddsRatio_working_3-way'!X200^(1/3)*SIN(('OddsRatio_working_3-way'!Y200+4*PI())/3)</f>
        <v>-0.54951697305031943</v>
      </c>
      <c r="AF200" s="11">
        <f>-'OddsRatio_working_3-way'!U200/(3*'OddsRatio_working_3-way'!X200^(1/3))*COS(('OddsRatio_working_3-way'!Y200)/3)</f>
        <v>0.53645470603040057</v>
      </c>
      <c r="AG200" s="11">
        <f>-'OddsRatio_working_3-way'!U200/(3*'OddsRatio_working_3-way'!X200^(1/3))*COS(('OddsRatio_working_3-way'!Y200+2*PI())/3)</f>
        <v>-0.41533661091421009</v>
      </c>
      <c r="AH200" s="11">
        <f>-'OddsRatio_working_3-way'!U200/(3*'OddsRatio_working_3-way'!X200^(1/3))*COS(('OddsRatio_working_3-way'!Y200+4*PI())/3)</f>
        <v>-0.12111809511619062</v>
      </c>
      <c r="AI200" s="11">
        <f>'OddsRatio_working_3-way'!U200/(3*'OddsRatio_working_3-way'!X200^(1/3))*SIN(('OddsRatio_working_3-way'!Y200)/3)</f>
        <v>-0.16986713929655875</v>
      </c>
      <c r="AJ200" s="11">
        <f>'OddsRatio_working_3-way'!U200/(3*'OddsRatio_working_3-way'!X200^(1/3))*SIN(('OddsRatio_working_3-way'!Y200+2*PI())/3)</f>
        <v>-0.3796498337537606</v>
      </c>
      <c r="AK200" s="11">
        <f>'OddsRatio_working_3-way'!U200/(3*'OddsRatio_working_3-way'!X200^(1/3))*SIN(('OddsRatio_working_3-way'!Y200+4*PI())/3)</f>
        <v>0.54951697305031932</v>
      </c>
      <c r="AL200" s="11">
        <f>'OddsRatio_working_3-way'!Z200+'OddsRatio_working_3-way'!AF200</f>
        <v>1.0729094120608011</v>
      </c>
      <c r="AM200" s="11">
        <f>'OddsRatio_working_3-way'!AA200+'OddsRatio_working_3-way'!AG200</f>
        <v>-0.83067322182842029</v>
      </c>
      <c r="AN200" s="11">
        <f>'OddsRatio_working_3-way'!AB200+'OddsRatio_working_3-way'!AH200</f>
        <v>-0.24223619023238127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1.0729094120608011</v>
      </c>
      <c r="AS200" s="11">
        <f>IF(('OddsRatio_working_3-way'!X200=0),IF(Q200&gt;0,-Q200^(1/3),(-Q200)^(1/3)),'OddsRatio_working_3-way'!AM200-'OddsRatio_working_3-way'!R200/3)</f>
        <v>-0.83067322182842029</v>
      </c>
      <c r="AT200" s="11">
        <f>IF(('OddsRatio_working_3-way'!X200=0),IF(Q200&gt;0,-Q200^(1/3),(-Q200)^(1/3)),'OddsRatio_working_3-way'!AN200-'OddsRatio_working_3-way'!R200/3)</f>
        <v>-0.24223619023238127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1.77</v>
      </c>
      <c r="B201" s="4">
        <f>IF('True_Odds_Calculator_3-way'!B202="","",'True_Odds_Calculator_3-way'!B202)</f>
        <v>4.42</v>
      </c>
      <c r="C201" s="4">
        <f>IF('True_Odds_Calculator_3-way'!C202="","",'True_Odds_Calculator_3-way'!C202)</f>
        <v>4.08</v>
      </c>
      <c r="D201" s="9">
        <f t="shared" si="52"/>
        <v>0.55006696684619416</v>
      </c>
      <c r="E201" s="9">
        <f t="shared" si="53"/>
        <v>0.2158419710828946</v>
      </c>
      <c r="F201" s="9">
        <f t="shared" si="54"/>
        <v>0.23409106207091121</v>
      </c>
      <c r="G201" s="9">
        <f t="shared" si="55"/>
        <v>1.0622863209468969</v>
      </c>
      <c r="H201" s="9">
        <f t="shared" si="56"/>
        <v>1.8179604671291103</v>
      </c>
      <c r="I201" s="9">
        <f t="shared" si="57"/>
        <v>4.6330192176383882</v>
      </c>
      <c r="J201" s="9">
        <f t="shared" si="58"/>
        <v>4.271841868516443</v>
      </c>
      <c r="K201" s="11">
        <f t="shared" si="59"/>
        <v>0.56497175141242939</v>
      </c>
      <c r="L201" s="11">
        <f t="shared" si="60"/>
        <v>0.22624434389140272</v>
      </c>
      <c r="M201" s="11">
        <f t="shared" si="61"/>
        <v>0.24509803921568626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-0.25410420322742178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0.22776065970013543</v>
      </c>
      <c r="Q201" s="11">
        <f>2*'OddsRatio_working_3-way'!K201*'OddsRatio_working_3-way'!L201*'OddsRatio_working_3-way'!M201</f>
        <v>6.2657678046804791E-2</v>
      </c>
      <c r="R201" s="11">
        <f t="shared" si="62"/>
        <v>0</v>
      </c>
      <c r="S201" s="11">
        <f t="shared" si="63"/>
        <v>-0.89632779311521649</v>
      </c>
      <c r="T201" s="11">
        <f t="shared" si="64"/>
        <v>-0.24658261158602929</v>
      </c>
      <c r="U201" s="11">
        <f>'OddsRatio_working_3-way'!S201-'OddsRatio_working_3-way'!R201^2/3</f>
        <v>-0.89632779311521649</v>
      </c>
      <c r="V201" s="11">
        <f>'OddsRatio_working_3-way'!S201*'OddsRatio_working_3-way'!R201/3-2*'OddsRatio_working_3-way'!R201^3/27-'OddsRatio_working_3-way'!T201</f>
        <v>0.24658261158602929</v>
      </c>
      <c r="W201" s="11">
        <f>'OddsRatio_working_3-way'!V201^2+4*'OddsRatio_working_3-way'!U201^3/27</f>
        <v>-4.5880407889943645E-2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0.16331211852349647</v>
      </c>
      <c r="Y201" s="11">
        <f>IF('OddsRatio_working_3-way'!W201&gt;=0,IF('OddsRatio_working_3-way'!V201+SQRT('OddsRatio_working_3-way'!W201)&gt;0,0,PI()),ACOS('OddsRatio_working_3-way'!V201/(2*'OddsRatio_working_3-way'!X201)))</f>
        <v>0.71522945553533968</v>
      </c>
      <c r="Z201" s="11">
        <f>'OddsRatio_working_3-way'!X201^(1/3)*COS('OddsRatio_working_3-way'!Y201/3)</f>
        <v>0.53114316047344856</v>
      </c>
      <c r="AA201" s="11">
        <f>'OddsRatio_working_3-way'!X201^(1/3)*COS(('OddsRatio_working_3-way'!Y201+2*PI())/3)</f>
        <v>-0.37736225780203608</v>
      </c>
      <c r="AB201" s="11">
        <f>'OddsRatio_working_3-way'!X201^(1/3)*COS(('OddsRatio_working_3-way'!Y201+4*PI())/3)</f>
        <v>-0.15378090267141259</v>
      </c>
      <c r="AC201" s="11">
        <f>'OddsRatio_working_3-way'!X201^(1/3)*SIN('OddsRatio_working_3-way'!Y201/3)</f>
        <v>0.12908475557044694</v>
      </c>
      <c r="AD201" s="11">
        <f>'OddsRatio_working_3-way'!X201^(1/3)*SIN(('OddsRatio_working_3-way'!Y201+2*PI())/3)</f>
        <v>0.39544109223113777</v>
      </c>
      <c r="AE201" s="11">
        <f>'OddsRatio_working_3-way'!X201^(1/3)*SIN(('OddsRatio_working_3-way'!Y201+4*PI())/3)</f>
        <v>-0.52452584780158451</v>
      </c>
      <c r="AF201" s="11">
        <f>-'OddsRatio_working_3-way'!U201/(3*'OddsRatio_working_3-way'!X201^(1/3))*COS(('OddsRatio_working_3-way'!Y201)/3)</f>
        <v>0.53114316047344845</v>
      </c>
      <c r="AG201" s="11">
        <f>-'OddsRatio_working_3-way'!U201/(3*'OddsRatio_working_3-way'!X201^(1/3))*COS(('OddsRatio_working_3-way'!Y201+2*PI())/3)</f>
        <v>-0.37736225780203597</v>
      </c>
      <c r="AH201" s="11">
        <f>-'OddsRatio_working_3-way'!U201/(3*'OddsRatio_working_3-way'!X201^(1/3))*COS(('OddsRatio_working_3-way'!Y201+4*PI())/3)</f>
        <v>-0.15378090267141256</v>
      </c>
      <c r="AI201" s="11">
        <f>'OddsRatio_working_3-way'!U201/(3*'OddsRatio_working_3-way'!X201^(1/3))*SIN(('OddsRatio_working_3-way'!Y201)/3)</f>
        <v>-0.12908475557044691</v>
      </c>
      <c r="AJ201" s="11">
        <f>'OddsRatio_working_3-way'!U201/(3*'OddsRatio_working_3-way'!X201^(1/3))*SIN(('OddsRatio_working_3-way'!Y201+2*PI())/3)</f>
        <v>-0.39544109223113766</v>
      </c>
      <c r="AK201" s="11">
        <f>'OddsRatio_working_3-way'!U201/(3*'OddsRatio_working_3-way'!X201^(1/3))*SIN(('OddsRatio_working_3-way'!Y201+4*PI())/3)</f>
        <v>0.5245258478015844</v>
      </c>
      <c r="AL201" s="11">
        <f>'OddsRatio_working_3-way'!Z201+'OddsRatio_working_3-way'!AF201</f>
        <v>1.0622863209468969</v>
      </c>
      <c r="AM201" s="11">
        <f>'OddsRatio_working_3-way'!AA201+'OddsRatio_working_3-way'!AG201</f>
        <v>-0.75472451560407205</v>
      </c>
      <c r="AN201" s="11">
        <f>'OddsRatio_working_3-way'!AB201+'OddsRatio_working_3-way'!AH201</f>
        <v>-0.30756180534282518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1.0622863209468969</v>
      </c>
      <c r="AS201" s="11">
        <f>IF(('OddsRatio_working_3-way'!X201=0),IF(Q201&gt;0,-Q201^(1/3),(-Q201)^(1/3)),'OddsRatio_working_3-way'!AM201-'OddsRatio_working_3-way'!R201/3)</f>
        <v>-0.75472451560407205</v>
      </c>
      <c r="AT201" s="11">
        <f>IF(('OddsRatio_working_3-way'!X201=0),IF(Q201&gt;0,-Q201^(1/3),(-Q201)^(1/3)),'OddsRatio_working_3-way'!AN201-'OddsRatio_working_3-way'!R201/3)</f>
        <v>-0.30756180534282518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1.67</v>
      </c>
      <c r="B2" s="4">
        <f>IF('True_Odds_Calculator_2-way'!B3="","",'True_Odds_Calculator_2-way'!B3)</f>
        <v>2.27</v>
      </c>
      <c r="C2" s="4">
        <f t="shared" ref="C2:C65" si="0">IF(A2="","",((1/A2)+(1/B2))-1)</f>
        <v>3.9331029570814469E-2</v>
      </c>
      <c r="D2" s="4">
        <f>IF(A2="","",(2*A2)/(2-($C2*A2)))</f>
        <v>1.7267075087111983</v>
      </c>
      <c r="E2" s="4">
        <f>IF(B2="","",(2*B2)/(2-($C2*B2)))</f>
        <v>2.3760694474913038</v>
      </c>
      <c r="G2" s="4">
        <f t="shared" ref="G2:G65" si="1">IF(A2="","",C2+1)</f>
        <v>1.0393310295708145</v>
      </c>
    </row>
    <row r="3" spans="1:7" x14ac:dyDescent="0.2">
      <c r="A3" s="4">
        <f>IF('True_Odds_Calculator_2-way'!A4="","",'True_Odds_Calculator_2-way'!A4)</f>
        <v>1.45</v>
      </c>
      <c r="B3" s="4">
        <f>IF('True_Odds_Calculator_2-way'!B4="","",'True_Odds_Calculator_2-way'!B4)</f>
        <v>2.83</v>
      </c>
      <c r="C3" s="4">
        <f t="shared" si="0"/>
        <v>4.3012062873157175E-2</v>
      </c>
      <c r="D3" s="4">
        <f t="shared" ref="D3:D66" si="2">IF(A3="","",(2*A3)/(2-($C3*A3)))</f>
        <v>1.4966718336828668</v>
      </c>
      <c r="E3" s="4">
        <f t="shared" ref="E3:E66" si="3">IF(B3="","",(2*B3)/(2-($C3*B3)))</f>
        <v>3.0134018725904173</v>
      </c>
      <c r="G3" s="4">
        <f t="shared" si="1"/>
        <v>1.0430120628731572</v>
      </c>
    </row>
    <row r="4" spans="1:7" x14ac:dyDescent="0.2">
      <c r="A4" s="4">
        <f>IF('True_Odds_Calculator_2-way'!A5="","",'True_Odds_Calculator_2-way'!A5)</f>
        <v>2.21</v>
      </c>
      <c r="B4" s="4">
        <f>IF('True_Odds_Calculator_2-way'!B5="","",'True_Odds_Calculator_2-way'!B5)</f>
        <v>1.72</v>
      </c>
      <c r="C4" s="4">
        <f t="shared" si="0"/>
        <v>3.3884036620014824E-2</v>
      </c>
      <c r="D4" s="4">
        <f t="shared" si="2"/>
        <v>2.2959652089876781</v>
      </c>
      <c r="E4" s="4">
        <f t="shared" si="3"/>
        <v>1.7716256524981358</v>
      </c>
      <c r="G4" s="4">
        <f t="shared" si="1"/>
        <v>1.0338840366200148</v>
      </c>
    </row>
    <row r="5" spans="1:7" x14ac:dyDescent="0.2">
      <c r="A5" s="4">
        <f>IF('True_Odds_Calculator_2-way'!A6="","",'True_Odds_Calculator_2-way'!A6)</f>
        <v>2.09</v>
      </c>
      <c r="B5" s="4">
        <f>IF('True_Odds_Calculator_2-way'!B6="","",'True_Odds_Calculator_2-way'!B6)</f>
        <v>1.8</v>
      </c>
      <c r="C5" s="4">
        <f t="shared" si="0"/>
        <v>3.4024455077086735E-2</v>
      </c>
      <c r="D5" s="4">
        <f t="shared" si="2"/>
        <v>2.1670506912442398</v>
      </c>
      <c r="E5" s="4">
        <f t="shared" si="3"/>
        <v>1.8568608094768018</v>
      </c>
      <c r="G5" s="4">
        <f t="shared" si="1"/>
        <v>1.0340244550770867</v>
      </c>
    </row>
    <row r="6" spans="1:7" x14ac:dyDescent="0.2">
      <c r="A6" s="4">
        <f>IF('True_Odds_Calculator_2-way'!A7="","",'True_Odds_Calculator_2-way'!A7)</f>
        <v>2.36</v>
      </c>
      <c r="B6" s="4">
        <f>IF('True_Odds_Calculator_2-way'!B7="","",'True_Odds_Calculator_2-way'!B7)</f>
        <v>1.63</v>
      </c>
      <c r="C6" s="4">
        <f t="shared" si="0"/>
        <v>3.7225746074659449E-2</v>
      </c>
      <c r="D6" s="4">
        <f t="shared" si="2"/>
        <v>2.4684291581108826</v>
      </c>
      <c r="E6" s="4">
        <f t="shared" si="3"/>
        <v>1.6809998252053835</v>
      </c>
      <c r="G6" s="4">
        <f t="shared" si="1"/>
        <v>1.0372257460746594</v>
      </c>
    </row>
    <row r="7" spans="1:7" x14ac:dyDescent="0.2">
      <c r="A7" s="4">
        <f>IF('True_Odds_Calculator_2-way'!A8="","",'True_Odds_Calculator_2-way'!A8)</f>
        <v>2.1</v>
      </c>
      <c r="B7" s="4">
        <f>IF('True_Odds_Calculator_2-way'!B8="","",'True_Odds_Calculator_2-way'!B8)</f>
        <v>1.78</v>
      </c>
      <c r="C7" s="4">
        <f t="shared" si="0"/>
        <v>3.7988228999465079E-2</v>
      </c>
      <c r="D7" s="4">
        <f t="shared" si="2"/>
        <v>2.1872440023405506</v>
      </c>
      <c r="E7" s="4">
        <f t="shared" si="3"/>
        <v>1.8422868408082802</v>
      </c>
      <c r="G7" s="4">
        <f t="shared" si="1"/>
        <v>1.0379882289994651</v>
      </c>
    </row>
    <row r="8" spans="1:7" x14ac:dyDescent="0.2">
      <c r="A8" s="4">
        <f>IF('True_Odds_Calculator_2-way'!A9="","",'True_Odds_Calculator_2-way'!A9)</f>
        <v>1.69</v>
      </c>
      <c r="B8" s="4">
        <f>IF('True_Odds_Calculator_2-way'!B9="","",'True_Odds_Calculator_2-way'!B9)</f>
        <v>2.2400000000000002</v>
      </c>
      <c r="C8" s="4">
        <f t="shared" si="0"/>
        <v>3.8144547759932479E-2</v>
      </c>
      <c r="D8" s="4">
        <f t="shared" si="2"/>
        <v>1.7462865578005351</v>
      </c>
      <c r="E8" s="4">
        <f t="shared" si="3"/>
        <v>2.3399678575843743</v>
      </c>
      <c r="G8" s="4">
        <f t="shared" si="1"/>
        <v>1.0381445477599325</v>
      </c>
    </row>
    <row r="9" spans="1:7" x14ac:dyDescent="0.2">
      <c r="A9" s="4">
        <f>IF('True_Odds_Calculator_2-way'!A10="","",'True_Odds_Calculator_2-way'!A10)</f>
        <v>1.78</v>
      </c>
      <c r="B9" s="4">
        <f>IF('True_Odds_Calculator_2-way'!B10="","",'True_Odds_Calculator_2-way'!B10)</f>
        <v>2.1</v>
      </c>
      <c r="C9" s="4">
        <f t="shared" si="0"/>
        <v>3.7988228999465079E-2</v>
      </c>
      <c r="D9" s="4">
        <f t="shared" si="2"/>
        <v>1.8422868408082802</v>
      </c>
      <c r="E9" s="4">
        <f t="shared" si="3"/>
        <v>2.1872440023405506</v>
      </c>
      <c r="G9" s="4">
        <f t="shared" si="1"/>
        <v>1.0379882289994651</v>
      </c>
    </row>
    <row r="10" spans="1:7" x14ac:dyDescent="0.2">
      <c r="A10" s="4">
        <f>IF('True_Odds_Calculator_2-way'!A11="","",'True_Odds_Calculator_2-way'!A11)</f>
        <v>1.99</v>
      </c>
      <c r="B10" s="4">
        <f>IF('True_Odds_Calculator_2-way'!B11="","",'True_Odds_Calculator_2-way'!B11)</f>
        <v>1.88</v>
      </c>
      <c r="C10" s="4">
        <f t="shared" si="0"/>
        <v>3.4427456431091574E-2</v>
      </c>
      <c r="D10" s="4">
        <f t="shared" si="2"/>
        <v>2.0605860321656753</v>
      </c>
      <c r="E10" s="4">
        <f t="shared" si="3"/>
        <v>1.9428749480681344</v>
      </c>
      <c r="G10" s="4">
        <f t="shared" si="1"/>
        <v>1.0344274564310916</v>
      </c>
    </row>
    <row r="11" spans="1:7" x14ac:dyDescent="0.2">
      <c r="A11" s="4">
        <f>IF('True_Odds_Calculator_2-way'!A12="","",'True_Odds_Calculator_2-way'!A12)</f>
        <v>2.12</v>
      </c>
      <c r="B11" s="4">
        <f>IF('True_Odds_Calculator_2-way'!B12="","",'True_Odds_Calculator_2-way'!B12)</f>
        <v>1.77</v>
      </c>
      <c r="C11" s="4">
        <f t="shared" si="0"/>
        <v>3.6669864619976567E-2</v>
      </c>
      <c r="D11" s="4">
        <f t="shared" si="2"/>
        <v>2.20573712673407</v>
      </c>
      <c r="E11" s="4">
        <f t="shared" si="3"/>
        <v>1.8293681747269892</v>
      </c>
      <c r="G11" s="4">
        <f t="shared" si="1"/>
        <v>1.0366698646199766</v>
      </c>
    </row>
    <row r="12" spans="1:7" x14ac:dyDescent="0.2">
      <c r="A12" s="4">
        <f>IF('True_Odds_Calculator_2-way'!A13="","",'True_Odds_Calculator_2-way'!A13)</f>
        <v>1.72</v>
      </c>
      <c r="B12" s="4">
        <f>IF('True_Odds_Calculator_2-way'!B13="","",'True_Odds_Calculator_2-way'!B13)</f>
        <v>2.1800000000000002</v>
      </c>
      <c r="C12" s="4">
        <f t="shared" si="0"/>
        <v>4.0110945167484591E-2</v>
      </c>
      <c r="D12" s="4">
        <f t="shared" si="2"/>
        <v>1.7814519194222731</v>
      </c>
      <c r="E12" s="4">
        <f t="shared" si="3"/>
        <v>2.2796692607003894</v>
      </c>
      <c r="G12" s="4">
        <f t="shared" si="1"/>
        <v>1.0401109451674846</v>
      </c>
    </row>
    <row r="13" spans="1:7" x14ac:dyDescent="0.2">
      <c r="A13" s="4">
        <f>IF('True_Odds_Calculator_2-way'!A14="","",'True_Odds_Calculator_2-way'!A14)</f>
        <v>2.21</v>
      </c>
      <c r="B13" s="4">
        <f>IF('True_Odds_Calculator_2-way'!B14="","",'True_Odds_Calculator_2-way'!B14)</f>
        <v>1.74</v>
      </c>
      <c r="C13" s="4">
        <f t="shared" si="0"/>
        <v>2.720133146096626E-2</v>
      </c>
      <c r="D13" s="4">
        <f t="shared" si="2"/>
        <v>2.2784855128281092</v>
      </c>
      <c r="E13" s="4">
        <f t="shared" si="3"/>
        <v>1.7821754646150993</v>
      </c>
      <c r="G13" s="4">
        <f t="shared" si="1"/>
        <v>1.0272013314609663</v>
      </c>
    </row>
    <row r="14" spans="1:7" x14ac:dyDescent="0.2">
      <c r="A14" s="4">
        <f>IF('True_Odds_Calculator_2-way'!A15="","",'True_Odds_Calculator_2-way'!A15)</f>
        <v>2</v>
      </c>
      <c r="B14" s="4">
        <f>IF('True_Odds_Calculator_2-way'!B15="","",'True_Odds_Calculator_2-way'!B15)</f>
        <v>1.91</v>
      </c>
      <c r="C14" s="4">
        <f t="shared" si="0"/>
        <v>2.3560209424083656E-2</v>
      </c>
      <c r="D14" s="4">
        <f t="shared" si="2"/>
        <v>2.0482573726541551</v>
      </c>
      <c r="E14" s="4">
        <f t="shared" si="3"/>
        <v>1.9539641943734012</v>
      </c>
      <c r="G14" s="4">
        <f t="shared" si="1"/>
        <v>1.0235602094240837</v>
      </c>
    </row>
    <row r="15" spans="1:7" x14ac:dyDescent="0.2">
      <c r="A15" s="4">
        <f>IF('True_Odds_Calculator_2-way'!A16="","",'True_Odds_Calculator_2-way'!A16)</f>
        <v>2.13</v>
      </c>
      <c r="B15" s="4">
        <f>IF('True_Odds_Calculator_2-way'!B16="","",'True_Odds_Calculator_2-way'!B16)</f>
        <v>1.79</v>
      </c>
      <c r="C15" s="4">
        <f t="shared" si="0"/>
        <v>2.8142785952212312E-2</v>
      </c>
      <c r="D15" s="4">
        <f t="shared" si="2"/>
        <v>2.1958130561234772</v>
      </c>
      <c r="E15" s="4">
        <f t="shared" si="3"/>
        <v>1.8362511137332338</v>
      </c>
      <c r="G15" s="4">
        <f t="shared" si="1"/>
        <v>1.0281427859522123</v>
      </c>
    </row>
    <row r="16" spans="1:7" x14ac:dyDescent="0.2">
      <c r="A16" s="4">
        <f>IF('True_Odds_Calculator_2-way'!A17="","",'True_Odds_Calculator_2-way'!A17)</f>
        <v>1.66</v>
      </c>
      <c r="B16" s="4">
        <f>IF('True_Odds_Calculator_2-way'!B17="","",'True_Odds_Calculator_2-way'!B17)</f>
        <v>2.33</v>
      </c>
      <c r="C16" s="4">
        <f t="shared" si="0"/>
        <v>3.1594187910440219E-2</v>
      </c>
      <c r="D16" s="4">
        <f t="shared" si="2"/>
        <v>1.7047027193794351</v>
      </c>
      <c r="E16" s="4">
        <f t="shared" si="3"/>
        <v>2.4190380886859724</v>
      </c>
      <c r="G16" s="4">
        <f t="shared" si="1"/>
        <v>1.0315941879104402</v>
      </c>
    </row>
    <row r="17" spans="1:7" x14ac:dyDescent="0.2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4.5688545688545634E-2</v>
      </c>
      <c r="D17" s="4">
        <f t="shared" si="2"/>
        <v>1.7470489038785832</v>
      </c>
      <c r="E17" s="4">
        <f t="shared" si="3"/>
        <v>2.3386004514672689</v>
      </c>
      <c r="G17" s="4">
        <f t="shared" si="1"/>
        <v>1.0456885456885456</v>
      </c>
    </row>
    <row r="18" spans="1:7" x14ac:dyDescent="0.2">
      <c r="A18" s="4">
        <f>IF('True_Odds_Calculator_2-way'!A19="","",'True_Odds_Calculator_2-way'!A19)</f>
        <v>1.83</v>
      </c>
      <c r="B18" s="4">
        <f>IF('True_Odds_Calculator_2-way'!B19="","",'True_Odds_Calculator_2-way'!B19)</f>
        <v>2.0099999999999998</v>
      </c>
      <c r="C18" s="4">
        <f t="shared" si="0"/>
        <v>4.3960525242639381E-2</v>
      </c>
      <c r="D18" s="4">
        <f t="shared" si="2"/>
        <v>1.9066946582691862</v>
      </c>
      <c r="E18" s="4">
        <f t="shared" si="3"/>
        <v>2.1029071263184975</v>
      </c>
      <c r="G18" s="4">
        <f t="shared" si="1"/>
        <v>1.0439605252426394</v>
      </c>
    </row>
    <row r="19" spans="1:7" x14ac:dyDescent="0.2">
      <c r="A19" s="4">
        <f>IF('True_Odds_Calculator_2-way'!A20="","",'True_Odds_Calculator_2-way'!A20)</f>
        <v>1.77</v>
      </c>
      <c r="B19" s="4">
        <f>IF('True_Odds_Calculator_2-way'!B20="","",'True_Odds_Calculator_2-way'!B20)</f>
        <v>2.02</v>
      </c>
      <c r="C19" s="4">
        <f t="shared" si="0"/>
        <v>6.0021256362924547E-2</v>
      </c>
      <c r="D19" s="4">
        <f t="shared" si="2"/>
        <v>1.8692947142782457</v>
      </c>
      <c r="E19" s="4">
        <f t="shared" si="3"/>
        <v>2.1503578516870157</v>
      </c>
      <c r="G19" s="4">
        <f t="shared" si="1"/>
        <v>1.0600212563629245</v>
      </c>
    </row>
    <row r="20" spans="1:7" x14ac:dyDescent="0.2">
      <c r="A20" s="4">
        <f>IF('True_Odds_Calculator_2-way'!A21="","",'True_Odds_Calculator_2-way'!A21)</f>
        <v>1.48</v>
      </c>
      <c r="B20" s="4">
        <f>IF('True_Odds_Calculator_2-way'!B21="","",'True_Odds_Calculator_2-way'!B21)</f>
        <v>2.69</v>
      </c>
      <c r="C20" s="4">
        <f t="shared" si="0"/>
        <v>4.7422887571586525E-2</v>
      </c>
      <c r="D20" s="4">
        <f t="shared" si="2"/>
        <v>1.5338264755740483</v>
      </c>
      <c r="E20" s="4">
        <f t="shared" si="3"/>
        <v>2.8732678983833719</v>
      </c>
      <c r="G20" s="4">
        <f t="shared" si="1"/>
        <v>1.0474228875715865</v>
      </c>
    </row>
    <row r="21" spans="1:7" x14ac:dyDescent="0.2">
      <c r="A21" s="4">
        <f>IF('True_Odds_Calculator_2-way'!A22="","",'True_Odds_Calculator_2-way'!A22)</f>
        <v>1.56</v>
      </c>
      <c r="B21" s="4">
        <f>IF('True_Odds_Calculator_2-way'!B22="","",'True_Odds_Calculator_2-way'!B22)</f>
        <v>2.52</v>
      </c>
      <c r="C21" s="4">
        <f t="shared" si="0"/>
        <v>3.7851037851037717E-2</v>
      </c>
      <c r="D21" s="4">
        <f t="shared" si="2"/>
        <v>1.6074582924435721</v>
      </c>
      <c r="E21" s="4">
        <f t="shared" si="3"/>
        <v>2.646203554119547</v>
      </c>
      <c r="G21" s="4">
        <f t="shared" si="1"/>
        <v>1.0378510378510377</v>
      </c>
    </row>
    <row r="22" spans="1:7" x14ac:dyDescent="0.2">
      <c r="A22" s="4">
        <f>IF('True_Odds_Calculator_2-way'!A23="","",'True_Odds_Calculator_2-way'!A23)</f>
        <v>2.0699999999999998</v>
      </c>
      <c r="B22" s="4">
        <f>IF('True_Odds_Calculator_2-way'!B23="","",'True_Odds_Calculator_2-way'!B23)</f>
        <v>1.8</v>
      </c>
      <c r="C22" s="4">
        <f t="shared" si="0"/>
        <v>3.8647342995169254E-2</v>
      </c>
      <c r="D22" s="4">
        <f t="shared" si="2"/>
        <v>2.15625</v>
      </c>
      <c r="E22" s="4">
        <f t="shared" si="3"/>
        <v>1.8648648648648651</v>
      </c>
      <c r="G22" s="4">
        <f t="shared" si="1"/>
        <v>1.0386473429951693</v>
      </c>
    </row>
    <row r="23" spans="1:7" x14ac:dyDescent="0.2">
      <c r="A23" s="4">
        <f>IF('True_Odds_Calculator_2-way'!A24="","",'True_Odds_Calculator_2-way'!A24)</f>
        <v>1.69</v>
      </c>
      <c r="B23" s="4">
        <f>IF('True_Odds_Calculator_2-way'!B24="","",'True_Odds_Calculator_2-way'!B24)</f>
        <v>2.23</v>
      </c>
      <c r="C23" s="4">
        <f t="shared" si="0"/>
        <v>4.0146469604903645E-2</v>
      </c>
      <c r="D23" s="4">
        <f t="shared" si="2"/>
        <v>1.7493443498038854</v>
      </c>
      <c r="E23" s="4">
        <f t="shared" si="3"/>
        <v>2.3344999535416733</v>
      </c>
      <c r="G23" s="4">
        <f t="shared" si="1"/>
        <v>1.0401464696049036</v>
      </c>
    </row>
    <row r="24" spans="1:7" x14ac:dyDescent="0.2">
      <c r="A24" s="4">
        <f>IF('True_Odds_Calculator_2-way'!A25="","",'True_Odds_Calculator_2-way'!A25)</f>
        <v>1.71</v>
      </c>
      <c r="B24" s="4">
        <f>IF('True_Odds_Calculator_2-way'!B25="","",'True_Odds_Calculator_2-way'!B25)</f>
        <v>2.23</v>
      </c>
      <c r="C24" s="4">
        <f t="shared" si="0"/>
        <v>3.3225814910969431E-2</v>
      </c>
      <c r="D24" s="4">
        <f t="shared" si="2"/>
        <v>1.7599981538319522</v>
      </c>
      <c r="E24" s="4">
        <f t="shared" si="3"/>
        <v>2.315792669966295</v>
      </c>
      <c r="G24" s="4">
        <f t="shared" si="1"/>
        <v>1.0332258149109694</v>
      </c>
    </row>
    <row r="25" spans="1:7" x14ac:dyDescent="0.2">
      <c r="A25" s="4">
        <f>IF('True_Odds_Calculator_2-way'!A26="","",'True_Odds_Calculator_2-way'!A26)</f>
        <v>1.9</v>
      </c>
      <c r="B25" s="4">
        <f>IF('True_Odds_Calculator_2-way'!B26="","",'True_Odds_Calculator_2-way'!B26)</f>
        <v>1.98</v>
      </c>
      <c r="C25" s="4">
        <f t="shared" si="0"/>
        <v>3.1366294524189264E-2</v>
      </c>
      <c r="D25" s="4">
        <f t="shared" si="2"/>
        <v>1.9583550234252993</v>
      </c>
      <c r="E25" s="4">
        <f t="shared" si="3"/>
        <v>2.0434546442151005</v>
      </c>
      <c r="G25" s="4">
        <f t="shared" si="1"/>
        <v>1.0313662945241893</v>
      </c>
    </row>
    <row r="26" spans="1:7" x14ac:dyDescent="0.2">
      <c r="A26" s="4">
        <f>IF('True_Odds_Calculator_2-way'!A27="","",'True_Odds_Calculator_2-way'!A27)</f>
        <v>1.78</v>
      </c>
      <c r="B26" s="4">
        <f>IF('True_Odds_Calculator_2-way'!B27="","",'True_Odds_Calculator_2-way'!B27)</f>
        <v>2.12</v>
      </c>
      <c r="C26" s="4">
        <f t="shared" si="0"/>
        <v>3.3495866016535869E-2</v>
      </c>
      <c r="D26" s="4">
        <f t="shared" si="2"/>
        <v>1.8346946713341112</v>
      </c>
      <c r="E26" s="4">
        <f t="shared" si="3"/>
        <v>2.1980428704566637</v>
      </c>
      <c r="G26" s="4">
        <f t="shared" si="1"/>
        <v>1.0334958660165359</v>
      </c>
    </row>
    <row r="27" spans="1:7" x14ac:dyDescent="0.2">
      <c r="A27" s="4">
        <f>IF('True_Odds_Calculator_2-way'!A28="","",'True_Odds_Calculator_2-way'!A28)</f>
        <v>1.93</v>
      </c>
      <c r="B27" s="4">
        <f>IF('True_Odds_Calculator_2-way'!B28="","",'True_Odds_Calculator_2-way'!B28)</f>
        <v>1.96</v>
      </c>
      <c r="C27" s="4">
        <f t="shared" si="0"/>
        <v>2.8338796658559762E-2</v>
      </c>
      <c r="D27" s="4">
        <f t="shared" si="2"/>
        <v>1.9842635333613092</v>
      </c>
      <c r="E27" s="4">
        <f t="shared" si="3"/>
        <v>2.0159880622468553</v>
      </c>
      <c r="G27" s="4">
        <f t="shared" si="1"/>
        <v>1.0283387966585598</v>
      </c>
    </row>
    <row r="28" spans="1:7" x14ac:dyDescent="0.2">
      <c r="A28" s="4">
        <f>IF('True_Odds_Calculator_2-way'!A29="","",'True_Odds_Calculator_2-way'!A29)</f>
        <v>1.56</v>
      </c>
      <c r="B28" s="4">
        <f>IF('True_Odds_Calculator_2-way'!B29="","",'True_Odds_Calculator_2-way'!B29)</f>
        <v>2.54</v>
      </c>
      <c r="C28" s="4">
        <f t="shared" si="0"/>
        <v>3.4726428427215739E-2</v>
      </c>
      <c r="D28" s="4">
        <f t="shared" si="2"/>
        <v>1.6034315312398835</v>
      </c>
      <c r="E28" s="4">
        <f t="shared" si="3"/>
        <v>2.6571888412017164</v>
      </c>
      <c r="G28" s="4">
        <f t="shared" si="1"/>
        <v>1.0347264284272157</v>
      </c>
    </row>
    <row r="29" spans="1:7" x14ac:dyDescent="0.2">
      <c r="A29" s="4">
        <f>IF('True_Odds_Calculator_2-way'!A30="","",'True_Odds_Calculator_2-way'!A30)</f>
        <v>1.71</v>
      </c>
      <c r="B29" s="4">
        <f>IF('True_Odds_Calculator_2-way'!B30="","",'True_Odds_Calculator_2-way'!B30)</f>
        <v>2.23</v>
      </c>
      <c r="C29" s="4">
        <f t="shared" si="0"/>
        <v>3.3225814910969431E-2</v>
      </c>
      <c r="D29" s="4">
        <f t="shared" si="2"/>
        <v>1.7599981538319522</v>
      </c>
      <c r="E29" s="4">
        <f t="shared" si="3"/>
        <v>2.315792669966295</v>
      </c>
      <c r="G29" s="4">
        <f t="shared" si="1"/>
        <v>1.0332258149109694</v>
      </c>
    </row>
    <row r="30" spans="1:7" x14ac:dyDescent="0.2">
      <c r="A30" s="4">
        <f>IF('True_Odds_Calculator_2-way'!A31="","",'True_Odds_Calculator_2-way'!A31)</f>
        <v>1.65</v>
      </c>
      <c r="B30" s="4">
        <f>IF('True_Odds_Calculator_2-way'!B31="","",'True_Odds_Calculator_2-way'!B31)</f>
        <v>2.35</v>
      </c>
      <c r="C30" s="4">
        <f t="shared" si="0"/>
        <v>3.1592520954223158E-2</v>
      </c>
      <c r="D30" s="4">
        <f t="shared" si="2"/>
        <v>1.6941561987984708</v>
      </c>
      <c r="E30" s="4">
        <f t="shared" si="3"/>
        <v>2.4405979543666407</v>
      </c>
      <c r="G30" s="4">
        <f t="shared" si="1"/>
        <v>1.0315925209542232</v>
      </c>
    </row>
    <row r="31" spans="1:7" x14ac:dyDescent="0.2">
      <c r="A31" s="4">
        <f>IF('True_Odds_Calculator_2-way'!A32="","",'True_Odds_Calculator_2-way'!A32)</f>
        <v>1.72</v>
      </c>
      <c r="B31" s="4">
        <f>IF('True_Odds_Calculator_2-way'!B32="","",'True_Odds_Calculator_2-way'!B32)</f>
        <v>2.21</v>
      </c>
      <c r="C31" s="4">
        <f t="shared" si="0"/>
        <v>3.3884036620014824E-2</v>
      </c>
      <c r="D31" s="4">
        <f t="shared" si="2"/>
        <v>1.7716256524981358</v>
      </c>
      <c r="E31" s="4">
        <f t="shared" si="3"/>
        <v>2.2959652089876781</v>
      </c>
      <c r="G31" s="4">
        <f t="shared" si="1"/>
        <v>1.0338840366200148</v>
      </c>
    </row>
    <row r="32" spans="1:7" x14ac:dyDescent="0.2">
      <c r="A32" s="4">
        <f>IF('True_Odds_Calculator_2-way'!A33="","",'True_Odds_Calculator_2-way'!A33)</f>
        <v>1.48</v>
      </c>
      <c r="B32" s="4">
        <f>IF('True_Odds_Calculator_2-way'!B33="","",'True_Odds_Calculator_2-way'!B33)</f>
        <v>2.73</v>
      </c>
      <c r="C32" s="4">
        <f t="shared" si="0"/>
        <v>4.1976041976041989E-2</v>
      </c>
      <c r="D32" s="4">
        <f t="shared" si="2"/>
        <v>1.5274459398155149</v>
      </c>
      <c r="E32" s="4">
        <f t="shared" si="3"/>
        <v>2.8959288990825689</v>
      </c>
      <c r="G32" s="4">
        <f t="shared" si="1"/>
        <v>1.041976041976042</v>
      </c>
    </row>
    <row r="33" spans="1:7" x14ac:dyDescent="0.2">
      <c r="A33" s="4">
        <f>IF('True_Odds_Calculator_2-way'!A34="","",'True_Odds_Calculator_2-way'!A34)</f>
        <v>2.08</v>
      </c>
      <c r="B33" s="4">
        <f>IF('True_Odds_Calculator_2-way'!B34="","",'True_Odds_Calculator_2-way'!B34)</f>
        <v>1.82</v>
      </c>
      <c r="C33" s="4">
        <f t="shared" si="0"/>
        <v>3.0219780219780112E-2</v>
      </c>
      <c r="D33" s="4">
        <f t="shared" si="2"/>
        <v>2.1474926253687316</v>
      </c>
      <c r="E33" s="4">
        <f t="shared" si="3"/>
        <v>1.8714652956298199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1.78</v>
      </c>
      <c r="B34" s="4">
        <f>IF('True_Odds_Calculator_2-way'!B35="","",'True_Odds_Calculator_2-way'!B35)</f>
        <v>2.13</v>
      </c>
      <c r="C34" s="4">
        <f t="shared" si="0"/>
        <v>3.128132088410629E-2</v>
      </c>
      <c r="D34" s="4">
        <f t="shared" si="2"/>
        <v>1.8309750325976726</v>
      </c>
      <c r="E34" s="4">
        <f t="shared" si="3"/>
        <v>2.2034055907479515</v>
      </c>
      <c r="G34" s="4">
        <f t="shared" si="1"/>
        <v>1.0312813208841063</v>
      </c>
    </row>
    <row r="35" spans="1:7" x14ac:dyDescent="0.2">
      <c r="A35" s="4">
        <f>IF('True_Odds_Calculator_2-way'!A36="","",'True_Odds_Calculator_2-way'!A36)</f>
        <v>1.69</v>
      </c>
      <c r="B35" s="4">
        <f>IF('True_Odds_Calculator_2-way'!B36="","",'True_Odds_Calculator_2-way'!B36)</f>
        <v>2.27</v>
      </c>
      <c r="C35" s="4">
        <f t="shared" si="0"/>
        <v>3.2244610692594433E-2</v>
      </c>
      <c r="D35" s="4">
        <f t="shared" si="2"/>
        <v>1.7373366845549443</v>
      </c>
      <c r="E35" s="4">
        <f t="shared" si="3"/>
        <v>2.3562325338574457</v>
      </c>
      <c r="G35" s="4">
        <f t="shared" si="1"/>
        <v>1.0322446106925944</v>
      </c>
    </row>
    <row r="36" spans="1:7" x14ac:dyDescent="0.2">
      <c r="A36" s="4">
        <f>IF('True_Odds_Calculator_2-way'!A37="","",'True_Odds_Calculator_2-way'!A37)</f>
        <v>1.93</v>
      </c>
      <c r="B36" s="4">
        <f>IF('True_Odds_Calculator_2-way'!B37="","",'True_Odds_Calculator_2-way'!B37)</f>
        <v>1.96</v>
      </c>
      <c r="C36" s="4">
        <f t="shared" si="0"/>
        <v>2.8338796658559762E-2</v>
      </c>
      <c r="D36" s="4">
        <f t="shared" si="2"/>
        <v>1.9842635333613092</v>
      </c>
      <c r="E36" s="4">
        <f t="shared" si="3"/>
        <v>2.0159880622468553</v>
      </c>
      <c r="G36" s="4">
        <f t="shared" si="1"/>
        <v>1.0283387966585598</v>
      </c>
    </row>
    <row r="37" spans="1:7" x14ac:dyDescent="0.2">
      <c r="A37" s="4">
        <f>IF('True_Odds_Calculator_2-way'!A38="","",'True_Odds_Calculator_2-way'!A38)</f>
        <v>2.38</v>
      </c>
      <c r="B37" s="4">
        <f>IF('True_Odds_Calculator_2-way'!B38="","",'True_Odds_Calculator_2-way'!B38)</f>
        <v>1.63</v>
      </c>
      <c r="C37" s="4">
        <f t="shared" si="0"/>
        <v>3.3664999742228252E-2</v>
      </c>
      <c r="D37" s="4">
        <f t="shared" si="2"/>
        <v>2.4793251102447753</v>
      </c>
      <c r="E37" s="4">
        <f t="shared" si="3"/>
        <v>1.6759839288028686</v>
      </c>
      <c r="G37" s="4">
        <f t="shared" si="1"/>
        <v>1.0336649997422283</v>
      </c>
    </row>
    <row r="38" spans="1:7" x14ac:dyDescent="0.2">
      <c r="A38" s="4">
        <f>IF('True_Odds_Calculator_2-way'!A39="","",'True_Odds_Calculator_2-way'!A39)</f>
        <v>2.1800000000000002</v>
      </c>
      <c r="B38" s="4">
        <f>IF('True_Odds_Calculator_2-way'!B39="","",'True_Odds_Calculator_2-way'!B39)</f>
        <v>1.74</v>
      </c>
      <c r="C38" s="4">
        <f t="shared" si="0"/>
        <v>3.3428240008436028E-2</v>
      </c>
      <c r="D38" s="4">
        <f t="shared" si="2"/>
        <v>2.2624358821424311</v>
      </c>
      <c r="E38" s="4">
        <f t="shared" si="3"/>
        <v>1.7921194368326561</v>
      </c>
      <c r="G38" s="4">
        <f t="shared" si="1"/>
        <v>1.033428240008436</v>
      </c>
    </row>
    <row r="39" spans="1:7" x14ac:dyDescent="0.2">
      <c r="A39" s="4">
        <f>IF('True_Odds_Calculator_2-way'!A40="","",'True_Odds_Calculator_2-way'!A40)</f>
        <v>1.85</v>
      </c>
      <c r="B39" s="4">
        <f>IF('True_Odds_Calculator_2-way'!B40="","",'True_Odds_Calculator_2-way'!B40)</f>
        <v>2.0499999999999998</v>
      </c>
      <c r="C39" s="4">
        <f t="shared" si="0"/>
        <v>2.8345418589321048E-2</v>
      </c>
      <c r="D39" s="4">
        <f t="shared" si="2"/>
        <v>1.8998121477770822</v>
      </c>
      <c r="E39" s="4">
        <f t="shared" si="3"/>
        <v>2.1113430758524703</v>
      </c>
      <c r="G39" s="4">
        <f t="shared" si="1"/>
        <v>1.028345418589321</v>
      </c>
    </row>
    <row r="40" spans="1:7" x14ac:dyDescent="0.2">
      <c r="A40" s="4">
        <f>IF('True_Odds_Calculator_2-way'!A41="","",'True_Odds_Calculator_2-way'!A41)</f>
        <v>2.0299999999999998</v>
      </c>
      <c r="B40" s="4">
        <f>IF('True_Odds_Calculator_2-way'!B41="","",'True_Odds_Calculator_2-way'!B41)</f>
        <v>1.85</v>
      </c>
      <c r="C40" s="4">
        <f t="shared" si="0"/>
        <v>3.315137797896428E-2</v>
      </c>
      <c r="D40" s="4">
        <f t="shared" si="2"/>
        <v>2.1006852188505105</v>
      </c>
      <c r="E40" s="4">
        <f t="shared" si="3"/>
        <v>1.9085249650616189</v>
      </c>
      <c r="G40" s="4">
        <f t="shared" si="1"/>
        <v>1.0331513779789643</v>
      </c>
    </row>
    <row r="41" spans="1:7" x14ac:dyDescent="0.2">
      <c r="A41" s="4">
        <f>IF('True_Odds_Calculator_2-way'!A42="","",'True_Odds_Calculator_2-way'!A42)</f>
        <v>1.79</v>
      </c>
      <c r="B41" s="4">
        <f>IF('True_Odds_Calculator_2-way'!B42="","",'True_Odds_Calculator_2-way'!B42)</f>
        <v>2.09</v>
      </c>
      <c r="C41" s="4">
        <f t="shared" si="0"/>
        <v>3.7128117398625982E-2</v>
      </c>
      <c r="D41" s="4">
        <f t="shared" si="2"/>
        <v>1.8515255747197545</v>
      </c>
      <c r="E41" s="4">
        <f t="shared" si="3"/>
        <v>2.1743628490889537</v>
      </c>
      <c r="G41" s="4">
        <f t="shared" si="1"/>
        <v>1.037128117398626</v>
      </c>
    </row>
    <row r="42" spans="1:7" x14ac:dyDescent="0.2">
      <c r="A42" s="4">
        <f>IF('True_Odds_Calculator_2-way'!A43="","",'True_Odds_Calculator_2-way'!A43)</f>
        <v>1.88</v>
      </c>
      <c r="B42" s="4">
        <f>IF('True_Odds_Calculator_2-way'!B43="","",'True_Odds_Calculator_2-way'!B43)</f>
        <v>1.98</v>
      </c>
      <c r="C42" s="4">
        <f t="shared" si="0"/>
        <v>3.6965398667526461E-2</v>
      </c>
      <c r="D42" s="4">
        <f t="shared" si="2"/>
        <v>1.9476768522394308</v>
      </c>
      <c r="E42" s="4">
        <f t="shared" si="3"/>
        <v>2.0552120141342756</v>
      </c>
      <c r="G42" s="4">
        <f t="shared" si="1"/>
        <v>1.0369653986675265</v>
      </c>
    </row>
    <row r="43" spans="1:7" x14ac:dyDescent="0.2">
      <c r="A43" s="4">
        <f>IF('True_Odds_Calculator_2-way'!A44="","",'True_Odds_Calculator_2-way'!A44)</f>
        <v>2.17</v>
      </c>
      <c r="B43" s="4">
        <f>IF('True_Odds_Calculator_2-way'!B44="","",'True_Odds_Calculator_2-way'!B44)</f>
        <v>1.74</v>
      </c>
      <c r="C43" s="4">
        <f t="shared" si="0"/>
        <v>3.5542136765718491E-2</v>
      </c>
      <c r="D43" s="4">
        <f t="shared" si="2"/>
        <v>2.2570386753541753</v>
      </c>
      <c r="E43" s="4">
        <f t="shared" si="3"/>
        <v>1.7955204717295163</v>
      </c>
      <c r="G43" s="4">
        <f t="shared" si="1"/>
        <v>1.0355421367657185</v>
      </c>
    </row>
    <row r="44" spans="1:7" x14ac:dyDescent="0.2">
      <c r="A44" s="4">
        <f>IF('True_Odds_Calculator_2-way'!A45="","",'True_Odds_Calculator_2-way'!A45)</f>
        <v>1.72</v>
      </c>
      <c r="B44" s="4">
        <f>IF('True_Odds_Calculator_2-way'!B45="","",'True_Odds_Calculator_2-way'!B45)</f>
        <v>2.19</v>
      </c>
      <c r="C44" s="4">
        <f t="shared" si="0"/>
        <v>3.8016353403419467E-2</v>
      </c>
      <c r="D44" s="4">
        <f t="shared" si="2"/>
        <v>1.7781344410876134</v>
      </c>
      <c r="E44" s="4">
        <f t="shared" si="3"/>
        <v>2.2851249696675566</v>
      </c>
      <c r="G44" s="4">
        <f t="shared" si="1"/>
        <v>1.0380163534034195</v>
      </c>
    </row>
    <row r="45" spans="1:7" x14ac:dyDescent="0.2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1.79</v>
      </c>
      <c r="C45" s="4">
        <f t="shared" si="0"/>
        <v>4.6464095925875526E-2</v>
      </c>
      <c r="D45" s="4">
        <f t="shared" si="2"/>
        <v>2.1525150315295498</v>
      </c>
      <c r="E45" s="4">
        <f t="shared" si="3"/>
        <v>1.8676676421936633</v>
      </c>
      <c r="G45" s="4">
        <f t="shared" si="1"/>
        <v>1.0464640959258755</v>
      </c>
    </row>
    <row r="46" spans="1:7" x14ac:dyDescent="0.2">
      <c r="A46" s="4">
        <f>IF('True_Odds_Calculator_2-way'!A47="","",'True_Odds_Calculator_2-way'!A47)</f>
        <v>1.65</v>
      </c>
      <c r="B46" s="4">
        <f>IF('True_Odds_Calculator_2-way'!B47="","",'True_Odds_Calculator_2-way'!B47)</f>
        <v>2.2999999999999998</v>
      </c>
      <c r="C46" s="4">
        <f t="shared" si="0"/>
        <v>4.0843214756258295E-2</v>
      </c>
      <c r="D46" s="4">
        <f t="shared" si="2"/>
        <v>1.7075365579302588</v>
      </c>
      <c r="E46" s="4">
        <f t="shared" si="3"/>
        <v>2.4133545310015898</v>
      </c>
      <c r="G46" s="4">
        <f t="shared" si="1"/>
        <v>1.0408432147562583</v>
      </c>
    </row>
    <row r="47" spans="1:7" x14ac:dyDescent="0.2">
      <c r="A47" s="4">
        <f>IF('True_Odds_Calculator_2-way'!A48="","",'True_Odds_Calculator_2-way'!A48)</f>
        <v>1.88</v>
      </c>
      <c r="B47" s="4">
        <f>IF('True_Odds_Calculator_2-way'!B48="","",'True_Odds_Calculator_2-way'!B48)</f>
        <v>1.99</v>
      </c>
      <c r="C47" s="4">
        <f t="shared" si="0"/>
        <v>3.4427456431091574E-2</v>
      </c>
      <c r="D47" s="4">
        <f t="shared" si="2"/>
        <v>1.9428749480681344</v>
      </c>
      <c r="E47" s="4">
        <f t="shared" si="3"/>
        <v>2.0605860321656753</v>
      </c>
      <c r="G47" s="4">
        <f t="shared" si="1"/>
        <v>1.0344274564310916</v>
      </c>
    </row>
    <row r="48" spans="1:7" x14ac:dyDescent="0.2">
      <c r="A48" s="4">
        <f>IF('True_Odds_Calculator_2-way'!A49="","",'True_Odds_Calculator_2-way'!A49)</f>
        <v>1.87</v>
      </c>
      <c r="B48" s="4">
        <f>IF('True_Odds_Calculator_2-way'!B49="","",'True_Odds_Calculator_2-way'!B49)</f>
        <v>2.0099999999999998</v>
      </c>
      <c r="C48" s="4">
        <f t="shared" si="0"/>
        <v>3.22717960997152E-2</v>
      </c>
      <c r="D48" s="4">
        <f t="shared" si="2"/>
        <v>1.9281811886013285</v>
      </c>
      <c r="E48" s="4">
        <f t="shared" si="3"/>
        <v>2.0773758532069522</v>
      </c>
      <c r="G48" s="4">
        <f t="shared" si="1"/>
        <v>1.0322717960997152</v>
      </c>
    </row>
    <row r="49" spans="1:7" x14ac:dyDescent="0.2">
      <c r="A49" s="4">
        <f>IF('True_Odds_Calculator_2-way'!A50="","",'True_Odds_Calculator_2-way'!A50)</f>
        <v>2.12</v>
      </c>
      <c r="B49" s="4">
        <f>IF('True_Odds_Calculator_2-way'!B50="","",'True_Odds_Calculator_2-way'!B50)</f>
        <v>1.76</v>
      </c>
      <c r="C49" s="4">
        <f t="shared" si="0"/>
        <v>3.9879931389365408E-2</v>
      </c>
      <c r="D49" s="4">
        <f t="shared" si="2"/>
        <v>2.213573801613669</v>
      </c>
      <c r="E49" s="4">
        <f t="shared" si="3"/>
        <v>1.8240125146656239</v>
      </c>
      <c r="G49" s="4">
        <f t="shared" si="1"/>
        <v>1.0398799313893654</v>
      </c>
    </row>
    <row r="50" spans="1:7" x14ac:dyDescent="0.2">
      <c r="A50" s="4">
        <f>IF('True_Odds_Calculator_2-way'!A51="","",'True_Odds_Calculator_2-way'!A51)</f>
        <v>1.78</v>
      </c>
      <c r="B50" s="4">
        <f>IF('True_Odds_Calculator_2-way'!B51="","",'True_Odds_Calculator_2-way'!B51)</f>
        <v>2.02</v>
      </c>
      <c r="C50" s="4">
        <f t="shared" si="0"/>
        <v>5.6847257759483849E-2</v>
      </c>
      <c r="D50" s="4">
        <f t="shared" si="2"/>
        <v>1.8748566065283139</v>
      </c>
      <c r="E50" s="4">
        <f t="shared" si="3"/>
        <v>2.1430444629872452</v>
      </c>
      <c r="G50" s="4">
        <f t="shared" si="1"/>
        <v>1.0568472577594838</v>
      </c>
    </row>
    <row r="51" spans="1:7" x14ac:dyDescent="0.2">
      <c r="A51" s="4">
        <f>IF('True_Odds_Calculator_2-way'!A52="","",'True_Odds_Calculator_2-way'!A52)</f>
        <v>1.91</v>
      </c>
      <c r="B51" s="4">
        <f>IF('True_Odds_Calculator_2-way'!B52="","",'True_Odds_Calculator_2-way'!B52)</f>
        <v>1.96</v>
      </c>
      <c r="C51" s="4">
        <f t="shared" si="0"/>
        <v>3.3764291056736839E-2</v>
      </c>
      <c r="D51" s="4">
        <f t="shared" si="2"/>
        <v>1.9736398144242935</v>
      </c>
      <c r="E51" s="4">
        <f t="shared" si="3"/>
        <v>2.0270738574832143</v>
      </c>
      <c r="G51" s="4">
        <f t="shared" si="1"/>
        <v>1.0337642910567368</v>
      </c>
    </row>
    <row r="52" spans="1:7" x14ac:dyDescent="0.2">
      <c r="A52" s="4">
        <f>IF('True_Odds_Calculator_2-way'!A53="","",'True_Odds_Calculator_2-way'!A53)</f>
        <v>1.89</v>
      </c>
      <c r="B52" s="4">
        <f>IF('True_Odds_Calculator_2-way'!B53="","",'True_Odds_Calculator_2-way'!B53)</f>
        <v>1.98</v>
      </c>
      <c r="C52" s="4">
        <f t="shared" si="0"/>
        <v>3.4151034151034265E-2</v>
      </c>
      <c r="D52" s="4">
        <f t="shared" si="2"/>
        <v>1.9530295913574449</v>
      </c>
      <c r="E52" s="4">
        <f t="shared" si="3"/>
        <v>2.0492853622474128</v>
      </c>
      <c r="G52" s="4">
        <f t="shared" si="1"/>
        <v>1.0341510341510343</v>
      </c>
    </row>
    <row r="53" spans="1:7" x14ac:dyDescent="0.2">
      <c r="A53" s="4">
        <f>IF('True_Odds_Calculator_2-way'!A54="","",'True_Odds_Calculator_2-way'!A54)</f>
        <v>1.75</v>
      </c>
      <c r="B53" s="4">
        <f>IF('True_Odds_Calculator_2-way'!B54="","",'True_Odds_Calculator_2-way'!B54)</f>
        <v>2.15</v>
      </c>
      <c r="C53" s="4">
        <f t="shared" si="0"/>
        <v>3.6544850498338777E-2</v>
      </c>
      <c r="D53" s="4">
        <f t="shared" si="2"/>
        <v>1.8078078078078077</v>
      </c>
      <c r="E53" s="4">
        <f t="shared" si="3"/>
        <v>2.2379182156133823</v>
      </c>
      <c r="G53" s="4">
        <f t="shared" si="1"/>
        <v>1.0365448504983388</v>
      </c>
    </row>
    <row r="54" spans="1:7" x14ac:dyDescent="0.2">
      <c r="A54" s="4">
        <f>IF('True_Odds_Calculator_2-way'!A55="","",'True_Odds_Calculator_2-way'!A55)</f>
        <v>1.7</v>
      </c>
      <c r="B54" s="4">
        <f>IF('True_Odds_Calculator_2-way'!B55="","",'True_Odds_Calculator_2-way'!B55)</f>
        <v>2.2200000000000002</v>
      </c>
      <c r="C54" s="4">
        <f t="shared" si="0"/>
        <v>3.868574456809748E-2</v>
      </c>
      <c r="D54" s="4">
        <f t="shared" si="2"/>
        <v>1.7578015836050302</v>
      </c>
      <c r="E54" s="4">
        <f t="shared" si="3"/>
        <v>2.3196066379840201</v>
      </c>
      <c r="G54" s="4">
        <f t="shared" si="1"/>
        <v>1.0386857445680975</v>
      </c>
    </row>
    <row r="55" spans="1:7" x14ac:dyDescent="0.2">
      <c r="A55" s="4">
        <f>IF('True_Odds_Calculator_2-way'!A56="","",'True_Odds_Calculator_2-way'!A56)</f>
        <v>1.56</v>
      </c>
      <c r="B55" s="4">
        <f>IF('True_Odds_Calculator_2-way'!B56="","",'True_Odds_Calculator_2-way'!B56)</f>
        <v>2.5099999999999998</v>
      </c>
      <c r="C55" s="4">
        <f t="shared" si="0"/>
        <v>3.9432015527633091E-2</v>
      </c>
      <c r="D55" s="4">
        <f t="shared" si="2"/>
        <v>1.6095034528115753</v>
      </c>
      <c r="E55" s="4">
        <f t="shared" si="3"/>
        <v>2.6406797949824656</v>
      </c>
      <c r="G55" s="4">
        <f t="shared" si="1"/>
        <v>1.0394320155276331</v>
      </c>
    </row>
    <row r="56" spans="1:7" x14ac:dyDescent="0.2">
      <c r="A56" s="4">
        <f>IF('True_Odds_Calculator_2-way'!A57="","",'True_Odds_Calculator_2-way'!A57)</f>
        <v>1.79</v>
      </c>
      <c r="B56" s="4">
        <f>IF('True_Odds_Calculator_2-way'!B57="","",'True_Odds_Calculator_2-way'!B57)</f>
        <v>2.0499999999999998</v>
      </c>
      <c r="C56" s="4">
        <f t="shared" si="0"/>
        <v>4.6464095925875526E-2</v>
      </c>
      <c r="D56" s="4">
        <f t="shared" si="2"/>
        <v>1.8676676421936633</v>
      </c>
      <c r="E56" s="4">
        <f t="shared" si="3"/>
        <v>2.1525150315295498</v>
      </c>
      <c r="G56" s="4">
        <f t="shared" si="1"/>
        <v>1.0464640959258755</v>
      </c>
    </row>
    <row r="57" spans="1:7" x14ac:dyDescent="0.2">
      <c r="A57" s="4">
        <f>IF('True_Odds_Calculator_2-way'!A58="","",'True_Odds_Calculator_2-way'!A58)</f>
        <v>1.33</v>
      </c>
      <c r="B57" s="4">
        <f>IF('True_Odds_Calculator_2-way'!B58="","",'True_Odds_Calculator_2-way'!B58)</f>
        <v>3.28</v>
      </c>
      <c r="C57" s="4">
        <f t="shared" si="0"/>
        <v>5.6757748028608113E-2</v>
      </c>
      <c r="D57" s="4">
        <f t="shared" si="2"/>
        <v>1.3821684303909765</v>
      </c>
      <c r="E57" s="4">
        <f t="shared" si="3"/>
        <v>3.6166473221687943</v>
      </c>
      <c r="G57" s="4">
        <f t="shared" si="1"/>
        <v>1.0567577480286081</v>
      </c>
    </row>
    <row r="58" spans="1:7" x14ac:dyDescent="0.2">
      <c r="A58" s="4">
        <f>IF('True_Odds_Calculator_2-way'!A59="","",'True_Odds_Calculator_2-way'!A59)</f>
        <v>1.56</v>
      </c>
      <c r="B58" s="4">
        <f>IF('True_Odds_Calculator_2-way'!B59="","",'True_Odds_Calculator_2-way'!B59)</f>
        <v>2.46</v>
      </c>
      <c r="C58" s="4">
        <f t="shared" si="0"/>
        <v>4.7529706066291366E-2</v>
      </c>
      <c r="D58" s="4">
        <f t="shared" si="2"/>
        <v>1.6200607902735562</v>
      </c>
      <c r="E58" s="4">
        <f t="shared" si="3"/>
        <v>2.6127450980392153</v>
      </c>
      <c r="G58" s="4">
        <f t="shared" si="1"/>
        <v>1.0475297060662914</v>
      </c>
    </row>
    <row r="59" spans="1:7" x14ac:dyDescent="0.2">
      <c r="A59" s="4">
        <f>IF('True_Odds_Calculator_2-way'!A60="","",'True_Odds_Calculator_2-way'!A60)</f>
        <v>1.83</v>
      </c>
      <c r="B59" s="4">
        <f>IF('True_Odds_Calculator_2-way'!B60="","",'True_Odds_Calculator_2-way'!B60)</f>
        <v>2.0099999999999998</v>
      </c>
      <c r="C59" s="4">
        <f t="shared" si="0"/>
        <v>4.3960525242639381E-2</v>
      </c>
      <c r="D59" s="4">
        <f t="shared" si="2"/>
        <v>1.9066946582691862</v>
      </c>
      <c r="E59" s="4">
        <f t="shared" si="3"/>
        <v>2.1029071263184975</v>
      </c>
      <c r="G59" s="4">
        <f t="shared" si="1"/>
        <v>1.0439605252426394</v>
      </c>
    </row>
    <row r="60" spans="1:7" x14ac:dyDescent="0.2">
      <c r="A60" s="4">
        <f>IF('True_Odds_Calculator_2-way'!A61="","",'True_Odds_Calculator_2-way'!A61)</f>
        <v>2.16</v>
      </c>
      <c r="B60" s="4">
        <f>IF('True_Odds_Calculator_2-way'!B61="","",'True_Odds_Calculator_2-way'!B61)</f>
        <v>1.71</v>
      </c>
      <c r="C60" s="4">
        <f t="shared" si="0"/>
        <v>4.7758284600389889E-2</v>
      </c>
      <c r="D60" s="4">
        <f t="shared" si="2"/>
        <v>2.2774694783573808</v>
      </c>
      <c r="E60" s="4">
        <f t="shared" si="3"/>
        <v>1.7827975673327543</v>
      </c>
      <c r="G60" s="4">
        <f t="shared" si="1"/>
        <v>1.0477582846003899</v>
      </c>
    </row>
    <row r="61" spans="1:7" x14ac:dyDescent="0.2">
      <c r="A61" s="4">
        <f>IF('True_Odds_Calculator_2-way'!A62="","",'True_Odds_Calculator_2-way'!A62)</f>
        <v>2.29</v>
      </c>
      <c r="B61" s="4">
        <f>IF('True_Odds_Calculator_2-way'!B62="","",'True_Odds_Calculator_2-way'!B62)</f>
        <v>1.64</v>
      </c>
      <c r="C61" s="4">
        <f t="shared" si="0"/>
        <v>4.6437320268399196E-2</v>
      </c>
      <c r="D61" s="4">
        <f t="shared" si="2"/>
        <v>2.4185986604842866</v>
      </c>
      <c r="E61" s="4">
        <f t="shared" si="3"/>
        <v>1.7049210096241147</v>
      </c>
      <c r="G61" s="4">
        <f t="shared" si="1"/>
        <v>1.0464373202683992</v>
      </c>
    </row>
    <row r="62" spans="1:7" x14ac:dyDescent="0.2">
      <c r="A62" s="4">
        <f>IF('True_Odds_Calculator_2-way'!A63="","",'True_Odds_Calculator_2-way'!A63)</f>
        <v>1.64</v>
      </c>
      <c r="B62" s="4">
        <f>IF('True_Odds_Calculator_2-way'!B63="","",'True_Odds_Calculator_2-way'!B63)</f>
        <v>2.29</v>
      </c>
      <c r="C62" s="4">
        <f t="shared" si="0"/>
        <v>4.6437320268399196E-2</v>
      </c>
      <c r="D62" s="4">
        <f t="shared" si="2"/>
        <v>1.7049210096241147</v>
      </c>
      <c r="E62" s="4">
        <f t="shared" si="3"/>
        <v>2.4185986604842866</v>
      </c>
      <c r="G62" s="4">
        <f t="shared" si="1"/>
        <v>1.0464373202683992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2.1800000000000002</v>
      </c>
      <c r="C63" s="4">
        <f t="shared" si="0"/>
        <v>4.6950890447922333E-2</v>
      </c>
      <c r="D63" s="4">
        <f t="shared" si="2"/>
        <v>1.7706641184902054</v>
      </c>
      <c r="E63" s="4">
        <f t="shared" si="3"/>
        <v>2.2975821450712961</v>
      </c>
      <c r="G63" s="4">
        <f t="shared" si="1"/>
        <v>1.0469508904479223</v>
      </c>
    </row>
    <row r="64" spans="1:7" x14ac:dyDescent="0.2">
      <c r="A64" s="4">
        <f>IF('True_Odds_Calculator_2-way'!A65="","",'True_Odds_Calculator_2-way'!A65)</f>
        <v>1.6</v>
      </c>
      <c r="B64" s="4">
        <f>IF('True_Odds_Calculator_2-way'!B65="","",'True_Odds_Calculator_2-way'!B65)</f>
        <v>2.31</v>
      </c>
      <c r="C64" s="4">
        <f t="shared" si="0"/>
        <v>5.7900432900432897E-2</v>
      </c>
      <c r="D64" s="4">
        <f t="shared" si="2"/>
        <v>1.6777122106218794</v>
      </c>
      <c r="E64" s="4">
        <f t="shared" si="3"/>
        <v>2.475552578700603</v>
      </c>
      <c r="G64" s="4">
        <f t="shared" si="1"/>
        <v>1.0579004329004329</v>
      </c>
    </row>
    <row r="65" spans="1:7" x14ac:dyDescent="0.2">
      <c r="A65" s="4">
        <f>IF('True_Odds_Calculator_2-way'!A66="","",'True_Odds_Calculator_2-way'!A66)</f>
        <v>2.14</v>
      </c>
      <c r="B65" s="4">
        <f>IF('True_Odds_Calculator_2-way'!B66="","",'True_Odds_Calculator_2-way'!B66)</f>
        <v>1.72</v>
      </c>
      <c r="C65" s="4">
        <f t="shared" si="0"/>
        <v>4.8685068463377501E-2</v>
      </c>
      <c r="D65" s="4">
        <f t="shared" si="2"/>
        <v>2.2576054955839058</v>
      </c>
      <c r="E65" s="4">
        <f t="shared" si="3"/>
        <v>1.7951619196254389</v>
      </c>
      <c r="G65" s="4">
        <f t="shared" si="1"/>
        <v>1.0486850684633775</v>
      </c>
    </row>
    <row r="66" spans="1:7" x14ac:dyDescent="0.2">
      <c r="A66" s="4">
        <f>IF('True_Odds_Calculator_2-way'!A67="","",'True_Odds_Calculator_2-way'!A67)</f>
        <v>1.64</v>
      </c>
      <c r="B66" s="4">
        <f>IF('True_Odds_Calculator_2-way'!B67="","",'True_Odds_Calculator_2-way'!B67)</f>
        <v>2.2799999999999998</v>
      </c>
      <c r="C66" s="4">
        <f t="shared" ref="C66:C129" si="4">IF(A66="","",((1/A66)+(1/B66))-1)</f>
        <v>4.8352588789045914E-2</v>
      </c>
      <c r="D66" s="4">
        <f t="shared" si="2"/>
        <v>1.7077091706247716</v>
      </c>
      <c r="E66" s="4">
        <f t="shared" si="3"/>
        <v>2.4130098089829635</v>
      </c>
      <c r="G66" s="4">
        <f t="shared" ref="G66:G129" si="5">IF(A66="","",C66+1)</f>
        <v>1.0483525887890459</v>
      </c>
    </row>
    <row r="67" spans="1:7" x14ac:dyDescent="0.2">
      <c r="A67" s="4">
        <f>IF('True_Odds_Calculator_2-way'!A68="","",'True_Odds_Calculator_2-way'!A68)</f>
        <v>1.72</v>
      </c>
      <c r="B67" s="4">
        <f>IF('True_Odds_Calculator_2-way'!B68="","",'True_Odds_Calculator_2-way'!B68)</f>
        <v>2.14</v>
      </c>
      <c r="C67" s="4">
        <f t="shared" si="4"/>
        <v>4.8685068463377501E-2</v>
      </c>
      <c r="D67" s="4">
        <f t="shared" ref="D67:D130" si="6">IF(A67="","",(2*A67)/(2-($C67*A67)))</f>
        <v>1.7951619196254389</v>
      </c>
      <c r="E67" s="4">
        <f t="shared" ref="E67:E130" si="7">IF(B67="","",(2*B67)/(2-($C67*B67)))</f>
        <v>2.2576054955839058</v>
      </c>
      <c r="G67" s="4">
        <f t="shared" si="5"/>
        <v>1.0486850684633775</v>
      </c>
    </row>
    <row r="68" spans="1:7" x14ac:dyDescent="0.2">
      <c r="A68" s="4">
        <f>IF('True_Odds_Calculator_2-way'!A69="","",'True_Odds_Calculator_2-way'!A69)</f>
        <v>2.09</v>
      </c>
      <c r="B68" s="4">
        <f>IF('True_Odds_Calculator_2-way'!B69="","",'True_Odds_Calculator_2-way'!B69)</f>
        <v>1.8</v>
      </c>
      <c r="C68" s="4">
        <f t="shared" si="4"/>
        <v>3.4024455077086735E-2</v>
      </c>
      <c r="D68" s="4">
        <f t="shared" si="6"/>
        <v>2.1670506912442398</v>
      </c>
      <c r="E68" s="4">
        <f t="shared" si="7"/>
        <v>1.8568608094768018</v>
      </c>
      <c r="G68" s="4">
        <f t="shared" si="5"/>
        <v>1.0340244550770867</v>
      </c>
    </row>
    <row r="69" spans="1:7" x14ac:dyDescent="0.2">
      <c r="A69" s="4">
        <f>IF('True_Odds_Calculator_2-way'!A70="","",'True_Odds_Calculator_2-way'!A70)</f>
        <v>2.17</v>
      </c>
      <c r="B69" s="4">
        <f>IF('True_Odds_Calculator_2-way'!B70="","",'True_Odds_Calculator_2-way'!B70)</f>
        <v>1.75</v>
      </c>
      <c r="C69" s="4">
        <f t="shared" si="4"/>
        <v>3.2258064516129004E-2</v>
      </c>
      <c r="D69" s="4">
        <f t="shared" si="6"/>
        <v>2.2487046632124348</v>
      </c>
      <c r="E69" s="4">
        <f t="shared" si="7"/>
        <v>1.8008298755186722</v>
      </c>
      <c r="G69" s="4">
        <f t="shared" si="5"/>
        <v>1.032258064516129</v>
      </c>
    </row>
    <row r="70" spans="1:7" x14ac:dyDescent="0.2">
      <c r="A70" s="4">
        <f>IF('True_Odds_Calculator_2-way'!A71="","",'True_Odds_Calculator_2-way'!A71)</f>
        <v>2.31</v>
      </c>
      <c r="B70" s="4">
        <f>IF('True_Odds_Calculator_2-way'!B71="","",'True_Odds_Calculator_2-way'!B71)</f>
        <v>1.67</v>
      </c>
      <c r="C70" s="4">
        <f t="shared" si="4"/>
        <v>3.1702828110013792E-2</v>
      </c>
      <c r="D70" s="4">
        <f t="shared" si="6"/>
        <v>2.397799670572148</v>
      </c>
      <c r="E70" s="4">
        <f t="shared" si="7"/>
        <v>1.7154100984947862</v>
      </c>
      <c r="G70" s="4">
        <f t="shared" si="5"/>
        <v>1.0317028281100138</v>
      </c>
    </row>
    <row r="71" spans="1:7" x14ac:dyDescent="0.2">
      <c r="A71" s="4">
        <f>IF('True_Odds_Calculator_2-way'!A72="","",'True_Odds_Calculator_2-way'!A72)</f>
        <v>1.68</v>
      </c>
      <c r="B71" s="4">
        <f>IF('True_Odds_Calculator_2-way'!B72="","",'True_Odds_Calculator_2-way'!B72)</f>
        <v>2.2400000000000002</v>
      </c>
      <c r="C71" s="4">
        <f t="shared" si="4"/>
        <v>4.1666666666666519E-2</v>
      </c>
      <c r="D71" s="4">
        <f t="shared" si="6"/>
        <v>1.7409326424870464</v>
      </c>
      <c r="E71" s="4">
        <f t="shared" si="7"/>
        <v>2.3496503496503496</v>
      </c>
      <c r="G71" s="4">
        <f t="shared" si="5"/>
        <v>1.0416666666666665</v>
      </c>
    </row>
    <row r="72" spans="1:7" x14ac:dyDescent="0.2">
      <c r="A72" s="4">
        <f>IF('True_Odds_Calculator_2-way'!A73="","",'True_Odds_Calculator_2-way'!A73)</f>
        <v>2.15</v>
      </c>
      <c r="B72" s="4">
        <f>IF('True_Odds_Calculator_2-way'!B73="","",'True_Odds_Calculator_2-way'!B73)</f>
        <v>1.76</v>
      </c>
      <c r="C72" s="4">
        <f t="shared" si="4"/>
        <v>3.3298097251585723E-2</v>
      </c>
      <c r="D72" s="4">
        <f t="shared" si="6"/>
        <v>2.2298173246906305</v>
      </c>
      <c r="E72" s="4">
        <f t="shared" si="7"/>
        <v>1.8131288931480596</v>
      </c>
      <c r="G72" s="4">
        <f t="shared" si="5"/>
        <v>1.0332980972515857</v>
      </c>
    </row>
    <row r="73" spans="1:7" x14ac:dyDescent="0.2">
      <c r="A73" s="4">
        <f>IF('True_Odds_Calculator_2-way'!A74="","",'True_Odds_Calculator_2-way'!A74)</f>
        <v>2.1800000000000002</v>
      </c>
      <c r="B73" s="4">
        <f>IF('True_Odds_Calculator_2-way'!B74="","",'True_Odds_Calculator_2-way'!B74)</f>
        <v>1.74</v>
      </c>
      <c r="C73" s="4">
        <f t="shared" si="4"/>
        <v>3.3428240008436028E-2</v>
      </c>
      <c r="D73" s="4">
        <f t="shared" si="6"/>
        <v>2.2624358821424311</v>
      </c>
      <c r="E73" s="4">
        <f t="shared" si="7"/>
        <v>1.7921194368326561</v>
      </c>
      <c r="G73" s="4">
        <f t="shared" si="5"/>
        <v>1.033428240008436</v>
      </c>
    </row>
    <row r="74" spans="1:7" x14ac:dyDescent="0.2">
      <c r="A74" s="4">
        <f>IF('True_Odds_Calculator_2-way'!A75="","",'True_Odds_Calculator_2-way'!A75)</f>
        <v>2.59</v>
      </c>
      <c r="B74" s="4">
        <f>IF('True_Odds_Calculator_2-way'!B75="","",'True_Odds_Calculator_2-way'!B75)</f>
        <v>1.54</v>
      </c>
      <c r="C74" s="4">
        <f t="shared" si="4"/>
        <v>3.5451035451035562E-2</v>
      </c>
      <c r="D74" s="4">
        <f t="shared" si="6"/>
        <v>2.7146260123868511</v>
      </c>
      <c r="E74" s="4">
        <f t="shared" si="7"/>
        <v>1.583217560433454</v>
      </c>
      <c r="G74" s="4">
        <f t="shared" si="5"/>
        <v>1.0354510354510356</v>
      </c>
    </row>
    <row r="75" spans="1:7" x14ac:dyDescent="0.2">
      <c r="A75" s="4">
        <f>IF('True_Odds_Calculator_2-way'!A76="","",'True_Odds_Calculator_2-way'!A76)</f>
        <v>2.13</v>
      </c>
      <c r="B75" s="4">
        <f>IF('True_Odds_Calculator_2-way'!B76="","",'True_Odds_Calculator_2-way'!B76)</f>
        <v>1.78</v>
      </c>
      <c r="C75" s="4">
        <f t="shared" si="4"/>
        <v>3.128132088410629E-2</v>
      </c>
      <c r="D75" s="4">
        <f t="shared" si="6"/>
        <v>2.2034055907479515</v>
      </c>
      <c r="E75" s="4">
        <f t="shared" si="7"/>
        <v>1.8309750325976726</v>
      </c>
      <c r="G75" s="4">
        <f t="shared" si="5"/>
        <v>1.0312813208841063</v>
      </c>
    </row>
    <row r="76" spans="1:7" x14ac:dyDescent="0.2">
      <c r="A76" s="4">
        <f>IF('True_Odds_Calculator_2-way'!A77="","",'True_Odds_Calculator_2-way'!A77)</f>
        <v>2.06</v>
      </c>
      <c r="B76" s="4">
        <f>IF('True_Odds_Calculator_2-way'!B77="","",'True_Odds_Calculator_2-way'!B77)</f>
        <v>1.83</v>
      </c>
      <c r="C76" s="4">
        <f t="shared" si="4"/>
        <v>3.1884980635577431E-2</v>
      </c>
      <c r="D76" s="4">
        <f t="shared" si="6"/>
        <v>2.1299508446804905</v>
      </c>
      <c r="E76" s="4">
        <f t="shared" si="7"/>
        <v>1.8849942497124856</v>
      </c>
      <c r="G76" s="4">
        <f t="shared" si="5"/>
        <v>1.0318849806355774</v>
      </c>
    </row>
    <row r="77" spans="1:7" x14ac:dyDescent="0.2">
      <c r="A77" s="4">
        <f>IF('True_Odds_Calculator_2-way'!A78="","",'True_Odds_Calculator_2-way'!A78)</f>
        <v>1.86</v>
      </c>
      <c r="B77" s="4">
        <f>IF('True_Odds_Calculator_2-way'!B78="","",'True_Odds_Calculator_2-way'!B78)</f>
        <v>2.0299999999999998</v>
      </c>
      <c r="C77" s="4">
        <f t="shared" si="4"/>
        <v>3.0245246040574214E-2</v>
      </c>
      <c r="D77" s="4">
        <f t="shared" si="6"/>
        <v>1.9138324294186226</v>
      </c>
      <c r="E77" s="4">
        <f t="shared" si="7"/>
        <v>2.0942925287037548</v>
      </c>
      <c r="G77" s="4">
        <f t="shared" si="5"/>
        <v>1.0302452460405742</v>
      </c>
    </row>
    <row r="78" spans="1:7" x14ac:dyDescent="0.2">
      <c r="A78" s="4">
        <f>IF('True_Odds_Calculator_2-way'!A79="","",'True_Odds_Calculator_2-way'!A79)</f>
        <v>1.88</v>
      </c>
      <c r="B78" s="4">
        <f>IF('True_Odds_Calculator_2-way'!B79="","",'True_Odds_Calculator_2-way'!B79)</f>
        <v>2</v>
      </c>
      <c r="C78" s="4">
        <f t="shared" si="4"/>
        <v>3.1914893617021267E-2</v>
      </c>
      <c r="D78" s="4">
        <f t="shared" si="6"/>
        <v>1.9381443298969072</v>
      </c>
      <c r="E78" s="4">
        <f t="shared" si="7"/>
        <v>2.0659340659340657</v>
      </c>
      <c r="G78" s="4">
        <f t="shared" si="5"/>
        <v>1.0319148936170213</v>
      </c>
    </row>
    <row r="79" spans="1:7" x14ac:dyDescent="0.2">
      <c r="A79" s="4">
        <f>IF('True_Odds_Calculator_2-way'!A80="","",'True_Odds_Calculator_2-way'!A80)</f>
        <v>2.3199999999999998</v>
      </c>
      <c r="B79" s="4">
        <f>IF('True_Odds_Calculator_2-way'!B80="","",'True_Odds_Calculator_2-way'!B80)</f>
        <v>1.66</v>
      </c>
      <c r="C79" s="4">
        <f t="shared" si="4"/>
        <v>3.3444121312837582E-2</v>
      </c>
      <c r="D79" s="4">
        <f t="shared" si="6"/>
        <v>2.4136375031336175</v>
      </c>
      <c r="E79" s="4">
        <f t="shared" si="7"/>
        <v>1.707394928178755</v>
      </c>
      <c r="G79" s="4">
        <f t="shared" si="5"/>
        <v>1.0334441213128376</v>
      </c>
    </row>
    <row r="80" spans="1:7" x14ac:dyDescent="0.2">
      <c r="A80" s="4">
        <f>IF('True_Odds_Calculator_2-way'!A81="","",'True_Odds_Calculator_2-way'!A81)</f>
        <v>2.44</v>
      </c>
      <c r="B80" s="4">
        <f>IF('True_Odds_Calculator_2-way'!B81="","",'True_Odds_Calculator_2-way'!B81)</f>
        <v>1.61</v>
      </c>
      <c r="C80" s="4">
        <f t="shared" si="4"/>
        <v>3.0954077996130813E-2</v>
      </c>
      <c r="D80" s="4">
        <f t="shared" si="6"/>
        <v>2.5357603924606251</v>
      </c>
      <c r="E80" s="4">
        <f t="shared" si="7"/>
        <v>1.6511432414256895</v>
      </c>
      <c r="G80" s="4">
        <f t="shared" si="5"/>
        <v>1.0309540779961308</v>
      </c>
    </row>
    <row r="81" spans="1:7" x14ac:dyDescent="0.2">
      <c r="A81" s="4">
        <f>IF('True_Odds_Calculator_2-way'!A82="","",'True_Odds_Calculator_2-way'!A82)</f>
        <v>2.4300000000000002</v>
      </c>
      <c r="B81" s="4">
        <f>IF('True_Odds_Calculator_2-way'!B82="","",'True_Odds_Calculator_2-way'!B82)</f>
        <v>1.55</v>
      </c>
      <c r="C81" s="4">
        <f t="shared" si="4"/>
        <v>5.6683924067436608E-2</v>
      </c>
      <c r="D81" s="4">
        <f t="shared" si="6"/>
        <v>2.609734973150875</v>
      </c>
      <c r="E81" s="4">
        <f t="shared" si="7"/>
        <v>1.6212202733240073</v>
      </c>
      <c r="G81" s="4">
        <f t="shared" si="5"/>
        <v>1.0566839240674366</v>
      </c>
    </row>
    <row r="82" spans="1:7" x14ac:dyDescent="0.2">
      <c r="A82" s="4">
        <f>IF('True_Odds_Calculator_2-way'!A83="","",'True_Odds_Calculator_2-way'!A83)</f>
        <v>2.09</v>
      </c>
      <c r="B82" s="4">
        <f>IF('True_Odds_Calculator_2-way'!B83="","",'True_Odds_Calculator_2-way'!B83)</f>
        <v>1.8</v>
      </c>
      <c r="C82" s="4">
        <f t="shared" si="4"/>
        <v>3.4024455077086735E-2</v>
      </c>
      <c r="D82" s="4">
        <f t="shared" si="6"/>
        <v>2.1670506912442398</v>
      </c>
      <c r="E82" s="4">
        <f t="shared" si="7"/>
        <v>1.8568608094768018</v>
      </c>
      <c r="G82" s="4">
        <f t="shared" si="5"/>
        <v>1.0340244550770867</v>
      </c>
    </row>
    <row r="83" spans="1:7" x14ac:dyDescent="0.2">
      <c r="A83" s="4">
        <f>IF('True_Odds_Calculator_2-way'!A84="","",'True_Odds_Calculator_2-way'!A84)</f>
        <v>2.86</v>
      </c>
      <c r="B83" s="4">
        <f>IF('True_Odds_Calculator_2-way'!B84="","",'True_Odds_Calculator_2-way'!B84)</f>
        <v>1.46</v>
      </c>
      <c r="C83" s="4">
        <f t="shared" si="4"/>
        <v>3.458185649966472E-2</v>
      </c>
      <c r="D83" s="4">
        <f t="shared" si="6"/>
        <v>3.0087908920593742</v>
      </c>
      <c r="E83" s="4">
        <f t="shared" si="7"/>
        <v>1.4978118946839802</v>
      </c>
      <c r="G83" s="4">
        <f t="shared" si="5"/>
        <v>1.0345818564996647</v>
      </c>
    </row>
    <row r="84" spans="1:7" x14ac:dyDescent="0.2">
      <c r="A84" s="4">
        <f>IF('True_Odds_Calculator_2-way'!A85="","",'True_Odds_Calculator_2-way'!A85)</f>
        <v>1.93</v>
      </c>
      <c r="B84" s="4">
        <f>IF('True_Odds_Calculator_2-way'!B85="","",'True_Odds_Calculator_2-way'!B85)</f>
        <v>1.95</v>
      </c>
      <c r="C84" s="4">
        <f t="shared" si="4"/>
        <v>3.0955227846419575E-2</v>
      </c>
      <c r="D84" s="4">
        <f t="shared" si="6"/>
        <v>1.9894277785119598</v>
      </c>
      <c r="E84" s="4">
        <f t="shared" si="7"/>
        <v>2.0106851876586083</v>
      </c>
      <c r="G84" s="4">
        <f t="shared" si="5"/>
        <v>1.0309552278464196</v>
      </c>
    </row>
    <row r="85" spans="1:7" x14ac:dyDescent="0.2">
      <c r="A85" s="4">
        <f>IF('True_Odds_Calculator_2-way'!A86="","",'True_Odds_Calculator_2-way'!A86)</f>
        <v>2.1800000000000002</v>
      </c>
      <c r="B85" s="4">
        <f>IF('True_Odds_Calculator_2-way'!B86="","",'True_Odds_Calculator_2-way'!B86)</f>
        <v>1.74</v>
      </c>
      <c r="C85" s="4">
        <f t="shared" si="4"/>
        <v>3.3428240008436028E-2</v>
      </c>
      <c r="D85" s="4">
        <f t="shared" si="6"/>
        <v>2.2624358821424311</v>
      </c>
      <c r="E85" s="4">
        <f t="shared" si="7"/>
        <v>1.7921194368326561</v>
      </c>
      <c r="G85" s="4">
        <f t="shared" si="5"/>
        <v>1.033428240008436</v>
      </c>
    </row>
    <row r="86" spans="1:7" x14ac:dyDescent="0.2">
      <c r="A86" s="4">
        <f>IF('True_Odds_Calculator_2-way'!A87="","",'True_Odds_Calculator_2-way'!A87)</f>
        <v>1.42</v>
      </c>
      <c r="B86" s="4">
        <f>IF('True_Odds_Calculator_2-way'!B87="","",'True_Odds_Calculator_2-way'!B87)</f>
        <v>2.95</v>
      </c>
      <c r="C86" s="4">
        <f t="shared" si="4"/>
        <v>4.3208402960133618E-2</v>
      </c>
      <c r="D86" s="4">
        <f t="shared" si="6"/>
        <v>1.4649414233257561</v>
      </c>
      <c r="E86" s="4">
        <f t="shared" si="7"/>
        <v>3.1508085746521246</v>
      </c>
      <c r="G86" s="4">
        <f t="shared" si="5"/>
        <v>1.0432084029601336</v>
      </c>
    </row>
    <row r="87" spans="1:7" x14ac:dyDescent="0.2">
      <c r="A87" s="4">
        <f>IF('True_Odds_Calculator_2-way'!A88="","",'True_Odds_Calculator_2-way'!A88)</f>
        <v>2.0699999999999998</v>
      </c>
      <c r="B87" s="4">
        <f>IF('True_Odds_Calculator_2-way'!B88="","",'True_Odds_Calculator_2-way'!B88)</f>
        <v>1.83</v>
      </c>
      <c r="C87" s="4">
        <f t="shared" si="4"/>
        <v>2.9539874871307603E-2</v>
      </c>
      <c r="D87" s="4">
        <f t="shared" si="6"/>
        <v>2.1352836729517204</v>
      </c>
      <c r="E87" s="4">
        <f t="shared" si="7"/>
        <v>1.8808371192373576</v>
      </c>
      <c r="G87" s="4">
        <f t="shared" si="5"/>
        <v>1.0295398748713076</v>
      </c>
    </row>
    <row r="88" spans="1:7" x14ac:dyDescent="0.2">
      <c r="A88" s="4">
        <f>IF('True_Odds_Calculator_2-way'!A89="","",'True_Odds_Calculator_2-way'!A89)</f>
        <v>2.17</v>
      </c>
      <c r="B88" s="4">
        <f>IF('True_Odds_Calculator_2-way'!B89="","",'True_Odds_Calculator_2-way'!B89)</f>
        <v>1.75</v>
      </c>
      <c r="C88" s="4">
        <f t="shared" si="4"/>
        <v>3.2258064516129004E-2</v>
      </c>
      <c r="D88" s="4">
        <f t="shared" si="6"/>
        <v>2.2487046632124348</v>
      </c>
      <c r="E88" s="4">
        <f t="shared" si="7"/>
        <v>1.8008298755186722</v>
      </c>
      <c r="G88" s="4">
        <f t="shared" si="5"/>
        <v>1.032258064516129</v>
      </c>
    </row>
    <row r="89" spans="1:7" x14ac:dyDescent="0.2">
      <c r="A89" s="4">
        <f>IF('True_Odds_Calculator_2-way'!A90="","",'True_Odds_Calculator_2-way'!A90)</f>
        <v>2.31</v>
      </c>
      <c r="B89" s="4">
        <f>IF('True_Odds_Calculator_2-way'!B90="","",'True_Odds_Calculator_2-way'!B90)</f>
        <v>1.67</v>
      </c>
      <c r="C89" s="4">
        <f t="shared" si="4"/>
        <v>3.1702828110013792E-2</v>
      </c>
      <c r="D89" s="4">
        <f t="shared" si="6"/>
        <v>2.397799670572148</v>
      </c>
      <c r="E89" s="4">
        <f t="shared" si="7"/>
        <v>1.7154100984947862</v>
      </c>
      <c r="G89" s="4">
        <f t="shared" si="5"/>
        <v>1.0317028281100138</v>
      </c>
    </row>
    <row r="90" spans="1:7" x14ac:dyDescent="0.2">
      <c r="A90" s="4">
        <f>IF('True_Odds_Calculator_2-way'!A91="","",'True_Odds_Calculator_2-way'!A91)</f>
        <v>2.11</v>
      </c>
      <c r="B90" s="4">
        <f>IF('True_Odds_Calculator_2-way'!B91="","",'True_Odds_Calculator_2-way'!B91)</f>
        <v>1.78</v>
      </c>
      <c r="C90" s="4">
        <f t="shared" si="4"/>
        <v>3.5731402098088338E-2</v>
      </c>
      <c r="D90" s="4">
        <f t="shared" si="6"/>
        <v>2.1926557300484557</v>
      </c>
      <c r="E90" s="4">
        <f t="shared" si="7"/>
        <v>1.8384649273092173</v>
      </c>
      <c r="G90" s="4">
        <f t="shared" si="5"/>
        <v>1.0357314020980883</v>
      </c>
    </row>
    <row r="91" spans="1:7" x14ac:dyDescent="0.2">
      <c r="A91" s="4">
        <f>IF('True_Odds_Calculator_2-way'!A92="","",'True_Odds_Calculator_2-way'!A92)</f>
        <v>1.85</v>
      </c>
      <c r="B91" s="4">
        <f>IF('True_Odds_Calculator_2-way'!B92="","",'True_Odds_Calculator_2-way'!B92)</f>
        <v>2</v>
      </c>
      <c r="C91" s="4">
        <f t="shared" si="4"/>
        <v>4.0540540540540349E-2</v>
      </c>
      <c r="D91" s="4">
        <f t="shared" si="6"/>
        <v>1.9220779220779218</v>
      </c>
      <c r="E91" s="4">
        <f t="shared" si="7"/>
        <v>2.0845070422535206</v>
      </c>
      <c r="G91" s="4">
        <f t="shared" si="5"/>
        <v>1.0405405405405403</v>
      </c>
    </row>
    <row r="92" spans="1:7" x14ac:dyDescent="0.2">
      <c r="A92" s="4">
        <f>IF('True_Odds_Calculator_2-way'!A93="","",'True_Odds_Calculator_2-way'!A93)</f>
        <v>1.75</v>
      </c>
      <c r="B92" s="4">
        <f>IF('True_Odds_Calculator_2-way'!B93="","",'True_Odds_Calculator_2-way'!B93)</f>
        <v>2.1</v>
      </c>
      <c r="C92" s="4">
        <f t="shared" si="4"/>
        <v>4.761904761904745E-2</v>
      </c>
      <c r="D92" s="4">
        <f t="shared" si="6"/>
        <v>1.8260869565217388</v>
      </c>
      <c r="E92" s="4">
        <f t="shared" si="7"/>
        <v>2.2105263157894735</v>
      </c>
      <c r="G92" s="4">
        <f t="shared" si="5"/>
        <v>1.0476190476190474</v>
      </c>
    </row>
    <row r="93" spans="1:7" x14ac:dyDescent="0.2">
      <c r="A93" s="4">
        <f>IF('True_Odds_Calculator_2-way'!A94="","",'True_Odds_Calculator_2-way'!A94)</f>
        <v>1.61</v>
      </c>
      <c r="B93" s="4">
        <f>IF('True_Odds_Calculator_2-way'!B94="","",'True_Odds_Calculator_2-way'!B94)</f>
        <v>2.34</v>
      </c>
      <c r="C93" s="4">
        <f t="shared" si="4"/>
        <v>4.8468439772787697E-2</v>
      </c>
      <c r="D93" s="4">
        <f t="shared" si="6"/>
        <v>1.6753679903944503</v>
      </c>
      <c r="E93" s="4">
        <f t="shared" si="7"/>
        <v>2.4806742608810168</v>
      </c>
      <c r="G93" s="4">
        <f t="shared" si="5"/>
        <v>1.0484684397727877</v>
      </c>
    </row>
    <row r="94" spans="1:7" x14ac:dyDescent="0.2">
      <c r="A94" s="4">
        <f>IF('True_Odds_Calculator_2-way'!A95="","",'True_Odds_Calculator_2-way'!A95)</f>
        <v>1.75</v>
      </c>
      <c r="B94" s="4">
        <f>IF('True_Odds_Calculator_2-way'!B95="","",'True_Odds_Calculator_2-way'!B95)</f>
        <v>2.0699999999999998</v>
      </c>
      <c r="C94" s="4">
        <f t="shared" si="4"/>
        <v>5.452035886818507E-2</v>
      </c>
      <c r="D94" s="4">
        <f t="shared" si="6"/>
        <v>1.8376664552948638</v>
      </c>
      <c r="E94" s="4">
        <f t="shared" si="7"/>
        <v>2.1937925813777439</v>
      </c>
      <c r="G94" s="4">
        <f t="shared" si="5"/>
        <v>1.0545203588681851</v>
      </c>
    </row>
    <row r="95" spans="1:7" x14ac:dyDescent="0.2">
      <c r="A95" s="4">
        <f>IF('True_Odds_Calculator_2-way'!A96="","",'True_Odds_Calculator_2-way'!A96)</f>
        <v>1.56</v>
      </c>
      <c r="B95" s="4">
        <f>IF('True_Odds_Calculator_2-way'!B96="","",'True_Odds_Calculator_2-way'!B96)</f>
        <v>2.35</v>
      </c>
      <c r="C95" s="4">
        <f t="shared" si="4"/>
        <v>6.6557555919257938E-2</v>
      </c>
      <c r="D95" s="4">
        <f t="shared" si="6"/>
        <v>1.6454219030520645</v>
      </c>
      <c r="E95" s="4">
        <f t="shared" si="7"/>
        <v>2.5493741307371347</v>
      </c>
      <c r="G95" s="4">
        <f t="shared" si="5"/>
        <v>1.0665575559192579</v>
      </c>
    </row>
    <row r="96" spans="1:7" x14ac:dyDescent="0.2">
      <c r="A96" s="4">
        <f>IF('True_Odds_Calculator_2-way'!A97="","",'True_Odds_Calculator_2-way'!A97)</f>
        <v>1.33</v>
      </c>
      <c r="B96" s="4">
        <f>IF('True_Odds_Calculator_2-way'!B97="","",'True_Odds_Calculator_2-way'!B97)</f>
        <v>3.5</v>
      </c>
      <c r="C96" s="4">
        <f t="shared" si="4"/>
        <v>3.7593984962406068E-2</v>
      </c>
      <c r="D96" s="4">
        <f t="shared" si="6"/>
        <v>1.3641025641025641</v>
      </c>
      <c r="E96" s="4">
        <f t="shared" si="7"/>
        <v>3.746478873239437</v>
      </c>
      <c r="G96" s="4">
        <f t="shared" si="5"/>
        <v>1.0375939849624061</v>
      </c>
    </row>
    <row r="97" spans="1:7" x14ac:dyDescent="0.2">
      <c r="A97" s="4">
        <f>IF('True_Odds_Calculator_2-way'!A98="","",'True_Odds_Calculator_2-way'!A98)</f>
        <v>1.59</v>
      </c>
      <c r="B97" s="4">
        <f>IF('True_Odds_Calculator_2-way'!B98="","",'True_Odds_Calculator_2-way'!B98)</f>
        <v>2.29</v>
      </c>
      <c r="C97" s="4">
        <f t="shared" si="4"/>
        <v>6.5612040317486464E-2</v>
      </c>
      <c r="D97" s="4">
        <f t="shared" si="6"/>
        <v>1.6775010941927162</v>
      </c>
      <c r="E97" s="4">
        <f t="shared" si="7"/>
        <v>2.4760123763217843</v>
      </c>
      <c r="G97" s="4">
        <f t="shared" si="5"/>
        <v>1.0656120403174865</v>
      </c>
    </row>
    <row r="98" spans="1:7" x14ac:dyDescent="0.2">
      <c r="A98" s="4">
        <f>IF('True_Odds_Calculator_2-way'!A99="","",'True_Odds_Calculator_2-way'!A99)</f>
        <v>1.75</v>
      </c>
      <c r="B98" s="4">
        <f>IF('True_Odds_Calculator_2-way'!B99="","",'True_Odds_Calculator_2-way'!B99)</f>
        <v>2.06</v>
      </c>
      <c r="C98" s="4">
        <f t="shared" si="4"/>
        <v>5.6865464632454898E-2</v>
      </c>
      <c r="D98" s="4">
        <f t="shared" si="6"/>
        <v>1.8416347381864622</v>
      </c>
      <c r="E98" s="4">
        <f t="shared" si="7"/>
        <v>2.1881638846737479</v>
      </c>
      <c r="G98" s="4">
        <f t="shared" si="5"/>
        <v>1.0568654646324549</v>
      </c>
    </row>
    <row r="99" spans="1:7" x14ac:dyDescent="0.2">
      <c r="A99" s="4">
        <f>IF('True_Odds_Calculator_2-way'!A100="","",'True_Odds_Calculator_2-way'!A100)</f>
        <v>1.65</v>
      </c>
      <c r="B99" s="4">
        <f>IF('True_Odds_Calculator_2-way'!B100="","",'True_Odds_Calculator_2-way'!B100)</f>
        <v>2.23</v>
      </c>
      <c r="C99" s="4">
        <f t="shared" si="4"/>
        <v>5.4491099334148752E-2</v>
      </c>
      <c r="D99" s="4">
        <f t="shared" si="6"/>
        <v>1.7276675666158001</v>
      </c>
      <c r="E99" s="4">
        <f t="shared" si="7"/>
        <v>2.374253911921278</v>
      </c>
      <c r="G99" s="4">
        <f t="shared" si="5"/>
        <v>1.0544910993341488</v>
      </c>
    </row>
    <row r="100" spans="1:7" x14ac:dyDescent="0.2">
      <c r="A100" s="4">
        <f>IF('True_Odds_Calculator_2-way'!A101="","",'True_Odds_Calculator_2-way'!A101)</f>
        <v>2.0499999999999998</v>
      </c>
      <c r="B100" s="4">
        <f>IF('True_Odds_Calculator_2-way'!B101="","",'True_Odds_Calculator_2-way'!B101)</f>
        <v>1.76</v>
      </c>
      <c r="C100" s="4">
        <f t="shared" si="4"/>
        <v>5.598669623059882E-2</v>
      </c>
      <c r="D100" s="4">
        <f t="shared" si="6"/>
        <v>2.1748040988547319</v>
      </c>
      <c r="E100" s="4">
        <f t="shared" si="7"/>
        <v>1.8512057465366858</v>
      </c>
      <c r="G100" s="4">
        <f t="shared" si="5"/>
        <v>1.0559866962305988</v>
      </c>
    </row>
    <row r="101" spans="1:7" x14ac:dyDescent="0.2">
      <c r="A101" s="4">
        <f>IF('True_Odds_Calculator_2-way'!A102="","",'True_Odds_Calculator_2-way'!A102)</f>
        <v>1.71</v>
      </c>
      <c r="B101" s="4">
        <f>IF('True_Odds_Calculator_2-way'!B102="","",'True_Odds_Calculator_2-way'!B102)</f>
        <v>2.12</v>
      </c>
      <c r="C101" s="4">
        <f t="shared" si="4"/>
        <v>5.6493434844973933E-2</v>
      </c>
      <c r="D101" s="4">
        <f t="shared" si="6"/>
        <v>1.7967882632831085</v>
      </c>
      <c r="E101" s="4">
        <f t="shared" si="7"/>
        <v>2.2550385668076633</v>
      </c>
      <c r="G101" s="4">
        <f t="shared" si="5"/>
        <v>1.0564934348449739</v>
      </c>
    </row>
    <row r="102" spans="1:7" x14ac:dyDescent="0.2">
      <c r="A102" s="4">
        <f>IF('True_Odds_Calculator_2-way'!A103="","",'True_Odds_Calculator_2-way'!A103)</f>
        <v>1.71</v>
      </c>
      <c r="B102" s="4">
        <f>IF('True_Odds_Calculator_2-way'!B103="","",'True_Odds_Calculator_2-way'!B103)</f>
        <v>2.11</v>
      </c>
      <c r="C102" s="4">
        <f t="shared" si="4"/>
        <v>5.8728970926526403E-2</v>
      </c>
      <c r="D102" s="4">
        <f t="shared" si="6"/>
        <v>1.8004041815323968</v>
      </c>
      <c r="E102" s="4">
        <f t="shared" si="7"/>
        <v>2.2493687852623045</v>
      </c>
      <c r="G102" s="4">
        <f t="shared" si="5"/>
        <v>1.0587289709265264</v>
      </c>
    </row>
    <row r="103" spans="1:7" x14ac:dyDescent="0.2">
      <c r="A103" s="4">
        <f>IF('True_Odds_Calculator_2-way'!A104="","",'True_Odds_Calculator_2-way'!A104)</f>
        <v>1.73</v>
      </c>
      <c r="B103" s="4">
        <f>IF('True_Odds_Calculator_2-way'!B104="","",'True_Odds_Calculator_2-way'!B104)</f>
        <v>2.1800000000000002</v>
      </c>
      <c r="C103" s="4">
        <f t="shared" si="4"/>
        <v>3.6750278411200155E-2</v>
      </c>
      <c r="D103" s="4">
        <f t="shared" si="6"/>
        <v>1.7868005874828257</v>
      </c>
      <c r="E103" s="4">
        <f t="shared" si="7"/>
        <v>2.2709700728608424</v>
      </c>
      <c r="G103" s="4">
        <f t="shared" si="5"/>
        <v>1.0367502784112002</v>
      </c>
    </row>
    <row r="104" spans="1:7" x14ac:dyDescent="0.2">
      <c r="A104" s="4">
        <f>IF('True_Odds_Calculator_2-way'!A105="","",'True_Odds_Calculator_2-way'!A105)</f>
        <v>1.83</v>
      </c>
      <c r="B104" s="4">
        <f>IF('True_Odds_Calculator_2-way'!B105="","",'True_Odds_Calculator_2-way'!B105)</f>
        <v>2.06</v>
      </c>
      <c r="C104" s="4">
        <f t="shared" si="4"/>
        <v>3.1884980635577431E-2</v>
      </c>
      <c r="D104" s="4">
        <f t="shared" si="6"/>
        <v>1.8849942497124856</v>
      </c>
      <c r="E104" s="4">
        <f t="shared" si="7"/>
        <v>2.1299508446804905</v>
      </c>
      <c r="G104" s="4">
        <f t="shared" si="5"/>
        <v>1.0318849806355774</v>
      </c>
    </row>
    <row r="105" spans="1:7" x14ac:dyDescent="0.2">
      <c r="A105" s="4">
        <f>IF('True_Odds_Calculator_2-way'!A106="","",'True_Odds_Calculator_2-way'!A106)</f>
        <v>2.02</v>
      </c>
      <c r="B105" s="4">
        <f>IF('True_Odds_Calculator_2-way'!B106="","",'True_Odds_Calculator_2-way'!B106)</f>
        <v>1.87</v>
      </c>
      <c r="C105" s="4">
        <f t="shared" si="4"/>
        <v>2.9808863239265015E-2</v>
      </c>
      <c r="D105" s="4">
        <f t="shared" si="6"/>
        <v>2.082703865027292</v>
      </c>
      <c r="E105" s="4">
        <f t="shared" si="7"/>
        <v>1.9236135865967305</v>
      </c>
      <c r="G105" s="4">
        <f t="shared" si="5"/>
        <v>1.029808863239265</v>
      </c>
    </row>
    <row r="106" spans="1:7" x14ac:dyDescent="0.2">
      <c r="A106" s="4">
        <f>IF('True_Odds_Calculator_2-way'!A107="","",'True_Odds_Calculator_2-way'!A107)</f>
        <v>1.93</v>
      </c>
      <c r="B106" s="4">
        <f>IF('True_Odds_Calculator_2-way'!B107="","",'True_Odds_Calculator_2-way'!B107)</f>
        <v>1.95</v>
      </c>
      <c r="C106" s="4">
        <f t="shared" si="4"/>
        <v>3.0955227846419575E-2</v>
      </c>
      <c r="D106" s="4">
        <f t="shared" si="6"/>
        <v>1.9894277785119598</v>
      </c>
      <c r="E106" s="4">
        <f t="shared" si="7"/>
        <v>2.0106851876586083</v>
      </c>
      <c r="G106" s="4">
        <f t="shared" si="5"/>
        <v>1.0309552278464196</v>
      </c>
    </row>
    <row r="107" spans="1:7" x14ac:dyDescent="0.2">
      <c r="A107" s="4">
        <f>IF('True_Odds_Calculator_2-way'!A108="","",'True_Odds_Calculator_2-way'!A108)</f>
        <v>1.87</v>
      </c>
      <c r="B107" s="4">
        <f>IF('True_Odds_Calculator_2-way'!B108="","",'True_Odds_Calculator_2-way'!B108)</f>
        <v>2.0299999999999998</v>
      </c>
      <c r="C107" s="4">
        <f t="shared" si="4"/>
        <v>2.737019572719368E-2</v>
      </c>
      <c r="D107" s="4">
        <f t="shared" si="6"/>
        <v>1.9191122570208035</v>
      </c>
      <c r="E107" s="4">
        <f t="shared" si="7"/>
        <v>2.0880063804625832</v>
      </c>
      <c r="G107" s="4">
        <f t="shared" si="5"/>
        <v>1.0273701957271937</v>
      </c>
    </row>
    <row r="108" spans="1:7" x14ac:dyDescent="0.2">
      <c r="A108" s="4">
        <f>IF('True_Odds_Calculator_2-way'!A109="","",'True_Odds_Calculator_2-way'!A109)</f>
        <v>1.64</v>
      </c>
      <c r="B108" s="4">
        <f>IF('True_Odds_Calculator_2-way'!B109="","",'True_Odds_Calculator_2-way'!B109)</f>
        <v>2.36</v>
      </c>
      <c r="C108" s="4">
        <f t="shared" si="4"/>
        <v>3.3484911120297722E-2</v>
      </c>
      <c r="D108" s="4">
        <f t="shared" si="6"/>
        <v>1.6863018473335656</v>
      </c>
      <c r="E108" s="4">
        <f t="shared" si="7"/>
        <v>2.4570848146267141</v>
      </c>
      <c r="G108" s="4">
        <f t="shared" si="5"/>
        <v>1.0334849111202977</v>
      </c>
    </row>
    <row r="109" spans="1:7" x14ac:dyDescent="0.2">
      <c r="A109" s="4">
        <f>IF('True_Odds_Calculator_2-way'!A110="","",'True_Odds_Calculator_2-way'!A110)</f>
        <v>1.88</v>
      </c>
      <c r="B109" s="4">
        <f>IF('True_Odds_Calculator_2-way'!B110="","",'True_Odds_Calculator_2-way'!B110)</f>
        <v>2.0099999999999998</v>
      </c>
      <c r="C109" s="4">
        <f t="shared" si="4"/>
        <v>2.9427331427966497E-2</v>
      </c>
      <c r="D109" s="4">
        <f t="shared" si="6"/>
        <v>1.9334834220221038</v>
      </c>
      <c r="E109" s="4">
        <f t="shared" si="7"/>
        <v>2.0712563034422273</v>
      </c>
      <c r="G109" s="4">
        <f t="shared" si="5"/>
        <v>1.0294273314279665</v>
      </c>
    </row>
    <row r="110" spans="1:7" x14ac:dyDescent="0.2">
      <c r="A110" s="4">
        <f>IF('True_Odds_Calculator_2-way'!A111="","",'True_Odds_Calculator_2-way'!A111)</f>
        <v>1.65</v>
      </c>
      <c r="B110" s="4">
        <f>IF('True_Odds_Calculator_2-way'!B111="","",'True_Odds_Calculator_2-way'!B111)</f>
        <v>2.35</v>
      </c>
      <c r="C110" s="4">
        <f t="shared" si="4"/>
        <v>3.1592520954223158E-2</v>
      </c>
      <c r="D110" s="4">
        <f t="shared" si="6"/>
        <v>1.6941561987984708</v>
      </c>
      <c r="E110" s="4">
        <f t="shared" si="7"/>
        <v>2.4405979543666407</v>
      </c>
      <c r="G110" s="4">
        <f t="shared" si="5"/>
        <v>1.0315925209542232</v>
      </c>
    </row>
    <row r="111" spans="1:7" x14ac:dyDescent="0.2">
      <c r="A111" s="4">
        <f>IF('True_Odds_Calculator_2-way'!A112="","",'True_Odds_Calculator_2-way'!A112)</f>
        <v>1.68</v>
      </c>
      <c r="B111" s="4">
        <f>IF('True_Odds_Calculator_2-way'!B112="","",'True_Odds_Calculator_2-way'!B112)</f>
        <v>2.29</v>
      </c>
      <c r="C111" s="4">
        <f t="shared" si="4"/>
        <v>3.1919317945518833E-2</v>
      </c>
      <c r="D111" s="4">
        <f t="shared" si="6"/>
        <v>1.7262855604415328</v>
      </c>
      <c r="E111" s="4">
        <f t="shared" si="7"/>
        <v>2.3768688990485605</v>
      </c>
      <c r="G111" s="4">
        <f t="shared" si="5"/>
        <v>1.0319193179455188</v>
      </c>
    </row>
    <row r="112" spans="1:7" x14ac:dyDescent="0.2">
      <c r="A112" s="4">
        <f>IF('True_Odds_Calculator_2-way'!A113="","",'True_Odds_Calculator_2-way'!A113)</f>
        <v>1.94</v>
      </c>
      <c r="B112" s="4">
        <f>IF('True_Odds_Calculator_2-way'!B113="","",'True_Odds_Calculator_2-way'!B113)</f>
        <v>1.93</v>
      </c>
      <c r="C112" s="4">
        <f t="shared" si="4"/>
        <v>3.3598632551679941E-2</v>
      </c>
      <c r="D112" s="4">
        <f t="shared" si="6"/>
        <v>2.0053558995233249</v>
      </c>
      <c r="E112" s="4">
        <f t="shared" si="7"/>
        <v>1.9946726333173512</v>
      </c>
      <c r="G112" s="4">
        <f t="shared" si="5"/>
        <v>1.0335986325516799</v>
      </c>
    </row>
    <row r="113" spans="1:7" x14ac:dyDescent="0.2">
      <c r="A113" s="4">
        <f>IF('True_Odds_Calculator_2-way'!A114="","",'True_Odds_Calculator_2-way'!A114)</f>
        <v>1.66</v>
      </c>
      <c r="B113" s="4">
        <f>IF('True_Odds_Calculator_2-way'!B114="","",'True_Odds_Calculator_2-way'!B114)</f>
        <v>2.2999999999999998</v>
      </c>
      <c r="C113" s="4">
        <f t="shared" si="4"/>
        <v>3.7192247249869137E-2</v>
      </c>
      <c r="D113" s="4">
        <f t="shared" si="6"/>
        <v>1.7128757290264693</v>
      </c>
      <c r="E113" s="4">
        <f t="shared" si="7"/>
        <v>2.402769037130271</v>
      </c>
      <c r="G113" s="4">
        <f t="shared" si="5"/>
        <v>1.0371922472498691</v>
      </c>
    </row>
    <row r="114" spans="1:7" x14ac:dyDescent="0.2">
      <c r="A114" s="4">
        <f>IF('True_Odds_Calculator_2-way'!A115="","",'True_Odds_Calculator_2-way'!A115)</f>
        <v>1.81</v>
      </c>
      <c r="B114" s="4">
        <f>IF('True_Odds_Calculator_2-way'!B115="","",'True_Odds_Calculator_2-way'!B115)</f>
        <v>2.06</v>
      </c>
      <c r="C114" s="4">
        <f t="shared" si="4"/>
        <v>3.7923081049187513E-2</v>
      </c>
      <c r="D114" s="4">
        <f t="shared" si="6"/>
        <v>1.8743276529432467</v>
      </c>
      <c r="E114" s="4">
        <f t="shared" si="7"/>
        <v>2.1437359857413907</v>
      </c>
      <c r="G114" s="4">
        <f t="shared" si="5"/>
        <v>1.0379230810491875</v>
      </c>
    </row>
    <row r="115" spans="1:7" x14ac:dyDescent="0.2">
      <c r="A115" s="4">
        <f>IF('True_Odds_Calculator_2-way'!A116="","",'True_Odds_Calculator_2-way'!A116)</f>
        <v>1.8</v>
      </c>
      <c r="B115" s="4">
        <f>IF('True_Odds_Calculator_2-way'!B116="","",'True_Odds_Calculator_2-way'!B116)</f>
        <v>2.0699999999999998</v>
      </c>
      <c r="C115" s="4">
        <f t="shared" si="4"/>
        <v>3.8647342995169254E-2</v>
      </c>
      <c r="D115" s="4">
        <f t="shared" si="6"/>
        <v>1.8648648648648651</v>
      </c>
      <c r="E115" s="4">
        <f t="shared" si="7"/>
        <v>2.15625</v>
      </c>
      <c r="G115" s="4">
        <f t="shared" si="5"/>
        <v>1.0386473429951693</v>
      </c>
    </row>
    <row r="116" spans="1:7" x14ac:dyDescent="0.2">
      <c r="A116" s="4">
        <f>IF('True_Odds_Calculator_2-way'!A117="","",'True_Odds_Calculator_2-way'!A117)</f>
        <v>1.47</v>
      </c>
      <c r="B116" s="4">
        <f>IF('True_Odds_Calculator_2-way'!B117="","",'True_Odds_Calculator_2-way'!B117)</f>
        <v>2.78</v>
      </c>
      <c r="C116" s="4">
        <f t="shared" si="4"/>
        <v>3.9984339059364826E-2</v>
      </c>
      <c r="D116" s="4">
        <f t="shared" si="6"/>
        <v>1.5145091353815365</v>
      </c>
      <c r="E116" s="4">
        <f t="shared" si="7"/>
        <v>2.9436000864366494</v>
      </c>
      <c r="G116" s="4">
        <f t="shared" si="5"/>
        <v>1.0399843390593648</v>
      </c>
    </row>
    <row r="117" spans="1:7" x14ac:dyDescent="0.2">
      <c r="A117" s="4">
        <f>IF('True_Odds_Calculator_2-way'!A118="","",'True_Odds_Calculator_2-way'!A118)</f>
        <v>1.63</v>
      </c>
      <c r="B117" s="4">
        <f>IF('True_Odds_Calculator_2-way'!B118="","",'True_Odds_Calculator_2-way'!B118)</f>
        <v>2.38</v>
      </c>
      <c r="C117" s="4">
        <f t="shared" si="4"/>
        <v>3.3664999742228252E-2</v>
      </c>
      <c r="D117" s="4">
        <f t="shared" si="6"/>
        <v>1.6759839288028686</v>
      </c>
      <c r="E117" s="4">
        <f t="shared" si="7"/>
        <v>2.4793251102447753</v>
      </c>
      <c r="G117" s="4">
        <f t="shared" si="5"/>
        <v>1.0336649997422283</v>
      </c>
    </row>
    <row r="118" spans="1:7" x14ac:dyDescent="0.2">
      <c r="A118" s="4">
        <f>IF('True_Odds_Calculator_2-way'!A119="","",'True_Odds_Calculator_2-way'!A119)</f>
        <v>1.41</v>
      </c>
      <c r="B118" s="4">
        <f>IF('True_Odds_Calculator_2-way'!B119="","",'True_Odds_Calculator_2-way'!B119)</f>
        <v>3.03</v>
      </c>
      <c r="C118" s="4">
        <f t="shared" si="4"/>
        <v>3.9252861456358534E-2</v>
      </c>
      <c r="D118" s="4">
        <f t="shared" si="6"/>
        <v>1.4501298304566979</v>
      </c>
      <c r="E118" s="4">
        <f t="shared" si="7"/>
        <v>3.2215812690872077</v>
      </c>
      <c r="G118" s="4">
        <f t="shared" si="5"/>
        <v>1.0392528614563585</v>
      </c>
    </row>
    <row r="119" spans="1:7" x14ac:dyDescent="0.2">
      <c r="A119" s="4">
        <f>IF('True_Odds_Calculator_2-way'!A120="","",'True_Odds_Calculator_2-way'!A120)</f>
        <v>2.06</v>
      </c>
      <c r="B119" s="4">
        <f>IF('True_Odds_Calculator_2-way'!B120="","",'True_Odds_Calculator_2-way'!B120)</f>
        <v>1.84</v>
      </c>
      <c r="C119" s="4">
        <f t="shared" si="4"/>
        <v>2.891515407344869E-2</v>
      </c>
      <c r="D119" s="4">
        <f t="shared" si="6"/>
        <v>2.1232354918216445</v>
      </c>
      <c r="E119" s="4">
        <f t="shared" si="7"/>
        <v>1.8902852583283463</v>
      </c>
      <c r="G119" s="4">
        <f t="shared" si="5"/>
        <v>1.0289151540734487</v>
      </c>
    </row>
    <row r="120" spans="1:7" x14ac:dyDescent="0.2">
      <c r="A120" s="4">
        <f>IF('True_Odds_Calculator_2-way'!A121="","",'True_Odds_Calculator_2-way'!A121)</f>
        <v>2.0099999999999998</v>
      </c>
      <c r="B120" s="4">
        <f>IF('True_Odds_Calculator_2-way'!B121="","",'True_Odds_Calculator_2-way'!B121)</f>
        <v>1.88</v>
      </c>
      <c r="C120" s="4">
        <f t="shared" si="4"/>
        <v>2.9427331427966497E-2</v>
      </c>
      <c r="D120" s="4">
        <f t="shared" si="6"/>
        <v>2.0712563034422273</v>
      </c>
      <c r="E120" s="4">
        <f t="shared" si="7"/>
        <v>1.9334834220221038</v>
      </c>
      <c r="G120" s="4">
        <f t="shared" si="5"/>
        <v>1.0294273314279665</v>
      </c>
    </row>
    <row r="121" spans="1:7" x14ac:dyDescent="0.2">
      <c r="A121" s="4">
        <f>IF('True_Odds_Calculator_2-way'!A122="","",'True_Odds_Calculator_2-way'!A122)</f>
        <v>1.8</v>
      </c>
      <c r="B121" s="4">
        <f>IF('True_Odds_Calculator_2-way'!B122="","",'True_Odds_Calculator_2-way'!B122)</f>
        <v>2.09</v>
      </c>
      <c r="C121" s="4">
        <f t="shared" si="4"/>
        <v>3.4024455077086735E-2</v>
      </c>
      <c r="D121" s="4">
        <f t="shared" si="6"/>
        <v>1.8568608094768018</v>
      </c>
      <c r="E121" s="4">
        <f t="shared" si="7"/>
        <v>2.1670506912442398</v>
      </c>
      <c r="G121" s="4">
        <f t="shared" si="5"/>
        <v>1.0340244550770867</v>
      </c>
    </row>
    <row r="122" spans="1:7" x14ac:dyDescent="0.2">
      <c r="A122" s="4">
        <f>IF('True_Odds_Calculator_2-way'!A123="","",'True_Odds_Calculator_2-way'!A123)</f>
        <v>1.96</v>
      </c>
      <c r="B122" s="4">
        <f>IF('True_Odds_Calculator_2-way'!B123="","",'True_Odds_Calculator_2-way'!B123)</f>
        <v>1.93</v>
      </c>
      <c r="C122" s="4">
        <f t="shared" si="4"/>
        <v>2.8338796658559762E-2</v>
      </c>
      <c r="D122" s="4">
        <f t="shared" si="6"/>
        <v>2.0159880622468553</v>
      </c>
      <c r="E122" s="4">
        <f t="shared" si="7"/>
        <v>1.9842635333613092</v>
      </c>
      <c r="G122" s="4">
        <f t="shared" si="5"/>
        <v>1.0283387966585598</v>
      </c>
    </row>
    <row r="123" spans="1:7" x14ac:dyDescent="0.2">
      <c r="A123" s="4">
        <f>IF('True_Odds_Calculator_2-way'!A124="","",'True_Odds_Calculator_2-way'!A124)</f>
        <v>1.64</v>
      </c>
      <c r="B123" s="4">
        <f>IF('True_Odds_Calculator_2-way'!B124="","",'True_Odds_Calculator_2-way'!B124)</f>
        <v>2.37</v>
      </c>
      <c r="C123" s="4">
        <f t="shared" si="4"/>
        <v>3.1697025831017633E-2</v>
      </c>
      <c r="D123" s="4">
        <f t="shared" si="6"/>
        <v>1.6837636458152829</v>
      </c>
      <c r="E123" s="4">
        <f t="shared" si="7"/>
        <v>2.4624936644703492</v>
      </c>
      <c r="G123" s="4">
        <f t="shared" si="5"/>
        <v>1.0316970258310176</v>
      </c>
    </row>
    <row r="124" spans="1:7" x14ac:dyDescent="0.2">
      <c r="A124" s="4">
        <f>IF('True_Odds_Calculator_2-way'!A125="","",'True_Odds_Calculator_2-way'!A125)</f>
        <v>1.8</v>
      </c>
      <c r="B124" s="4">
        <f>IF('True_Odds_Calculator_2-way'!B125="","",'True_Odds_Calculator_2-way'!B125)</f>
        <v>2.09</v>
      </c>
      <c r="C124" s="4">
        <f t="shared" si="4"/>
        <v>3.4024455077086735E-2</v>
      </c>
      <c r="D124" s="4">
        <f t="shared" si="6"/>
        <v>1.8568608094768018</v>
      </c>
      <c r="E124" s="4">
        <f t="shared" si="7"/>
        <v>2.1670506912442398</v>
      </c>
      <c r="G124" s="4">
        <f t="shared" si="5"/>
        <v>1.0340244550770867</v>
      </c>
    </row>
    <row r="125" spans="1:7" x14ac:dyDescent="0.2">
      <c r="A125" s="4">
        <f>IF('True_Odds_Calculator_2-way'!A126="","",'True_Odds_Calculator_2-way'!A126)</f>
        <v>2.09</v>
      </c>
      <c r="B125" s="4">
        <f>IF('True_Odds_Calculator_2-way'!B126="","",'True_Odds_Calculator_2-way'!B126)</f>
        <v>1.8</v>
      </c>
      <c r="C125" s="4">
        <f t="shared" si="4"/>
        <v>3.4024455077086735E-2</v>
      </c>
      <c r="D125" s="4">
        <f t="shared" si="6"/>
        <v>2.1670506912442398</v>
      </c>
      <c r="E125" s="4">
        <f t="shared" si="7"/>
        <v>1.8568608094768018</v>
      </c>
      <c r="G125" s="4">
        <f t="shared" si="5"/>
        <v>1.0340244550770867</v>
      </c>
    </row>
    <row r="126" spans="1:7" x14ac:dyDescent="0.2">
      <c r="A126" s="4">
        <f>IF('True_Odds_Calculator_2-way'!A127="","",'True_Odds_Calculator_2-way'!A127)</f>
        <v>2.6</v>
      </c>
      <c r="B126" s="4">
        <f>IF('True_Odds_Calculator_2-way'!B127="","",'True_Odds_Calculator_2-way'!B127)</f>
        <v>1.54</v>
      </c>
      <c r="C126" s="4">
        <f t="shared" si="4"/>
        <v>3.3966033966033926E-2</v>
      </c>
      <c r="D126" s="4">
        <f t="shared" si="6"/>
        <v>2.7201086956521738</v>
      </c>
      <c r="E126" s="4">
        <f t="shared" si="7"/>
        <v>1.5813586097946286</v>
      </c>
      <c r="G126" s="4">
        <f t="shared" si="5"/>
        <v>1.0339660339660339</v>
      </c>
    </row>
    <row r="127" spans="1:7" x14ac:dyDescent="0.2">
      <c r="A127" s="4">
        <f>IF('True_Odds_Calculator_2-way'!A128="","",'True_Odds_Calculator_2-way'!A128)</f>
        <v>1.92</v>
      </c>
      <c r="B127" s="4">
        <f>IF('True_Odds_Calculator_2-way'!B128="","",'True_Odds_Calculator_2-way'!B128)</f>
        <v>1.97</v>
      </c>
      <c r="C127" s="4">
        <f t="shared" si="4"/>
        <v>2.844754653130277E-2</v>
      </c>
      <c r="D127" s="4">
        <f t="shared" si="6"/>
        <v>1.9739066903246005</v>
      </c>
      <c r="E127" s="4">
        <f t="shared" si="7"/>
        <v>2.0267924123888115</v>
      </c>
      <c r="G127" s="4">
        <f t="shared" si="5"/>
        <v>1.0284475465313028</v>
      </c>
    </row>
    <row r="128" spans="1:7" x14ac:dyDescent="0.2">
      <c r="A128" s="4">
        <f>IF('True_Odds_Calculator_2-way'!A129="","",'True_Odds_Calculator_2-way'!A129)</f>
        <v>2.09</v>
      </c>
      <c r="B128" s="4">
        <f>IF('True_Odds_Calculator_2-way'!B129="","",'True_Odds_Calculator_2-way'!B129)</f>
        <v>1.81</v>
      </c>
      <c r="C128" s="4">
        <f t="shared" si="4"/>
        <v>3.0955087366835166E-2</v>
      </c>
      <c r="D128" s="4">
        <f t="shared" si="6"/>
        <v>2.159867538325388</v>
      </c>
      <c r="E128" s="4">
        <f t="shared" si="7"/>
        <v>1.8621674173619833</v>
      </c>
      <c r="G128" s="4">
        <f t="shared" si="5"/>
        <v>1.0309550873668352</v>
      </c>
    </row>
    <row r="129" spans="1:7" x14ac:dyDescent="0.2">
      <c r="A129" s="4">
        <f>IF('True_Odds_Calculator_2-way'!A130="","",'True_Odds_Calculator_2-way'!A130)</f>
        <v>2.15</v>
      </c>
      <c r="B129" s="4">
        <f>IF('True_Odds_Calculator_2-way'!B130="","",'True_Odds_Calculator_2-way'!B130)</f>
        <v>1.76</v>
      </c>
      <c r="C129" s="4">
        <f t="shared" si="4"/>
        <v>3.3298097251585723E-2</v>
      </c>
      <c r="D129" s="4">
        <f t="shared" si="6"/>
        <v>2.2298173246906305</v>
      </c>
      <c r="E129" s="4">
        <f t="shared" si="7"/>
        <v>1.8131288931480596</v>
      </c>
      <c r="G129" s="4">
        <f t="shared" si="5"/>
        <v>1.0332980972515857</v>
      </c>
    </row>
    <row r="130" spans="1:7" x14ac:dyDescent="0.2">
      <c r="A130" s="4">
        <f>IF('True_Odds_Calculator_2-way'!A131="","",'True_Odds_Calculator_2-way'!A131)</f>
        <v>2.16</v>
      </c>
      <c r="B130" s="4">
        <f>IF('True_Odds_Calculator_2-way'!B131="","",'True_Odds_Calculator_2-way'!B131)</f>
        <v>1.74</v>
      </c>
      <c r="C130" s="4">
        <f t="shared" ref="C130:C193" si="8">IF(A130="","",((1/A130)+(1/B130))-1)</f>
        <v>3.7675606641123682E-2</v>
      </c>
      <c r="D130" s="4">
        <f t="shared" si="6"/>
        <v>2.2516175413371671</v>
      </c>
      <c r="E130" s="4">
        <f t="shared" si="7"/>
        <v>1.7989661114302122</v>
      </c>
      <c r="G130" s="4">
        <f t="shared" ref="G130:G193" si="9">IF(A130="","",C130+1)</f>
        <v>1.0376756066411237</v>
      </c>
    </row>
    <row r="131" spans="1:7" x14ac:dyDescent="0.2">
      <c r="A131" s="4">
        <f>IF('True_Odds_Calculator_2-way'!A132="","",'True_Odds_Calculator_2-way'!A132)</f>
        <v>1.74</v>
      </c>
      <c r="B131" s="4">
        <f>IF('True_Odds_Calculator_2-way'!B132="","",'True_Odds_Calculator_2-way'!B132)</f>
        <v>2.16</v>
      </c>
      <c r="C131" s="4">
        <f t="shared" si="8"/>
        <v>3.7675606641123682E-2</v>
      </c>
      <c r="D131" s="4">
        <f t="shared" ref="D131:D194" si="10">IF(A131="","",(2*A131)/(2-($C131*A131)))</f>
        <v>1.7989661114302122</v>
      </c>
      <c r="E131" s="4">
        <f t="shared" ref="E131:E194" si="11">IF(B131="","",(2*B131)/(2-($C131*B131)))</f>
        <v>2.2516175413371671</v>
      </c>
      <c r="G131" s="4">
        <f t="shared" si="9"/>
        <v>1.0376756066411237</v>
      </c>
    </row>
    <row r="132" spans="1:7" x14ac:dyDescent="0.2">
      <c r="A132" s="4">
        <f>IF('True_Odds_Calculator_2-way'!A133="","",'True_Odds_Calculator_2-way'!A133)</f>
        <v>2.35</v>
      </c>
      <c r="B132" s="4">
        <f>IF('True_Odds_Calculator_2-way'!B133="","",'True_Odds_Calculator_2-way'!B133)</f>
        <v>1.63</v>
      </c>
      <c r="C132" s="4">
        <f t="shared" si="8"/>
        <v>3.9028847408954404E-2</v>
      </c>
      <c r="D132" s="4">
        <f t="shared" si="10"/>
        <v>2.4629480790869636</v>
      </c>
      <c r="E132" s="4">
        <f t="shared" si="11"/>
        <v>1.6835512581035048</v>
      </c>
      <c r="G132" s="4">
        <f t="shared" si="9"/>
        <v>1.0390288474089544</v>
      </c>
    </row>
    <row r="133" spans="1:7" x14ac:dyDescent="0.2">
      <c r="A133" s="4">
        <f>IF('True_Odds_Calculator_2-way'!A134="","",'True_Odds_Calculator_2-way'!A134)</f>
        <v>1.95</v>
      </c>
      <c r="B133" s="4">
        <f>IF('True_Odds_Calculator_2-way'!B134="","",'True_Odds_Calculator_2-way'!B134)</f>
        <v>1.92</v>
      </c>
      <c r="C133" s="4">
        <f t="shared" si="8"/>
        <v>3.3653846153846256E-2</v>
      </c>
      <c r="D133" s="4">
        <f t="shared" si="10"/>
        <v>2.0161550888529889</v>
      </c>
      <c r="E133" s="4">
        <f t="shared" si="11"/>
        <v>1.9841017488076311</v>
      </c>
      <c r="G133" s="4">
        <f t="shared" si="9"/>
        <v>1.0336538461538463</v>
      </c>
    </row>
    <row r="134" spans="1:7" x14ac:dyDescent="0.2">
      <c r="A134" s="4">
        <f>IF('True_Odds_Calculator_2-way'!A135="","",'True_Odds_Calculator_2-way'!A135)</f>
        <v>1.96</v>
      </c>
      <c r="B134" s="4">
        <f>IF('True_Odds_Calculator_2-way'!B135="","",'True_Odds_Calculator_2-way'!B135)</f>
        <v>1.91</v>
      </c>
      <c r="C134" s="4">
        <f t="shared" si="8"/>
        <v>3.3764291056736839E-2</v>
      </c>
      <c r="D134" s="4">
        <f t="shared" si="10"/>
        <v>2.0270738574832143</v>
      </c>
      <c r="E134" s="4">
        <f t="shared" si="11"/>
        <v>1.9736398144242935</v>
      </c>
      <c r="G134" s="4">
        <f t="shared" si="9"/>
        <v>1.0337642910567368</v>
      </c>
    </row>
    <row r="135" spans="1:7" x14ac:dyDescent="0.2">
      <c r="A135" s="4">
        <f>IF('True_Odds_Calculator_2-way'!A136="","",'True_Odds_Calculator_2-way'!A136)</f>
        <v>1.74</v>
      </c>
      <c r="B135" s="4">
        <f>IF('True_Odds_Calculator_2-way'!B136="","",'True_Odds_Calculator_2-way'!B136)</f>
        <v>2.15</v>
      </c>
      <c r="C135" s="4">
        <f t="shared" si="8"/>
        <v>3.9828922747928264E-2</v>
      </c>
      <c r="D135" s="4">
        <f t="shared" si="10"/>
        <v>1.8024572392194651</v>
      </c>
      <c r="E135" s="4">
        <f t="shared" si="11"/>
        <v>2.2461723206244368</v>
      </c>
      <c r="G135" s="4">
        <f t="shared" si="9"/>
        <v>1.0398289227479283</v>
      </c>
    </row>
    <row r="136" spans="1:7" x14ac:dyDescent="0.2">
      <c r="A136" s="4">
        <f>IF('True_Odds_Calculator_2-way'!A137="","",'True_Odds_Calculator_2-way'!A137)</f>
        <v>2.2000000000000002</v>
      </c>
      <c r="B136" s="4">
        <f>IF('True_Odds_Calculator_2-way'!B137="","",'True_Odds_Calculator_2-way'!B137)</f>
        <v>1.71</v>
      </c>
      <c r="C136" s="4">
        <f t="shared" si="8"/>
        <v>3.9340776182881454E-2</v>
      </c>
      <c r="D136" s="4">
        <f t="shared" si="10"/>
        <v>2.2995110024449881</v>
      </c>
      <c r="E136" s="4">
        <f t="shared" si="11"/>
        <v>1.7695202257761053</v>
      </c>
      <c r="G136" s="4">
        <f t="shared" si="9"/>
        <v>1.0393407761828815</v>
      </c>
    </row>
    <row r="137" spans="1:7" x14ac:dyDescent="0.2">
      <c r="A137" s="4">
        <f>IF('True_Odds_Calculator_2-way'!A138="","",'True_Odds_Calculator_2-way'!A138)</f>
        <v>2.27</v>
      </c>
      <c r="B137" s="4">
        <f>IF('True_Odds_Calculator_2-way'!B138="","",'True_Odds_Calculator_2-way'!B138)</f>
        <v>1.67</v>
      </c>
      <c r="C137" s="4">
        <f t="shared" si="8"/>
        <v>3.9331029570814469E-2</v>
      </c>
      <c r="D137" s="4">
        <f t="shared" si="10"/>
        <v>2.3760694474913038</v>
      </c>
      <c r="E137" s="4">
        <f t="shared" si="11"/>
        <v>1.7267075087111983</v>
      </c>
      <c r="G137" s="4">
        <f t="shared" si="9"/>
        <v>1.0393310295708145</v>
      </c>
    </row>
    <row r="138" spans="1:7" x14ac:dyDescent="0.2">
      <c r="A138" s="4">
        <f>IF('True_Odds_Calculator_2-way'!A139="","",'True_Odds_Calculator_2-way'!A139)</f>
        <v>2.06</v>
      </c>
      <c r="B138" s="4">
        <f>IF('True_Odds_Calculator_2-way'!B139="","",'True_Odds_Calculator_2-way'!B139)</f>
        <v>1.82</v>
      </c>
      <c r="C138" s="4">
        <f t="shared" si="8"/>
        <v>3.4887442654432999E-2</v>
      </c>
      <c r="D138" s="4">
        <f t="shared" si="10"/>
        <v>2.1367833124358828</v>
      </c>
      <c r="E138" s="4">
        <f t="shared" si="11"/>
        <v>1.8796751228316457</v>
      </c>
      <c r="G138" s="4">
        <f t="shared" si="9"/>
        <v>1.034887442654433</v>
      </c>
    </row>
    <row r="139" spans="1:7" x14ac:dyDescent="0.2">
      <c r="A139" s="4">
        <f>IF('True_Odds_Calculator_2-way'!A140="","",'True_Odds_Calculator_2-way'!A140)</f>
        <v>1.6</v>
      </c>
      <c r="B139" s="4">
        <f>IF('True_Odds_Calculator_2-way'!B140="","",'True_Odds_Calculator_2-way'!B140)</f>
        <v>2.41</v>
      </c>
      <c r="C139" s="4">
        <f t="shared" si="8"/>
        <v>3.9937759336099443E-2</v>
      </c>
      <c r="D139" s="4">
        <f t="shared" si="10"/>
        <v>1.6528075439348477</v>
      </c>
      <c r="E139" s="4">
        <f t="shared" si="11"/>
        <v>2.5318450426789227</v>
      </c>
      <c r="G139" s="4">
        <f t="shared" si="9"/>
        <v>1.0399377593360994</v>
      </c>
    </row>
    <row r="140" spans="1:7" x14ac:dyDescent="0.2">
      <c r="A140" s="4">
        <f>IF('True_Odds_Calculator_2-way'!A141="","",'True_Odds_Calculator_2-way'!A141)</f>
        <v>2.0499999999999998</v>
      </c>
      <c r="B140" s="4">
        <f>IF('True_Odds_Calculator_2-way'!B141="","",'True_Odds_Calculator_2-way'!B141)</f>
        <v>1.76</v>
      </c>
      <c r="C140" s="4">
        <f t="shared" si="8"/>
        <v>5.598669623059882E-2</v>
      </c>
      <c r="D140" s="4">
        <f t="shared" si="10"/>
        <v>2.1748040988547319</v>
      </c>
      <c r="E140" s="4">
        <f t="shared" si="11"/>
        <v>1.8512057465366858</v>
      </c>
      <c r="G140" s="4">
        <f t="shared" si="9"/>
        <v>1.0559866962305988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1.83</v>
      </c>
      <c r="C141" s="4">
        <f t="shared" si="8"/>
        <v>3.6644165863066513E-2</v>
      </c>
      <c r="D141" s="4">
        <f t="shared" si="10"/>
        <v>2.119209809264305</v>
      </c>
      <c r="E141" s="4">
        <f t="shared" si="11"/>
        <v>1.8934875228241022</v>
      </c>
      <c r="G141" s="4">
        <f t="shared" si="9"/>
        <v>1.0366441658630665</v>
      </c>
    </row>
    <row r="142" spans="1:7" x14ac:dyDescent="0.2">
      <c r="A142" s="4">
        <f>IF('True_Odds_Calculator_2-way'!A143="","",'True_Odds_Calculator_2-way'!A143)</f>
        <v>1.74</v>
      </c>
      <c r="B142" s="4">
        <f>IF('True_Odds_Calculator_2-way'!B143="","",'True_Odds_Calculator_2-way'!B143)</f>
        <v>2.16</v>
      </c>
      <c r="C142" s="4">
        <f t="shared" si="8"/>
        <v>3.7675606641123682E-2</v>
      </c>
      <c r="D142" s="4">
        <f t="shared" si="10"/>
        <v>1.7989661114302122</v>
      </c>
      <c r="E142" s="4">
        <f t="shared" si="11"/>
        <v>2.2516175413371671</v>
      </c>
      <c r="G142" s="4">
        <f t="shared" si="9"/>
        <v>1.0376756066411237</v>
      </c>
    </row>
    <row r="143" spans="1:7" x14ac:dyDescent="0.2">
      <c r="A143" s="4">
        <f>IF('True_Odds_Calculator_2-way'!A144="","",'True_Odds_Calculator_2-way'!A144)</f>
        <v>1.87</v>
      </c>
      <c r="B143" s="4">
        <f>IF('True_Odds_Calculator_2-way'!B144="","",'True_Odds_Calculator_2-way'!B144)</f>
        <v>2</v>
      </c>
      <c r="C143" s="4">
        <f t="shared" si="8"/>
        <v>3.475935828876997E-2</v>
      </c>
      <c r="D143" s="4">
        <f t="shared" si="10"/>
        <v>1.9328165374677002</v>
      </c>
      <c r="E143" s="4">
        <f t="shared" si="11"/>
        <v>2.0720221606648197</v>
      </c>
      <c r="G143" s="4">
        <f t="shared" si="9"/>
        <v>1.03475935828877</v>
      </c>
    </row>
    <row r="144" spans="1:7" x14ac:dyDescent="0.2">
      <c r="A144" s="4">
        <f>IF('True_Odds_Calculator_2-way'!A145="","",'True_Odds_Calculator_2-way'!A145)</f>
        <v>2.2400000000000002</v>
      </c>
      <c r="B144" s="4">
        <f>IF('True_Odds_Calculator_2-way'!B145="","",'True_Odds_Calculator_2-way'!B145)</f>
        <v>1.69</v>
      </c>
      <c r="C144" s="4">
        <f t="shared" si="8"/>
        <v>3.8144547759932479E-2</v>
      </c>
      <c r="D144" s="4">
        <f t="shared" si="10"/>
        <v>2.3399678575843743</v>
      </c>
      <c r="E144" s="4">
        <f t="shared" si="11"/>
        <v>1.7462865578005351</v>
      </c>
      <c r="G144" s="4">
        <f t="shared" si="9"/>
        <v>1.0381445477599325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1.85</v>
      </c>
      <c r="C145" s="4">
        <f t="shared" si="8"/>
        <v>3.5590045491035394E-2</v>
      </c>
      <c r="D145" s="4">
        <f t="shared" si="10"/>
        <v>2.0953181945612553</v>
      </c>
      <c r="E145" s="4">
        <f t="shared" si="11"/>
        <v>1.9129767084719731</v>
      </c>
      <c r="G145" s="4">
        <f t="shared" si="9"/>
        <v>1.0355900454910354</v>
      </c>
    </row>
    <row r="146" spans="1:7" x14ac:dyDescent="0.2">
      <c r="A146" s="4">
        <f>IF('True_Odds_Calculator_2-way'!A147="","",'True_Odds_Calculator_2-way'!A147)</f>
        <v>1.97</v>
      </c>
      <c r="B146" s="4">
        <f>IF('True_Odds_Calculator_2-way'!B147="","",'True_Odds_Calculator_2-way'!B147)</f>
        <v>1.9</v>
      </c>
      <c r="C146" s="4">
        <f t="shared" si="8"/>
        <v>3.3930002671653803E-2</v>
      </c>
      <c r="D146" s="4">
        <f t="shared" si="10"/>
        <v>2.0381159814865235</v>
      </c>
      <c r="E146" s="4">
        <f t="shared" si="11"/>
        <v>1.9632835038027801</v>
      </c>
      <c r="G146" s="4">
        <f t="shared" si="9"/>
        <v>1.0339300026716538</v>
      </c>
    </row>
    <row r="147" spans="1:7" x14ac:dyDescent="0.2">
      <c r="A147" s="4">
        <f>IF('True_Odds_Calculator_2-way'!A148="","",'True_Odds_Calculator_2-way'!A148)</f>
        <v>1.68</v>
      </c>
      <c r="B147" s="4">
        <f>IF('True_Odds_Calculator_2-way'!B148="","",'True_Odds_Calculator_2-way'!B148)</f>
        <v>2.25</v>
      </c>
      <c r="C147" s="4">
        <f t="shared" si="8"/>
        <v>3.9682539682539542E-2</v>
      </c>
      <c r="D147" s="4">
        <f t="shared" si="10"/>
        <v>1.7379310344827583</v>
      </c>
      <c r="E147" s="4">
        <f t="shared" si="11"/>
        <v>2.3551401869158877</v>
      </c>
      <c r="G147" s="4">
        <f t="shared" si="9"/>
        <v>1.0396825396825395</v>
      </c>
    </row>
    <row r="148" spans="1:7" x14ac:dyDescent="0.2">
      <c r="A148" s="4">
        <f>IF('True_Odds_Calculator_2-way'!A149="","",'True_Odds_Calculator_2-way'!A149)</f>
        <v>1.61</v>
      </c>
      <c r="B148" s="4">
        <f>IF('True_Odds_Calculator_2-way'!B149="","",'True_Odds_Calculator_2-way'!B149)</f>
        <v>2.39</v>
      </c>
      <c r="C148" s="4">
        <f t="shared" si="8"/>
        <v>3.9528054263364254E-2</v>
      </c>
      <c r="D148" s="4">
        <f t="shared" si="10"/>
        <v>1.6629140646945697</v>
      </c>
      <c r="E148" s="4">
        <f t="shared" si="11"/>
        <v>2.5084911502982492</v>
      </c>
      <c r="G148" s="4">
        <f t="shared" si="9"/>
        <v>1.0395280542633643</v>
      </c>
    </row>
    <row r="149" spans="1:7" x14ac:dyDescent="0.2">
      <c r="A149" s="4">
        <f>IF('True_Odds_Calculator_2-way'!A150="","",'True_Odds_Calculator_2-way'!A150)</f>
        <v>1.72</v>
      </c>
      <c r="B149" s="4">
        <f>IF('True_Odds_Calculator_2-way'!B150="","",'True_Odds_Calculator_2-way'!B150)</f>
        <v>2.19</v>
      </c>
      <c r="C149" s="4">
        <f t="shared" si="8"/>
        <v>3.8016353403419467E-2</v>
      </c>
      <c r="D149" s="4">
        <f t="shared" si="10"/>
        <v>1.7781344410876134</v>
      </c>
      <c r="E149" s="4">
        <f t="shared" si="11"/>
        <v>2.2851249696675566</v>
      </c>
      <c r="G149" s="4">
        <f t="shared" si="9"/>
        <v>1.0380163534034195</v>
      </c>
    </row>
    <row r="150" spans="1:7" x14ac:dyDescent="0.2">
      <c r="A150" s="4">
        <f>IF('True_Odds_Calculator_2-way'!A151="","",'True_Odds_Calculator_2-way'!A151)</f>
        <v>1.6</v>
      </c>
      <c r="B150" s="4">
        <f>IF('True_Odds_Calculator_2-way'!B151="","",'True_Odds_Calculator_2-way'!B151)</f>
        <v>2.42</v>
      </c>
      <c r="C150" s="4">
        <f t="shared" si="8"/>
        <v>3.8223140495867725E-2</v>
      </c>
      <c r="D150" s="4">
        <f t="shared" si="10"/>
        <v>1.6504688832054561</v>
      </c>
      <c r="E150" s="4">
        <f t="shared" si="11"/>
        <v>2.5373525557011791</v>
      </c>
      <c r="G150" s="4">
        <f t="shared" si="9"/>
        <v>1.0382231404958677</v>
      </c>
    </row>
    <row r="151" spans="1:7" x14ac:dyDescent="0.2">
      <c r="A151" s="4">
        <f>IF('True_Odds_Calculator_2-way'!A152="","",'True_Odds_Calculator_2-way'!A152)</f>
        <v>1.78</v>
      </c>
      <c r="B151" s="4">
        <f>IF('True_Odds_Calculator_2-way'!B152="","",'True_Odds_Calculator_2-way'!B152)</f>
        <v>2.1</v>
      </c>
      <c r="C151" s="4">
        <f t="shared" si="8"/>
        <v>3.7988228999465079E-2</v>
      </c>
      <c r="D151" s="4">
        <f t="shared" si="10"/>
        <v>1.8422868408082802</v>
      </c>
      <c r="E151" s="4">
        <f t="shared" si="11"/>
        <v>2.1872440023405506</v>
      </c>
      <c r="G151" s="4">
        <f t="shared" si="9"/>
        <v>1.0379882289994651</v>
      </c>
    </row>
    <row r="152" spans="1:7" x14ac:dyDescent="0.2">
      <c r="A152" s="4">
        <f>IF('True_Odds_Calculator_2-way'!A153="","",'True_Odds_Calculator_2-way'!A153)</f>
        <v>1.61</v>
      </c>
      <c r="B152" s="4">
        <f>IF('True_Odds_Calculator_2-way'!B153="","",'True_Odds_Calculator_2-way'!B153)</f>
        <v>2.41</v>
      </c>
      <c r="C152" s="4">
        <f t="shared" si="8"/>
        <v>3.6055771758459754E-2</v>
      </c>
      <c r="D152" s="4">
        <f t="shared" si="10"/>
        <v>1.6581269630990791</v>
      </c>
      <c r="E152" s="4">
        <f t="shared" si="11"/>
        <v>2.5194636537774748</v>
      </c>
      <c r="G152" s="4">
        <f t="shared" si="9"/>
        <v>1.0360557717584598</v>
      </c>
    </row>
    <row r="153" spans="1:7" x14ac:dyDescent="0.2">
      <c r="A153" s="4">
        <f>IF('True_Odds_Calculator_2-way'!A154="","",'True_Odds_Calculator_2-way'!A154)</f>
        <v>1.87</v>
      </c>
      <c r="B153" s="4">
        <f>IF('True_Odds_Calculator_2-way'!B154="","",'True_Odds_Calculator_2-way'!B154)</f>
        <v>2.0099999999999998</v>
      </c>
      <c r="C153" s="4">
        <f t="shared" si="8"/>
        <v>3.22717960997152E-2</v>
      </c>
      <c r="D153" s="4">
        <f t="shared" si="10"/>
        <v>1.9281811886013285</v>
      </c>
      <c r="E153" s="4">
        <f t="shared" si="11"/>
        <v>2.0773758532069522</v>
      </c>
      <c r="G153" s="4">
        <f t="shared" si="9"/>
        <v>1.0322717960997152</v>
      </c>
    </row>
    <row r="154" spans="1:7" x14ac:dyDescent="0.2">
      <c r="A154" s="4">
        <f>IF('True_Odds_Calculator_2-way'!A155="","",'True_Odds_Calculator_2-way'!A155)</f>
        <v>2.42</v>
      </c>
      <c r="B154" s="4">
        <f>IF('True_Odds_Calculator_2-way'!B155="","",'True_Odds_Calculator_2-way'!B155)</f>
        <v>1.61</v>
      </c>
      <c r="C154" s="4">
        <f t="shared" si="8"/>
        <v>3.4341152918228035E-2</v>
      </c>
      <c r="D154" s="4">
        <f t="shared" si="10"/>
        <v>2.5249173741170372</v>
      </c>
      <c r="E154" s="4">
        <f t="shared" si="11"/>
        <v>1.655773235306617</v>
      </c>
      <c r="G154" s="4">
        <f t="shared" si="9"/>
        <v>1.034341152918228</v>
      </c>
    </row>
    <row r="155" spans="1:7" x14ac:dyDescent="0.2">
      <c r="A155" s="4">
        <f>IF('True_Odds_Calculator_2-way'!A156="","",'True_Odds_Calculator_2-way'!A156)</f>
        <v>1.74</v>
      </c>
      <c r="B155" s="4">
        <f>IF('True_Odds_Calculator_2-way'!B156="","",'True_Odds_Calculator_2-way'!B156)</f>
        <v>2.17</v>
      </c>
      <c r="C155" s="4">
        <f t="shared" si="8"/>
        <v>3.5542136765718491E-2</v>
      </c>
      <c r="D155" s="4">
        <f t="shared" si="10"/>
        <v>1.7955204717295163</v>
      </c>
      <c r="E155" s="4">
        <f t="shared" si="11"/>
        <v>2.2570386753541753</v>
      </c>
      <c r="G155" s="4">
        <f t="shared" si="9"/>
        <v>1.0355421367657185</v>
      </c>
    </row>
    <row r="156" spans="1:7" x14ac:dyDescent="0.2">
      <c r="A156" s="4">
        <f>IF('True_Odds_Calculator_2-way'!A157="","",'True_Odds_Calculator_2-way'!A157)</f>
        <v>2.34</v>
      </c>
      <c r="B156" s="4">
        <f>IF('True_Odds_Calculator_2-way'!B157="","",'True_Odds_Calculator_2-way'!B157)</f>
        <v>1.65</v>
      </c>
      <c r="C156" s="4">
        <f t="shared" si="8"/>
        <v>3.3411033411033575E-2</v>
      </c>
      <c r="D156" s="4">
        <f t="shared" si="10"/>
        <v>2.4351939451277205</v>
      </c>
      <c r="E156" s="4">
        <f t="shared" si="11"/>
        <v>1.6967699406723797</v>
      </c>
      <c r="G156" s="4">
        <f t="shared" si="9"/>
        <v>1.0334110334110336</v>
      </c>
    </row>
    <row r="157" spans="1:7" x14ac:dyDescent="0.2">
      <c r="A157" s="4">
        <f>IF('True_Odds_Calculator_2-way'!A158="","",'True_Odds_Calculator_2-way'!A158)</f>
        <v>2.04</v>
      </c>
      <c r="B157" s="4">
        <f>IF('True_Odds_Calculator_2-way'!B158="","",'True_Odds_Calculator_2-way'!B158)</f>
        <v>1.85</v>
      </c>
      <c r="C157" s="4">
        <f t="shared" si="8"/>
        <v>3.0736618971912932E-2</v>
      </c>
      <c r="D157" s="4">
        <f t="shared" si="10"/>
        <v>2.1060267857142851</v>
      </c>
      <c r="E157" s="4">
        <f t="shared" si="11"/>
        <v>1.9041372351160444</v>
      </c>
      <c r="G157" s="4">
        <f t="shared" si="9"/>
        <v>1.0307366189719129</v>
      </c>
    </row>
    <row r="158" spans="1:7" x14ac:dyDescent="0.2">
      <c r="A158" s="4">
        <f>IF('True_Odds_Calculator_2-way'!A159="","",'True_Odds_Calculator_2-way'!A159)</f>
        <v>1.65</v>
      </c>
      <c r="B158" s="4">
        <f>IF('True_Odds_Calculator_2-way'!B159="","",'True_Odds_Calculator_2-way'!B159)</f>
        <v>2.33</v>
      </c>
      <c r="C158" s="4">
        <f t="shared" si="8"/>
        <v>3.5245155416829377E-2</v>
      </c>
      <c r="D158" s="4">
        <f t="shared" si="10"/>
        <v>1.6994142999226434</v>
      </c>
      <c r="E158" s="4">
        <f t="shared" si="11"/>
        <v>2.4297677358192451</v>
      </c>
      <c r="G158" s="4">
        <f t="shared" si="9"/>
        <v>1.0352451554168294</v>
      </c>
    </row>
    <row r="159" spans="1:7" x14ac:dyDescent="0.2">
      <c r="A159" s="4">
        <f>IF('True_Odds_Calculator_2-way'!A160="","",'True_Odds_Calculator_2-way'!A160)</f>
        <v>1.49</v>
      </c>
      <c r="B159" s="4">
        <f>IF('True_Odds_Calculator_2-way'!B160="","",'True_Odds_Calculator_2-way'!B160)</f>
        <v>2.68</v>
      </c>
      <c r="C159" s="4">
        <f t="shared" si="8"/>
        <v>4.4275267955524278E-2</v>
      </c>
      <c r="D159" s="4">
        <f t="shared" si="10"/>
        <v>1.5408242012656272</v>
      </c>
      <c r="E159" s="4">
        <f t="shared" si="11"/>
        <v>2.8490296803652964</v>
      </c>
      <c r="G159" s="4">
        <f t="shared" si="9"/>
        <v>1.0442752679555243</v>
      </c>
    </row>
    <row r="160" spans="1:7" x14ac:dyDescent="0.2">
      <c r="A160" s="4">
        <f>IF('True_Odds_Calculator_2-way'!A161="","",'True_Odds_Calculator_2-way'!A161)</f>
        <v>1.64</v>
      </c>
      <c r="B160" s="4">
        <f>IF('True_Odds_Calculator_2-way'!B161="","",'True_Odds_Calculator_2-way'!B161)</f>
        <v>2.2799999999999998</v>
      </c>
      <c r="C160" s="4">
        <f t="shared" si="8"/>
        <v>4.8352588789045914E-2</v>
      </c>
      <c r="D160" s="4">
        <f t="shared" si="10"/>
        <v>1.7077091706247716</v>
      </c>
      <c r="E160" s="4">
        <f t="shared" si="11"/>
        <v>2.4130098089829635</v>
      </c>
      <c r="G160" s="4">
        <f t="shared" si="9"/>
        <v>1.0483525887890459</v>
      </c>
    </row>
    <row r="161" spans="1:7" x14ac:dyDescent="0.2">
      <c r="A161" s="4">
        <f>IF('True_Odds_Calculator_2-way'!A162="","",'True_Odds_Calculator_2-way'!A162)</f>
        <v>1.66</v>
      </c>
      <c r="B161" s="4">
        <f>IF('True_Odds_Calculator_2-way'!B162="","",'True_Odds_Calculator_2-way'!B162)</f>
        <v>2.2999999999999998</v>
      </c>
      <c r="C161" s="4">
        <f t="shared" si="8"/>
        <v>3.7192247249869137E-2</v>
      </c>
      <c r="D161" s="4">
        <f t="shared" si="10"/>
        <v>1.7128757290264693</v>
      </c>
      <c r="E161" s="4">
        <f t="shared" si="11"/>
        <v>2.402769037130271</v>
      </c>
      <c r="G161" s="4">
        <f t="shared" si="9"/>
        <v>1.0371922472498691</v>
      </c>
    </row>
    <row r="162" spans="1:7" x14ac:dyDescent="0.2">
      <c r="A162" s="4">
        <f>IF('True_Odds_Calculator_2-way'!A163="","",'True_Odds_Calculator_2-way'!A163)</f>
        <v>1.6</v>
      </c>
      <c r="B162" s="4">
        <f>IF('True_Odds_Calculator_2-way'!B163="","",'True_Odds_Calculator_2-way'!B163)</f>
        <v>2.44</v>
      </c>
      <c r="C162" s="4">
        <f t="shared" si="8"/>
        <v>3.4836065573770503E-2</v>
      </c>
      <c r="D162" s="4">
        <f t="shared" si="10"/>
        <v>1.6458684654300169</v>
      </c>
      <c r="E162" s="4">
        <f t="shared" si="11"/>
        <v>2.548302872062663</v>
      </c>
      <c r="G162" s="4">
        <f t="shared" si="9"/>
        <v>1.0348360655737705</v>
      </c>
    </row>
    <row r="163" spans="1:7" x14ac:dyDescent="0.2">
      <c r="A163" s="4">
        <f>IF('True_Odds_Calculator_2-way'!A164="","",'True_Odds_Calculator_2-way'!A164)</f>
        <v>2.2000000000000002</v>
      </c>
      <c r="B163" s="4">
        <f>IF('True_Odds_Calculator_2-way'!B164="","",'True_Odds_Calculator_2-way'!B164)</f>
        <v>1.72</v>
      </c>
      <c r="C163" s="4">
        <f t="shared" si="8"/>
        <v>3.5940803382663811E-2</v>
      </c>
      <c r="D163" s="4">
        <f t="shared" si="10"/>
        <v>2.2905569007263922</v>
      </c>
      <c r="E163" s="4">
        <f t="shared" si="11"/>
        <v>1.7748592870544089</v>
      </c>
      <c r="G163" s="4">
        <f t="shared" si="9"/>
        <v>1.0359408033826638</v>
      </c>
    </row>
    <row r="164" spans="1:7" x14ac:dyDescent="0.2">
      <c r="A164" s="4">
        <f>IF('True_Odds_Calculator_2-way'!A165="","",'True_Odds_Calculator_2-way'!A165)</f>
        <v>1.31</v>
      </c>
      <c r="B164" s="4">
        <f>IF('True_Odds_Calculator_2-way'!B165="","",'True_Odds_Calculator_2-way'!B165)</f>
        <v>3.5</v>
      </c>
      <c r="C164" s="4">
        <f t="shared" si="8"/>
        <v>4.9073064340239725E-2</v>
      </c>
      <c r="D164" s="4">
        <f t="shared" si="10"/>
        <v>1.3535055350553504</v>
      </c>
      <c r="E164" s="4">
        <f t="shared" si="11"/>
        <v>3.8288100208768254</v>
      </c>
      <c r="G164" s="4">
        <f t="shared" si="9"/>
        <v>1.0490730643402397</v>
      </c>
    </row>
    <row r="165" spans="1:7" x14ac:dyDescent="0.2">
      <c r="A165" s="4">
        <f>IF('True_Odds_Calculator_2-way'!A166="","",'True_Odds_Calculator_2-way'!A166)</f>
        <v>2.0499999999999998</v>
      </c>
      <c r="B165" s="4">
        <f>IF('True_Odds_Calculator_2-way'!B166="","",'True_Odds_Calculator_2-way'!B166)</f>
        <v>1.84</v>
      </c>
      <c r="C165" s="4">
        <f t="shared" si="8"/>
        <v>3.1283138918345665E-2</v>
      </c>
      <c r="D165" s="4">
        <f t="shared" si="10"/>
        <v>2.1179112857944973</v>
      </c>
      <c r="E165" s="4">
        <f t="shared" si="11"/>
        <v>1.8945253641386237</v>
      </c>
      <c r="G165" s="4">
        <f t="shared" si="9"/>
        <v>1.0312831389183457</v>
      </c>
    </row>
    <row r="166" spans="1:7" x14ac:dyDescent="0.2">
      <c r="A166" s="4">
        <f>IF('True_Odds_Calculator_2-way'!A167="","",'True_Odds_Calculator_2-way'!A167)</f>
        <v>1.76</v>
      </c>
      <c r="B166" s="4">
        <f>IF('True_Odds_Calculator_2-way'!B167="","",'True_Odds_Calculator_2-way'!B167)</f>
        <v>2.14</v>
      </c>
      <c r="C166" s="4">
        <f t="shared" si="8"/>
        <v>3.5471537807986397E-2</v>
      </c>
      <c r="D166" s="4">
        <f t="shared" si="10"/>
        <v>1.8167084699980707</v>
      </c>
      <c r="E166" s="4">
        <f t="shared" si="11"/>
        <v>2.2244271202456889</v>
      </c>
      <c r="G166" s="4">
        <f t="shared" si="9"/>
        <v>1.0354715378079864</v>
      </c>
    </row>
    <row r="167" spans="1:7" x14ac:dyDescent="0.2">
      <c r="A167" s="4">
        <f>IF('True_Odds_Calculator_2-way'!A168="","",'True_Odds_Calculator_2-way'!A168)</f>
        <v>1.76</v>
      </c>
      <c r="B167" s="4">
        <f>IF('True_Odds_Calculator_2-way'!B168="","",'True_Odds_Calculator_2-way'!B168)</f>
        <v>2.08</v>
      </c>
      <c r="C167" s="4">
        <f t="shared" si="8"/>
        <v>4.8951048951048959E-2</v>
      </c>
      <c r="D167" s="4">
        <f t="shared" si="10"/>
        <v>1.8392282958199357</v>
      </c>
      <c r="E167" s="4">
        <f t="shared" si="11"/>
        <v>2.1915708812260539</v>
      </c>
      <c r="G167" s="4">
        <f t="shared" si="9"/>
        <v>1.048951048951049</v>
      </c>
    </row>
    <row r="168" spans="1:7" x14ac:dyDescent="0.2">
      <c r="A168" s="4">
        <f>IF('True_Odds_Calculator_2-way'!A169="","",'True_Odds_Calculator_2-way'!A169)</f>
        <v>1.56</v>
      </c>
      <c r="B168" s="4">
        <f>IF('True_Odds_Calculator_2-way'!B169="","",'True_Odds_Calculator_2-way'!B169)</f>
        <v>2.46</v>
      </c>
      <c r="C168" s="4">
        <f t="shared" si="8"/>
        <v>4.7529706066291366E-2</v>
      </c>
      <c r="D168" s="4">
        <f t="shared" si="10"/>
        <v>1.6200607902735562</v>
      </c>
      <c r="E168" s="4">
        <f t="shared" si="11"/>
        <v>2.6127450980392153</v>
      </c>
      <c r="G168" s="4">
        <f t="shared" si="9"/>
        <v>1.0475297060662914</v>
      </c>
    </row>
    <row r="169" spans="1:7" x14ac:dyDescent="0.2">
      <c r="A169" s="4">
        <f>IF('True_Odds_Calculator_2-way'!A170="","",'True_Odds_Calculator_2-way'!A170)</f>
        <v>2.19</v>
      </c>
      <c r="B169" s="4">
        <f>IF('True_Odds_Calculator_2-way'!B170="","",'True_Odds_Calculator_2-way'!B170)</f>
        <v>1.69</v>
      </c>
      <c r="C169" s="4">
        <f t="shared" si="8"/>
        <v>4.8336980897571102E-2</v>
      </c>
      <c r="D169" s="4">
        <f t="shared" si="10"/>
        <v>2.3123926150385805</v>
      </c>
      <c r="E169" s="4">
        <f t="shared" si="11"/>
        <v>1.7619671038537528</v>
      </c>
      <c r="G169" s="4">
        <f t="shared" si="9"/>
        <v>1.0483369808975711</v>
      </c>
    </row>
    <row r="170" spans="1:7" x14ac:dyDescent="0.2">
      <c r="A170" s="4">
        <f>IF('True_Odds_Calculator_2-way'!A171="","",'True_Odds_Calculator_2-way'!A171)</f>
        <v>1.66</v>
      </c>
      <c r="B170" s="4">
        <f>IF('True_Odds_Calculator_2-way'!B171="","",'True_Odds_Calculator_2-way'!B171)</f>
        <v>2.2599999999999998</v>
      </c>
      <c r="C170" s="4">
        <f t="shared" si="8"/>
        <v>4.4887514660411743E-2</v>
      </c>
      <c r="D170" s="4">
        <f t="shared" si="10"/>
        <v>1.7242393602353159</v>
      </c>
      <c r="E170" s="4">
        <f t="shared" si="11"/>
        <v>2.3807589795659352</v>
      </c>
      <c r="G170" s="4">
        <f t="shared" si="9"/>
        <v>1.0448875146604117</v>
      </c>
    </row>
    <row r="171" spans="1:7" x14ac:dyDescent="0.2">
      <c r="A171" s="4">
        <f>IF('True_Odds_Calculator_2-way'!A172="","",'True_Odds_Calculator_2-way'!A172)</f>
        <v>1.9</v>
      </c>
      <c r="B171" s="4">
        <f>IF('True_Odds_Calculator_2-way'!B172="","",'True_Odds_Calculator_2-way'!B172)</f>
        <v>1.99</v>
      </c>
      <c r="C171" s="4">
        <f t="shared" si="8"/>
        <v>2.8828352287754377E-2</v>
      </c>
      <c r="D171" s="4">
        <f t="shared" si="10"/>
        <v>1.9535003874967702</v>
      </c>
      <c r="E171" s="4">
        <f t="shared" si="11"/>
        <v>2.0487672717420748</v>
      </c>
      <c r="G171" s="4">
        <f t="shared" si="9"/>
        <v>1.0288283522877544</v>
      </c>
    </row>
    <row r="172" spans="1:7" x14ac:dyDescent="0.2">
      <c r="A172" s="4">
        <f>IF('True_Odds_Calculator_2-way'!A173="","",'True_Odds_Calculator_2-way'!A173)</f>
        <v>2.02</v>
      </c>
      <c r="B172" s="4">
        <f>IF('True_Odds_Calculator_2-way'!B173="","",'True_Odds_Calculator_2-way'!B173)</f>
        <v>1.88</v>
      </c>
      <c r="C172" s="4">
        <f t="shared" si="8"/>
        <v>2.6964398567516312E-2</v>
      </c>
      <c r="D172" s="4">
        <f t="shared" si="10"/>
        <v>2.0765529308836395</v>
      </c>
      <c r="E172" s="4">
        <f t="shared" si="11"/>
        <v>1.9288906948394962</v>
      </c>
      <c r="G172" s="4">
        <f t="shared" si="9"/>
        <v>1.0269643985675163</v>
      </c>
    </row>
    <row r="173" spans="1:7" x14ac:dyDescent="0.2">
      <c r="A173" s="4">
        <f>IF('True_Odds_Calculator_2-way'!A174="","",'True_Odds_Calculator_2-way'!A174)</f>
        <v>2.4500000000000002</v>
      </c>
      <c r="B173" s="4">
        <f>IF('True_Odds_Calculator_2-way'!B174="","",'True_Odds_Calculator_2-way'!B174)</f>
        <v>1.6</v>
      </c>
      <c r="C173" s="4">
        <f t="shared" si="8"/>
        <v>3.3163265306122458E-2</v>
      </c>
      <c r="D173" s="4">
        <f t="shared" si="10"/>
        <v>2.5537459283387625</v>
      </c>
      <c r="E173" s="4">
        <f t="shared" si="11"/>
        <v>1.6436058700209644</v>
      </c>
      <c r="G173" s="4">
        <f t="shared" si="9"/>
        <v>1.0331632653061225</v>
      </c>
    </row>
    <row r="174" spans="1:7" x14ac:dyDescent="0.2">
      <c r="A174" s="4">
        <f>IF('True_Odds_Calculator_2-way'!A175="","",'True_Odds_Calculator_2-way'!A175)</f>
        <v>1.51</v>
      </c>
      <c r="B174" s="4">
        <f>IF('True_Odds_Calculator_2-way'!B175="","",'True_Odds_Calculator_2-way'!B175)</f>
        <v>2.66</v>
      </c>
      <c r="C174" s="4">
        <f t="shared" si="8"/>
        <v>3.8191505253199143E-2</v>
      </c>
      <c r="D174" s="4">
        <f t="shared" si="10"/>
        <v>1.5548329655866526</v>
      </c>
      <c r="E174" s="4">
        <f t="shared" si="11"/>
        <v>2.802344240563734</v>
      </c>
      <c r="G174" s="4">
        <f t="shared" si="9"/>
        <v>1.0381915052531991</v>
      </c>
    </row>
    <row r="175" spans="1:7" x14ac:dyDescent="0.2">
      <c r="A175" s="4">
        <f>IF('True_Odds_Calculator_2-way'!A176="","",'True_Odds_Calculator_2-way'!A176)</f>
        <v>2.12</v>
      </c>
      <c r="B175" s="4">
        <f>IF('True_Odds_Calculator_2-way'!B176="","",'True_Odds_Calculator_2-way'!B176)</f>
        <v>1.78</v>
      </c>
      <c r="C175" s="4">
        <f t="shared" si="8"/>
        <v>3.3495866016535869E-2</v>
      </c>
      <c r="D175" s="4">
        <f t="shared" si="10"/>
        <v>2.1980428704566637</v>
      </c>
      <c r="E175" s="4">
        <f t="shared" si="11"/>
        <v>1.8346946713341112</v>
      </c>
      <c r="G175" s="4">
        <f t="shared" si="9"/>
        <v>1.0334958660165359</v>
      </c>
    </row>
    <row r="176" spans="1:7" x14ac:dyDescent="0.2">
      <c r="A176" s="4">
        <f>IF('True_Odds_Calculator_2-way'!A177="","",'True_Odds_Calculator_2-way'!A177)</f>
        <v>2.81</v>
      </c>
      <c r="B176" s="4">
        <f>IF('True_Odds_Calculator_2-way'!B177="","",'True_Odds_Calculator_2-way'!B177)</f>
        <v>1.48</v>
      </c>
      <c r="C176" s="4">
        <f t="shared" si="8"/>
        <v>3.1547561796672063E-2</v>
      </c>
      <c r="D176" s="4">
        <f t="shared" si="10"/>
        <v>2.9403280542986421</v>
      </c>
      <c r="E176" s="4">
        <f t="shared" si="11"/>
        <v>1.5153767672350968</v>
      </c>
      <c r="G176" s="4">
        <f t="shared" si="9"/>
        <v>1.0315475617966721</v>
      </c>
    </row>
    <row r="177" spans="1:7" x14ac:dyDescent="0.2">
      <c r="A177" s="4">
        <f>IF('True_Odds_Calculator_2-way'!A178="","",'True_Odds_Calculator_2-way'!A178)</f>
        <v>1.75</v>
      </c>
      <c r="B177" s="4">
        <f>IF('True_Odds_Calculator_2-way'!B178="","",'True_Odds_Calculator_2-way'!B178)</f>
        <v>2.17</v>
      </c>
      <c r="C177" s="4">
        <f t="shared" si="8"/>
        <v>3.2258064516129004E-2</v>
      </c>
      <c r="D177" s="4">
        <f t="shared" si="10"/>
        <v>1.8008298755186722</v>
      </c>
      <c r="E177" s="4">
        <f t="shared" si="11"/>
        <v>2.2487046632124348</v>
      </c>
      <c r="G177" s="4">
        <f t="shared" si="9"/>
        <v>1.032258064516129</v>
      </c>
    </row>
    <row r="178" spans="1:7" x14ac:dyDescent="0.2">
      <c r="A178" s="4">
        <f>IF('True_Odds_Calculator_2-way'!A179="","",'True_Odds_Calculator_2-way'!A179)</f>
        <v>1.93</v>
      </c>
      <c r="B178" s="4">
        <f>IF('True_Odds_Calculator_2-way'!B179="","",'True_Odds_Calculator_2-way'!B179)</f>
        <v>1.95</v>
      </c>
      <c r="C178" s="4">
        <f t="shared" si="8"/>
        <v>3.0955227846419575E-2</v>
      </c>
      <c r="D178" s="4">
        <f t="shared" si="10"/>
        <v>1.9894277785119598</v>
      </c>
      <c r="E178" s="4">
        <f t="shared" si="11"/>
        <v>2.0106851876586083</v>
      </c>
      <c r="G178" s="4">
        <f t="shared" si="9"/>
        <v>1.0309552278464196</v>
      </c>
    </row>
    <row r="179" spans="1:7" x14ac:dyDescent="0.2">
      <c r="A179" s="4">
        <f>IF('True_Odds_Calculator_2-way'!A180="","",'True_Odds_Calculator_2-way'!A180)</f>
        <v>1.81</v>
      </c>
      <c r="B179" s="4">
        <f>IF('True_Odds_Calculator_2-way'!B180="","",'True_Odds_Calculator_2-way'!B180)</f>
        <v>2.08</v>
      </c>
      <c r="C179" s="4">
        <f t="shared" si="8"/>
        <v>3.3255418614534626E-2</v>
      </c>
      <c r="D179" s="4">
        <f t="shared" si="10"/>
        <v>1.8661643699811639</v>
      </c>
      <c r="E179" s="4">
        <f t="shared" si="11"/>
        <v>2.1545152798443401</v>
      </c>
      <c r="G179" s="4">
        <f t="shared" si="9"/>
        <v>1.0332554186145346</v>
      </c>
    </row>
    <row r="180" spans="1:7" x14ac:dyDescent="0.2">
      <c r="A180" s="4">
        <f>IF('True_Odds_Calculator_2-way'!A181="","",'True_Odds_Calculator_2-way'!A181)</f>
        <v>1.54</v>
      </c>
      <c r="B180" s="4">
        <f>IF('True_Odds_Calculator_2-way'!B181="","",'True_Odds_Calculator_2-way'!B181)</f>
        <v>2.59</v>
      </c>
      <c r="C180" s="4">
        <f t="shared" si="8"/>
        <v>3.5451035451035562E-2</v>
      </c>
      <c r="D180" s="4">
        <f t="shared" si="10"/>
        <v>1.583217560433454</v>
      </c>
      <c r="E180" s="4">
        <f t="shared" si="11"/>
        <v>2.7146260123868511</v>
      </c>
      <c r="G180" s="4">
        <f t="shared" si="9"/>
        <v>1.0354510354510356</v>
      </c>
    </row>
    <row r="181" spans="1:7" x14ac:dyDescent="0.2">
      <c r="A181" s="4">
        <f>IF('True_Odds_Calculator_2-way'!A182="","",'True_Odds_Calculator_2-way'!A182)</f>
        <v>1.86</v>
      </c>
      <c r="B181" s="4">
        <f>IF('True_Odds_Calculator_2-way'!B182="","",'True_Odds_Calculator_2-way'!B182)</f>
        <v>2.0299999999999998</v>
      </c>
      <c r="C181" s="4">
        <f t="shared" si="8"/>
        <v>3.0245246040574214E-2</v>
      </c>
      <c r="D181" s="4">
        <f t="shared" si="10"/>
        <v>1.9138324294186226</v>
      </c>
      <c r="E181" s="4">
        <f t="shared" si="11"/>
        <v>2.0942925287037548</v>
      </c>
      <c r="G181" s="4">
        <f t="shared" si="9"/>
        <v>1.0302452460405742</v>
      </c>
    </row>
    <row r="182" spans="1:7" x14ac:dyDescent="0.2">
      <c r="A182" s="4">
        <f>IF('True_Odds_Calculator_2-way'!A183="","",'True_Odds_Calculator_2-way'!A183)</f>
        <v>2.23</v>
      </c>
      <c r="B182" s="4">
        <f>IF('True_Odds_Calculator_2-way'!B183="","",'True_Odds_Calculator_2-way'!B183)</f>
        <v>1.71</v>
      </c>
      <c r="C182" s="4">
        <f t="shared" si="8"/>
        <v>3.3225814910969431E-2</v>
      </c>
      <c r="D182" s="4">
        <f t="shared" si="10"/>
        <v>2.315792669966295</v>
      </c>
      <c r="E182" s="4">
        <f t="shared" si="11"/>
        <v>1.7599981538319522</v>
      </c>
      <c r="G182" s="4">
        <f t="shared" si="9"/>
        <v>1.0332258149109694</v>
      </c>
    </row>
    <row r="183" spans="1:7" x14ac:dyDescent="0.2">
      <c r="A183" s="4">
        <f>IF('True_Odds_Calculator_2-way'!A184="","",'True_Odds_Calculator_2-way'!A184)</f>
        <v>2.04</v>
      </c>
      <c r="B183" s="4">
        <f>IF('True_Odds_Calculator_2-way'!B184="","",'True_Odds_Calculator_2-way'!B184)</f>
        <v>1.86</v>
      </c>
      <c r="C183" s="4">
        <f t="shared" si="8"/>
        <v>2.7830487033523088E-2</v>
      </c>
      <c r="D183" s="4">
        <f t="shared" si="10"/>
        <v>2.0996015936254984</v>
      </c>
      <c r="E183" s="4">
        <f t="shared" si="11"/>
        <v>1.9094202898550725</v>
      </c>
      <c r="G183" s="4">
        <f t="shared" si="9"/>
        <v>1.0278304870335231</v>
      </c>
    </row>
    <row r="184" spans="1:7" x14ac:dyDescent="0.2">
      <c r="A184" s="4">
        <f>IF('True_Odds_Calculator_2-way'!A185="","",'True_Odds_Calculator_2-way'!A185)</f>
        <v>2.1</v>
      </c>
      <c r="B184" s="4">
        <f>IF('True_Odds_Calculator_2-way'!B185="","",'True_Odds_Calculator_2-way'!B185)</f>
        <v>1.79</v>
      </c>
      <c r="C184" s="4">
        <f t="shared" si="8"/>
        <v>3.4849694067571102E-2</v>
      </c>
      <c r="D184" s="4">
        <f t="shared" si="10"/>
        <v>2.1797622499275153</v>
      </c>
      <c r="E184" s="4">
        <f t="shared" si="11"/>
        <v>1.8476284099287292</v>
      </c>
      <c r="G184" s="4">
        <f t="shared" si="9"/>
        <v>1.0348496940675711</v>
      </c>
    </row>
    <row r="185" spans="1:7" x14ac:dyDescent="0.2">
      <c r="A185" s="4">
        <f>IF('True_Odds_Calculator_2-way'!A186="","",'True_Odds_Calculator_2-way'!A186)</f>
        <v>2.29</v>
      </c>
      <c r="B185" s="4">
        <f>IF('True_Odds_Calculator_2-way'!B186="","",'True_Odds_Calculator_2-way'!B186)</f>
        <v>1.68</v>
      </c>
      <c r="C185" s="4">
        <f t="shared" si="8"/>
        <v>3.1919317945518833E-2</v>
      </c>
      <c r="D185" s="4">
        <f t="shared" si="10"/>
        <v>2.3768688990485605</v>
      </c>
      <c r="E185" s="4">
        <f t="shared" si="11"/>
        <v>1.7262855604415328</v>
      </c>
      <c r="G185" s="4">
        <f t="shared" si="9"/>
        <v>1.0319193179455188</v>
      </c>
    </row>
    <row r="186" spans="1:7" x14ac:dyDescent="0.2">
      <c r="A186" s="4">
        <f>IF('True_Odds_Calculator_2-way'!A187="","",'True_Odds_Calculator_2-way'!A187)</f>
        <v>1.96</v>
      </c>
      <c r="B186" s="4">
        <f>IF('True_Odds_Calculator_2-way'!B187="","",'True_Odds_Calculator_2-way'!B187)</f>
        <v>1.88</v>
      </c>
      <c r="C186" s="4">
        <f t="shared" si="8"/>
        <v>4.2118975249674229E-2</v>
      </c>
      <c r="D186" s="4">
        <f t="shared" si="10"/>
        <v>2.044385264092321</v>
      </c>
      <c r="E186" s="4">
        <f t="shared" si="11"/>
        <v>1.9575010624734379</v>
      </c>
      <c r="G186" s="4">
        <f t="shared" si="9"/>
        <v>1.0421189752496742</v>
      </c>
    </row>
    <row r="187" spans="1:7" x14ac:dyDescent="0.2">
      <c r="A187" s="4">
        <f>IF('True_Odds_Calculator_2-way'!A188="","",'True_Odds_Calculator_2-way'!A188)</f>
        <v>2.0299999999999998</v>
      </c>
      <c r="B187" s="4">
        <f>IF('True_Odds_Calculator_2-way'!B188="","",'True_Odds_Calculator_2-way'!B188)</f>
        <v>1.81</v>
      </c>
      <c r="C187" s="4">
        <f t="shared" si="8"/>
        <v>4.5097025283727721E-2</v>
      </c>
      <c r="D187" s="4">
        <f t="shared" si="10"/>
        <v>2.1273774715571898</v>
      </c>
      <c r="E187" s="4">
        <f t="shared" si="11"/>
        <v>1.8870143543127138</v>
      </c>
      <c r="G187" s="4">
        <f t="shared" si="9"/>
        <v>1.0450970252837277</v>
      </c>
    </row>
    <row r="188" spans="1:7" x14ac:dyDescent="0.2">
      <c r="A188" s="4">
        <f>IF('True_Odds_Calculator_2-way'!A189="","",'True_Odds_Calculator_2-way'!A189)</f>
        <v>1.82</v>
      </c>
      <c r="B188" s="4">
        <f>IF('True_Odds_Calculator_2-way'!B189="","",'True_Odds_Calculator_2-way'!B189)</f>
        <v>2.02</v>
      </c>
      <c r="C188" s="4">
        <f t="shared" si="8"/>
        <v>4.450005440104432E-2</v>
      </c>
      <c r="D188" s="4">
        <f t="shared" si="10"/>
        <v>1.8968114745640281</v>
      </c>
      <c r="E188" s="4">
        <f t="shared" si="11"/>
        <v>2.1150615579334939</v>
      </c>
      <c r="G188" s="4">
        <f t="shared" si="9"/>
        <v>1.0445000544010443</v>
      </c>
    </row>
    <row r="189" spans="1:7" x14ac:dyDescent="0.2">
      <c r="A189" s="4">
        <f>IF('True_Odds_Calculator_2-way'!A190="","",'True_Odds_Calculator_2-way'!A190)</f>
        <v>1.61</v>
      </c>
      <c r="B189" s="4">
        <f>IF('True_Odds_Calculator_2-way'!B190="","",'True_Odds_Calculator_2-way'!B190)</f>
        <v>2.34</v>
      </c>
      <c r="C189" s="4">
        <f t="shared" si="8"/>
        <v>4.8468439772787697E-2</v>
      </c>
      <c r="D189" s="4">
        <f t="shared" si="10"/>
        <v>1.6753679903944503</v>
      </c>
      <c r="E189" s="4">
        <f t="shared" si="11"/>
        <v>2.4806742608810168</v>
      </c>
      <c r="G189" s="4">
        <f t="shared" si="9"/>
        <v>1.0484684397727877</v>
      </c>
    </row>
    <row r="190" spans="1:7" x14ac:dyDescent="0.2">
      <c r="A190" s="4">
        <f>IF('True_Odds_Calculator_2-way'!A191="","",'True_Odds_Calculator_2-way'!A191)</f>
        <v>1.41</v>
      </c>
      <c r="B190" s="4">
        <f>IF('True_Odds_Calculator_2-way'!B191="","",'True_Odds_Calculator_2-way'!B191)</f>
        <v>3</v>
      </c>
      <c r="C190" s="4">
        <f t="shared" si="8"/>
        <v>4.2553191489361764E-2</v>
      </c>
      <c r="D190" s="4">
        <f t="shared" si="10"/>
        <v>1.4536082474226804</v>
      </c>
      <c r="E190" s="4">
        <f t="shared" si="11"/>
        <v>3.204545454545455</v>
      </c>
      <c r="G190" s="4">
        <f t="shared" si="9"/>
        <v>1.0425531914893618</v>
      </c>
    </row>
    <row r="191" spans="1:7" x14ac:dyDescent="0.2">
      <c r="A191" s="4">
        <f>IF('True_Odds_Calculator_2-way'!A192="","",'True_Odds_Calculator_2-way'!A192)</f>
        <v>1.49</v>
      </c>
      <c r="B191" s="4">
        <f>IF('True_Odds_Calculator_2-way'!B192="","",'True_Odds_Calculator_2-way'!B192)</f>
        <v>2.5099999999999998</v>
      </c>
      <c r="C191" s="4">
        <f t="shared" si="8"/>
        <v>6.9547314099307478E-2</v>
      </c>
      <c r="D191" s="4">
        <f t="shared" si="10"/>
        <v>1.5714195676379754</v>
      </c>
      <c r="E191" s="4">
        <f t="shared" si="11"/>
        <v>2.7500275745431813</v>
      </c>
      <c r="G191" s="4">
        <f t="shared" si="9"/>
        <v>1.0695473140993075</v>
      </c>
    </row>
    <row r="192" spans="1:7" x14ac:dyDescent="0.2">
      <c r="A192" s="4">
        <f>IF('True_Odds_Calculator_2-way'!A193="","",'True_Odds_Calculator_2-way'!A193)</f>
        <v>1.83</v>
      </c>
      <c r="B192" s="4">
        <f>IF('True_Odds_Calculator_2-way'!B193="","",'True_Odds_Calculator_2-way'!B193)</f>
        <v>2</v>
      </c>
      <c r="C192" s="4">
        <f t="shared" si="8"/>
        <v>4.644808743169393E-2</v>
      </c>
      <c r="D192" s="4">
        <f t="shared" si="10"/>
        <v>1.9112271540469974</v>
      </c>
      <c r="E192" s="4">
        <f t="shared" si="11"/>
        <v>2.0974212034383952</v>
      </c>
      <c r="G192" s="4">
        <f t="shared" si="9"/>
        <v>1.0464480874316939</v>
      </c>
    </row>
    <row r="193" spans="1:7" x14ac:dyDescent="0.2">
      <c r="A193" s="4">
        <f>IF('True_Odds_Calculator_2-way'!A194="","",'True_Odds_Calculator_2-way'!A194)</f>
        <v>1.69</v>
      </c>
      <c r="B193" s="4">
        <f>IF('True_Odds_Calculator_2-way'!B194="","",'True_Odds_Calculator_2-way'!B194)</f>
        <v>2.14</v>
      </c>
      <c r="C193" s="4">
        <f t="shared" si="8"/>
        <v>5.9005695957529136E-2</v>
      </c>
      <c r="D193" s="4">
        <f t="shared" si="10"/>
        <v>1.7786848964737125</v>
      </c>
      <c r="E193" s="4">
        <f t="shared" si="11"/>
        <v>2.2842165098212592</v>
      </c>
      <c r="G193" s="4">
        <f t="shared" si="9"/>
        <v>1.0590056959575291</v>
      </c>
    </row>
    <row r="194" spans="1:7" x14ac:dyDescent="0.2">
      <c r="A194" s="4">
        <f>IF('True_Odds_Calculator_2-way'!A195="","",'True_Odds_Calculator_2-way'!A195)</f>
        <v>1.61</v>
      </c>
      <c r="B194" s="4">
        <f>IF('True_Odds_Calculator_2-way'!B195="","",'True_Odds_Calculator_2-way'!B195)</f>
        <v>2.2599999999999998</v>
      </c>
      <c r="C194" s="4">
        <f t="shared" ref="C194:C257" si="12">IF(A194="","",((1/A194)+(1/B194))-1)</f>
        <v>6.3595888528555022E-2</v>
      </c>
      <c r="D194" s="4">
        <f t="shared" si="10"/>
        <v>1.6968707736790565</v>
      </c>
      <c r="E194" s="4">
        <f t="shared" si="11"/>
        <v>2.4349862812019007</v>
      </c>
      <c r="G194" s="4">
        <f t="shared" ref="G194:G257" si="13">IF(A194="","",C194+1)</f>
        <v>1.063595888528555</v>
      </c>
    </row>
    <row r="195" spans="1:7" x14ac:dyDescent="0.2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</v>
      </c>
      <c r="C195" s="4">
        <f t="shared" si="12"/>
        <v>4.644808743169393E-2</v>
      </c>
      <c r="D195" s="4">
        <f t="shared" ref="D195:D258" si="14">IF(A195="","",(2*A195)/(2-($C195*A195)))</f>
        <v>1.9112271540469974</v>
      </c>
      <c r="E195" s="4">
        <f t="shared" ref="E195:E258" si="15">IF(B195="","",(2*B195)/(2-($C195*B195)))</f>
        <v>2.0974212034383952</v>
      </c>
      <c r="G195" s="4">
        <f t="shared" si="13"/>
        <v>1.0464480874316939</v>
      </c>
    </row>
    <row r="196" spans="1:7" x14ac:dyDescent="0.2">
      <c r="A196" s="4">
        <f>IF('True_Odds_Calculator_2-way'!A197="","",'True_Odds_Calculator_2-way'!A197)</f>
        <v>1.85</v>
      </c>
      <c r="B196" s="4">
        <f>IF('True_Odds_Calculator_2-way'!B197="","",'True_Odds_Calculator_2-way'!B197)</f>
        <v>1.97</v>
      </c>
      <c r="C196" s="4">
        <f t="shared" si="12"/>
        <v>4.8154753738510081E-2</v>
      </c>
      <c r="D196" s="4">
        <f t="shared" si="14"/>
        <v>1.9362465134812061</v>
      </c>
      <c r="E196" s="4">
        <f t="shared" si="15"/>
        <v>2.0680947652149242</v>
      </c>
      <c r="G196" s="4">
        <f t="shared" si="13"/>
        <v>1.0481547537385101</v>
      </c>
    </row>
    <row r="197" spans="1:7" x14ac:dyDescent="0.2">
      <c r="A197" s="4">
        <f>IF('True_Odds_Calculator_2-way'!A198="","",'True_Odds_Calculator_2-way'!A198)</f>
        <v>1.93</v>
      </c>
      <c r="B197" s="4">
        <f>IF('True_Odds_Calculator_2-way'!B198="","",'True_Odds_Calculator_2-way'!B198)</f>
        <v>1.89</v>
      </c>
      <c r="C197" s="4">
        <f t="shared" si="12"/>
        <v>4.7235244126436093E-2</v>
      </c>
      <c r="D197" s="4">
        <f t="shared" si="14"/>
        <v>2.0221747928042801</v>
      </c>
      <c r="E197" s="4">
        <f t="shared" si="15"/>
        <v>1.9783062613553166</v>
      </c>
      <c r="G197" s="4">
        <f t="shared" si="13"/>
        <v>1.0472352441264361</v>
      </c>
    </row>
    <row r="198" spans="1:7" x14ac:dyDescent="0.2">
      <c r="A198" s="4">
        <f>IF('True_Odds_Calculator_2-way'!A199="","",'True_Odds_Calculator_2-way'!A199)</f>
        <v>2.02</v>
      </c>
      <c r="B198" s="4">
        <f>IF('True_Odds_Calculator_2-way'!B199="","",'True_Odds_Calculator_2-way'!B199)</f>
        <v>1.81</v>
      </c>
      <c r="C198" s="4">
        <f t="shared" si="12"/>
        <v>4.7535692795798834E-2</v>
      </c>
      <c r="D198" s="4">
        <f t="shared" si="14"/>
        <v>2.1218733677673955</v>
      </c>
      <c r="E198" s="4">
        <f t="shared" si="15"/>
        <v>1.8913661993688893</v>
      </c>
      <c r="G198" s="4">
        <f t="shared" si="13"/>
        <v>1.0475356927957988</v>
      </c>
    </row>
    <row r="199" spans="1:7" x14ac:dyDescent="0.2">
      <c r="A199" s="4">
        <f>IF('True_Odds_Calculator_2-way'!A200="","",'True_Odds_Calculator_2-way'!A200)</f>
        <v>1.75</v>
      </c>
      <c r="B199" s="4">
        <f>IF('True_Odds_Calculator_2-way'!B200="","",'True_Odds_Calculator_2-way'!B200)</f>
        <v>2.06</v>
      </c>
      <c r="C199" s="4">
        <f t="shared" si="12"/>
        <v>5.6865464632454898E-2</v>
      </c>
      <c r="D199" s="4">
        <f t="shared" si="14"/>
        <v>1.8416347381864622</v>
      </c>
      <c r="E199" s="4">
        <f t="shared" si="15"/>
        <v>2.1881638846737479</v>
      </c>
      <c r="G199" s="4">
        <f t="shared" si="13"/>
        <v>1.0568654646324549</v>
      </c>
    </row>
    <row r="200" spans="1:7" x14ac:dyDescent="0.2">
      <c r="A200" s="4">
        <f>IF('True_Odds_Calculator_2-way'!A201="","",'True_Odds_Calculator_2-way'!A201)</f>
        <v>1.77</v>
      </c>
      <c r="B200" s="4">
        <f>IF('True_Odds_Calculator_2-way'!B201="","",'True_Odds_Calculator_2-way'!B201)</f>
        <v>2.13</v>
      </c>
      <c r="C200" s="4">
        <f t="shared" si="12"/>
        <v>3.4455319487546765E-2</v>
      </c>
      <c r="D200" s="4">
        <f t="shared" si="14"/>
        <v>1.8256700806275876</v>
      </c>
      <c r="E200" s="4">
        <f t="shared" si="15"/>
        <v>2.2111375032990233</v>
      </c>
      <c r="G200" s="4">
        <f t="shared" si="13"/>
        <v>1.0344553194875468</v>
      </c>
    </row>
    <row r="201" spans="1:7" x14ac:dyDescent="0.2">
      <c r="A201" s="4">
        <f>IF('True_Odds_Calculator_2-way'!A202="","",'True_Odds_Calculator_2-way'!A202)</f>
        <v>1.4</v>
      </c>
      <c r="B201" s="4">
        <f>IF('True_Odds_Calculator_2-way'!B202="","",'True_Odds_Calculator_2-way'!B202)</f>
        <v>3.05</v>
      </c>
      <c r="C201" s="4">
        <f t="shared" si="12"/>
        <v>4.2154566744730726E-2</v>
      </c>
      <c r="D201" s="4">
        <f t="shared" si="14"/>
        <v>1.4425675675675675</v>
      </c>
      <c r="E201" s="4">
        <f t="shared" si="15"/>
        <v>3.2595419847328246</v>
      </c>
      <c r="G201" s="4">
        <f t="shared" si="13"/>
        <v>1.0421545667447307</v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8.5</v>
      </c>
      <c r="B2" s="4">
        <f>IF('True_Odds_Calculator_3-way'!B3="","",'True_Odds_Calculator_3-way'!B3)</f>
        <v>5.2</v>
      </c>
      <c r="C2" s="4">
        <f>IF('True_Odds_Calculator_3-way'!C3="","",'True_Odds_Calculator_3-way'!C3)</f>
        <v>1.37</v>
      </c>
      <c r="D2" s="4">
        <f>IF(A2="","",((1/A2)+(1/B2)+(1/C2))-1)</f>
        <v>3.9881758430491798E-2</v>
      </c>
      <c r="E2" s="4">
        <f>IF(A2="","",(3*A2)/(3-($D2*A2)))</f>
        <v>9.5828453869283123</v>
      </c>
      <c r="F2" s="4">
        <f>IF(B2="","",(3*B2)/(3-($D2*B2)))</f>
        <v>5.5861623616236171</v>
      </c>
      <c r="G2" s="4">
        <f>IF(C2="","",(3*C2)/(3-($D2*C2)))</f>
        <v>1.3954142182279066</v>
      </c>
      <c r="I2" s="4">
        <f>IF(A2="","",D2+1)</f>
        <v>1.0398817584304918</v>
      </c>
    </row>
    <row r="3" spans="1:9" x14ac:dyDescent="0.2">
      <c r="A3" s="4">
        <f>IF('True_Odds_Calculator_3-way'!A4="","",'True_Odds_Calculator_3-way'!A4)</f>
        <v>1.24</v>
      </c>
      <c r="B3" s="4">
        <f>IF('True_Odds_Calculator_3-way'!B4="","",'True_Odds_Calculator_3-way'!B4)</f>
        <v>6.98</v>
      </c>
      <c r="C3" s="4">
        <f>IF('True_Odds_Calculator_3-way'!C4="","",'True_Odds_Calculator_3-way'!C4)</f>
        <v>11.3</v>
      </c>
      <c r="D3" s="4">
        <f t="shared" ref="D3:D66" si="0">IF(A3="","",((1/A3)+(1/B3)+(1/C3))-1)</f>
        <v>3.8213663769163908E-2</v>
      </c>
      <c r="E3" s="4">
        <f t="shared" ref="E3:E66" si="1">IF(A3="","",(3*A3)/(3-($D3*A3)))</f>
        <v>1.2599000981430455</v>
      </c>
      <c r="F3" s="4">
        <f t="shared" ref="F3:F66" si="2">IF(B3="","",(3*B3)/(3-($D3*B3)))</f>
        <v>7.6611569730036857</v>
      </c>
      <c r="G3" s="4">
        <f t="shared" ref="G3:G66" si="3">IF(C3="","",(3*C3)/(3-($D3*C3)))</f>
        <v>13.199980565192984</v>
      </c>
      <c r="I3" s="4">
        <f t="shared" ref="I3:I66" si="4">IF(A3="","",D3+1)</f>
        <v>1.0382136637691639</v>
      </c>
    </row>
    <row r="4" spans="1:9" x14ac:dyDescent="0.2">
      <c r="A4" s="4">
        <f>IF('True_Odds_Calculator_3-way'!A5="","",'True_Odds_Calculator_3-way'!A5)</f>
        <v>2.88</v>
      </c>
      <c r="B4" s="4">
        <f>IF('True_Odds_Calculator_3-way'!B5="","",'True_Odds_Calculator_3-way'!B5)</f>
        <v>3.2</v>
      </c>
      <c r="C4" s="4">
        <f>IF('True_Odds_Calculator_3-way'!C5="","",'True_Odds_Calculator_3-way'!C5)</f>
        <v>2.72</v>
      </c>
      <c r="D4" s="4">
        <f t="shared" si="0"/>
        <v>2.7369281045751537E-2</v>
      </c>
      <c r="E4" s="4">
        <f t="shared" si="1"/>
        <v>2.9577124446234393</v>
      </c>
      <c r="F4" s="4">
        <f t="shared" si="2"/>
        <v>3.2962298025134653</v>
      </c>
      <c r="G4" s="4">
        <f t="shared" si="3"/>
        <v>2.7892138245347509</v>
      </c>
      <c r="I4" s="4">
        <f t="shared" si="4"/>
        <v>1.0273692810457515</v>
      </c>
    </row>
    <row r="5" spans="1:9" x14ac:dyDescent="0.2">
      <c r="A5" s="4">
        <f>IF('True_Odds_Calculator_3-way'!A6="","",'True_Odds_Calculator_3-way'!A6)</f>
        <v>2.13</v>
      </c>
      <c r="B5" s="4">
        <f>IF('True_Odds_Calculator_3-way'!B6="","",'True_Odds_Calculator_3-way'!B6)</f>
        <v>3.48</v>
      </c>
      <c r="C5" s="4">
        <f>IF('True_Odds_Calculator_3-way'!C6="","",'True_Odds_Calculator_3-way'!C6)</f>
        <v>3.68</v>
      </c>
      <c r="D5" s="4">
        <f t="shared" si="0"/>
        <v>2.8579020348980411E-2</v>
      </c>
      <c r="E5" s="4">
        <f t="shared" si="1"/>
        <v>2.1741151985757989</v>
      </c>
      <c r="F5" s="4">
        <f t="shared" si="2"/>
        <v>3.5993235639985728</v>
      </c>
      <c r="G5" s="4">
        <f t="shared" si="3"/>
        <v>3.8136964973581429</v>
      </c>
      <c r="I5" s="4">
        <f t="shared" si="4"/>
        <v>1.0285790203489804</v>
      </c>
    </row>
    <row r="6" spans="1:9" x14ac:dyDescent="0.2">
      <c r="A6" s="4">
        <f>IF('True_Odds_Calculator_3-way'!A7="","",'True_Odds_Calculator_3-way'!A7)</f>
        <v>2.08</v>
      </c>
      <c r="B6" s="4">
        <f>IF('True_Odds_Calculator_3-way'!B7="","",'True_Odds_Calculator_3-way'!B7)</f>
        <v>3.25</v>
      </c>
      <c r="C6" s="4">
        <f>IF('True_Odds_Calculator_3-way'!C7="","",'True_Odds_Calculator_3-way'!C7)</f>
        <v>4.08</v>
      </c>
      <c r="D6" s="4">
        <f t="shared" si="0"/>
        <v>3.3559577677224617E-2</v>
      </c>
      <c r="E6" s="4">
        <f t="shared" si="1"/>
        <v>2.1295503211991433</v>
      </c>
      <c r="F6" s="4">
        <f t="shared" si="2"/>
        <v>3.3726155150487487</v>
      </c>
      <c r="G6" s="4">
        <f t="shared" si="3"/>
        <v>4.2751209027404613</v>
      </c>
      <c r="I6" s="4">
        <f t="shared" si="4"/>
        <v>1.0335595776772246</v>
      </c>
    </row>
    <row r="7" spans="1:9" x14ac:dyDescent="0.2">
      <c r="A7" s="4">
        <f>IF('True_Odds_Calculator_3-way'!A8="","",'True_Odds_Calculator_3-way'!A8)</f>
        <v>2.82</v>
      </c>
      <c r="B7" s="4">
        <f>IF('True_Odds_Calculator_3-way'!B8="","",'True_Odds_Calculator_3-way'!B8)</f>
        <v>3.29</v>
      </c>
      <c r="C7" s="4">
        <f>IF('True_Odds_Calculator_3-way'!C8="","",'True_Odds_Calculator_3-way'!C8)</f>
        <v>2.67</v>
      </c>
      <c r="D7" s="4">
        <f t="shared" si="0"/>
        <v>3.3093132065161734E-2</v>
      </c>
      <c r="E7" s="4">
        <f t="shared" si="1"/>
        <v>2.9105397435472646</v>
      </c>
      <c r="F7" s="4">
        <f t="shared" si="2"/>
        <v>3.4138976332050834</v>
      </c>
      <c r="G7" s="4">
        <f t="shared" si="3"/>
        <v>2.7510256490557765</v>
      </c>
      <c r="I7" s="4">
        <f t="shared" si="4"/>
        <v>1.0330931320651617</v>
      </c>
    </row>
    <row r="8" spans="1:9" x14ac:dyDescent="0.2">
      <c r="A8" s="4">
        <f>IF('True_Odds_Calculator_3-way'!A9="","",'True_Odds_Calculator_3-way'!A9)</f>
        <v>2.09</v>
      </c>
      <c r="B8" s="4">
        <f>IF('True_Odds_Calculator_3-way'!B9="","",'True_Odds_Calculator_3-way'!B9)</f>
        <v>3.66</v>
      </c>
      <c r="C8" s="4">
        <f>IF('True_Odds_Calculator_3-way'!C9="","",'True_Odds_Calculator_3-way'!C9)</f>
        <v>3.54</v>
      </c>
      <c r="D8" s="4">
        <f t="shared" si="0"/>
        <v>3.4178818943592759E-2</v>
      </c>
      <c r="E8" s="4">
        <f t="shared" si="1"/>
        <v>2.1409793821768877</v>
      </c>
      <c r="F8" s="4">
        <f t="shared" si="2"/>
        <v>3.8192559419539265</v>
      </c>
      <c r="G8" s="4">
        <f t="shared" si="3"/>
        <v>3.6887718822181288</v>
      </c>
      <c r="I8" s="4">
        <f t="shared" si="4"/>
        <v>1.0341788189435928</v>
      </c>
    </row>
    <row r="9" spans="1:9" x14ac:dyDescent="0.2">
      <c r="A9" s="4">
        <f>IF('True_Odds_Calculator_3-way'!A10="","",'True_Odds_Calculator_3-way'!A10)</f>
        <v>3.93</v>
      </c>
      <c r="B9" s="4">
        <f>IF('True_Odds_Calculator_3-way'!B10="","",'True_Odds_Calculator_3-way'!B10)</f>
        <v>3.71</v>
      </c>
      <c r="C9" s="4">
        <f>IF('True_Odds_Calculator_3-way'!C10="","",'True_Odds_Calculator_3-way'!C10)</f>
        <v>1.96</v>
      </c>
      <c r="D9" s="4">
        <f t="shared" si="0"/>
        <v>3.419878681704569E-2</v>
      </c>
      <c r="E9" s="4">
        <f t="shared" si="1"/>
        <v>4.1143233771748307</v>
      </c>
      <c r="F9" s="4">
        <f t="shared" si="2"/>
        <v>3.8738341287152256</v>
      </c>
      <c r="G9" s="4">
        <f t="shared" si="3"/>
        <v>2.0047935173260019</v>
      </c>
      <c r="I9" s="4">
        <f t="shared" si="4"/>
        <v>1.0341987868170457</v>
      </c>
    </row>
    <row r="10" spans="1:9" x14ac:dyDescent="0.2">
      <c r="A10" s="4">
        <f>IF('True_Odds_Calculator_3-way'!A11="","",'True_Odds_Calculator_3-way'!A11)</f>
        <v>2.61</v>
      </c>
      <c r="B10" s="4">
        <f>IF('True_Odds_Calculator_3-way'!B11="","",'True_Odds_Calculator_3-way'!B11)</f>
        <v>3.43</v>
      </c>
      <c r="C10" s="4">
        <f>IF('True_Odds_Calculator_3-way'!C11="","",'True_Odds_Calculator_3-way'!C11)</f>
        <v>2.79</v>
      </c>
      <c r="D10" s="4">
        <f t="shared" si="0"/>
        <v>3.310989102458084E-2</v>
      </c>
      <c r="E10" s="4">
        <f t="shared" si="1"/>
        <v>2.6874125447504578</v>
      </c>
      <c r="F10" s="4">
        <f t="shared" si="2"/>
        <v>3.5649536077772974</v>
      </c>
      <c r="G10" s="4">
        <f t="shared" si="3"/>
        <v>2.8786396437606778</v>
      </c>
      <c r="I10" s="4">
        <f t="shared" si="4"/>
        <v>1.0331098910245808</v>
      </c>
    </row>
    <row r="11" spans="1:9" x14ac:dyDescent="0.2">
      <c r="A11" s="4">
        <f>IF('True_Odds_Calculator_3-way'!A12="","",'True_Odds_Calculator_3-way'!A12)</f>
        <v>3.12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2.4700000000000002</v>
      </c>
      <c r="D11" s="4">
        <f t="shared" si="0"/>
        <v>3.2119586365630948E-2</v>
      </c>
      <c r="E11" s="4">
        <f t="shared" si="1"/>
        <v>3.2278234067950611</v>
      </c>
      <c r="F11" s="4">
        <f t="shared" si="2"/>
        <v>3.3778997953771071</v>
      </c>
      <c r="G11" s="4">
        <f t="shared" si="3"/>
        <v>2.5370937645506073</v>
      </c>
      <c r="I11" s="4">
        <f t="shared" si="4"/>
        <v>1.0321195863656309</v>
      </c>
    </row>
    <row r="12" spans="1:9" x14ac:dyDescent="0.2">
      <c r="A12" s="4">
        <f>IF('True_Odds_Calculator_3-way'!A13="","",'True_Odds_Calculator_3-way'!A13)</f>
        <v>1.7</v>
      </c>
      <c r="B12" s="4">
        <f>IF('True_Odds_Calculator_3-way'!B13="","",'True_Odds_Calculator_3-way'!B13)</f>
        <v>4.03</v>
      </c>
      <c r="C12" s="4">
        <f>IF('True_Odds_Calculator_3-way'!C13="","",'True_Odds_Calculator_3-way'!C13)</f>
        <v>5</v>
      </c>
      <c r="D12" s="4">
        <f t="shared" si="0"/>
        <v>3.6374251934024215E-2</v>
      </c>
      <c r="E12" s="4">
        <f t="shared" si="1"/>
        <v>1.7357779879737854</v>
      </c>
      <c r="F12" s="4">
        <f t="shared" si="2"/>
        <v>4.2370330667106453</v>
      </c>
      <c r="G12" s="4">
        <f t="shared" si="3"/>
        <v>5.3226808929403839</v>
      </c>
      <c r="I12" s="4">
        <f t="shared" si="4"/>
        <v>1.0363742519340242</v>
      </c>
    </row>
    <row r="13" spans="1:9" x14ac:dyDescent="0.2">
      <c r="A13" s="4">
        <f>IF('True_Odds_Calculator_3-way'!A14="","",'True_Odds_Calculator_3-way'!A14)</f>
        <v>4.2699999999999996</v>
      </c>
      <c r="B13" s="4">
        <f>IF('True_Odds_Calculator_3-way'!B14="","",'True_Odds_Calculator_3-way'!B14)</f>
        <v>3.46</v>
      </c>
      <c r="C13" s="4">
        <f>IF('True_Odds_Calculator_3-way'!C14="","",'True_Odds_Calculator_3-way'!C14)</f>
        <v>1.98</v>
      </c>
      <c r="D13" s="4">
        <f t="shared" si="0"/>
        <v>2.82598835616934E-2</v>
      </c>
      <c r="E13" s="4">
        <f t="shared" si="1"/>
        <v>4.4489512066380748</v>
      </c>
      <c r="F13" s="4">
        <f t="shared" si="2"/>
        <v>3.5765714275467411</v>
      </c>
      <c r="G13" s="4">
        <f t="shared" si="3"/>
        <v>2.0176319082462819</v>
      </c>
      <c r="I13" s="4">
        <f t="shared" si="4"/>
        <v>1.0282598835616934</v>
      </c>
    </row>
    <row r="14" spans="1:9" x14ac:dyDescent="0.2">
      <c r="A14" s="4">
        <f>IF('True_Odds_Calculator_3-way'!A15="","",'True_Odds_Calculator_3-way'!A15)</f>
        <v>2.2999999999999998</v>
      </c>
      <c r="B14" s="4">
        <f>IF('True_Odds_Calculator_3-way'!B15="","",'True_Odds_Calculator_3-way'!B15)</f>
        <v>3.44</v>
      </c>
      <c r="C14" s="4">
        <f>IF('True_Odds_Calculator_3-way'!C15="","",'True_Odds_Calculator_3-way'!C15)</f>
        <v>3.3</v>
      </c>
      <c r="D14" s="4">
        <f t="shared" si="0"/>
        <v>2.8510586144559813E-2</v>
      </c>
      <c r="E14" s="4">
        <f t="shared" si="1"/>
        <v>2.351397110916317</v>
      </c>
      <c r="F14" s="4">
        <f t="shared" si="2"/>
        <v>3.5562618044457359</v>
      </c>
      <c r="G14" s="4">
        <f t="shared" si="3"/>
        <v>3.4068442387654616</v>
      </c>
      <c r="I14" s="4">
        <f t="shared" si="4"/>
        <v>1.0285105861445598</v>
      </c>
    </row>
    <row r="15" spans="1:9" x14ac:dyDescent="0.2">
      <c r="A15" s="4">
        <f>IF('True_Odds_Calculator_3-way'!A16="","",'True_Odds_Calculator_3-way'!A16)</f>
        <v>2.96</v>
      </c>
      <c r="B15" s="4">
        <f>IF('True_Odds_Calculator_3-way'!B16="","",'True_Odds_Calculator_3-way'!B16)</f>
        <v>3.26</v>
      </c>
      <c r="C15" s="4">
        <f>IF('True_Odds_Calculator_3-way'!C16="","",'True_Odds_Calculator_3-way'!C16)</f>
        <v>2.61</v>
      </c>
      <c r="D15" s="4">
        <f t="shared" si="0"/>
        <v>2.7728066547613839E-2</v>
      </c>
      <c r="E15" s="4">
        <f t="shared" si="1"/>
        <v>3.0432585602004485</v>
      </c>
      <c r="F15" s="4">
        <f t="shared" si="2"/>
        <v>3.3612792622411432</v>
      </c>
      <c r="G15" s="4">
        <f t="shared" si="3"/>
        <v>2.6745185281257053</v>
      </c>
      <c r="I15" s="4">
        <f t="shared" si="4"/>
        <v>1.0277280665476138</v>
      </c>
    </row>
    <row r="16" spans="1:9" x14ac:dyDescent="0.2">
      <c r="A16" s="4">
        <f>IF('True_Odds_Calculator_3-way'!A17="","",'True_Odds_Calculator_3-way'!A17)</f>
        <v>7.4</v>
      </c>
      <c r="B16" s="4">
        <f>IF('True_Odds_Calculator_3-way'!B17="","",'True_Odds_Calculator_3-way'!B17)</f>
        <v>4.9800000000000004</v>
      </c>
      <c r="C16" s="4">
        <f>IF('True_Odds_Calculator_3-way'!C17="","",'True_Odds_Calculator_3-way'!C17)</f>
        <v>1.44</v>
      </c>
      <c r="D16" s="4">
        <f t="shared" si="0"/>
        <v>3.0382792430985184E-2</v>
      </c>
      <c r="E16" s="4">
        <f t="shared" si="1"/>
        <v>7.9995176189672232</v>
      </c>
      <c r="F16" s="4">
        <f t="shared" si="2"/>
        <v>5.2445091001091066</v>
      </c>
      <c r="G16" s="4">
        <f t="shared" si="3"/>
        <v>1.4613113858463382</v>
      </c>
      <c r="I16" s="4">
        <f t="shared" si="4"/>
        <v>1.0303827924309852</v>
      </c>
    </row>
    <row r="17" spans="1:9" x14ac:dyDescent="0.2">
      <c r="A17" s="4">
        <f>IF('True_Odds_Calculator_3-way'!A18="","",'True_Odds_Calculator_3-way'!A18)</f>
        <v>5.86</v>
      </c>
      <c r="B17" s="4">
        <f>IF('True_Odds_Calculator_3-way'!B18="","",'True_Odds_Calculator_3-way'!B18)</f>
        <v>4.55</v>
      </c>
      <c r="C17" s="4">
        <f>IF('True_Odds_Calculator_3-way'!C18="","",'True_Odds_Calculator_3-way'!C18)</f>
        <v>1.52</v>
      </c>
      <c r="D17" s="4">
        <f t="shared" si="0"/>
        <v>4.8323420786147597E-2</v>
      </c>
      <c r="E17" s="4">
        <f t="shared" si="1"/>
        <v>6.4707890977755751</v>
      </c>
      <c r="F17" s="4">
        <f t="shared" si="2"/>
        <v>4.9098451086210311</v>
      </c>
      <c r="G17" s="4">
        <f t="shared" si="3"/>
        <v>1.5581495250066129</v>
      </c>
      <c r="I17" s="4">
        <f t="shared" si="4"/>
        <v>1.0483234207861476</v>
      </c>
    </row>
    <row r="18" spans="1: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3.88</v>
      </c>
      <c r="C18" s="4">
        <f>IF('True_Odds_Calculator_3-way'!C19="","",'True_Odds_Calculator_3-way'!C19)</f>
        <v>4.82</v>
      </c>
      <c r="D18" s="4">
        <f t="shared" si="0"/>
        <v>4.999616006836316E-2</v>
      </c>
      <c r="E18" s="4">
        <f t="shared" si="1"/>
        <v>1.7601607281819727</v>
      </c>
      <c r="F18" s="4">
        <f t="shared" si="2"/>
        <v>4.1482317162388913</v>
      </c>
      <c r="G18" s="4">
        <f t="shared" si="3"/>
        <v>5.2409941997874299</v>
      </c>
      <c r="I18" s="4">
        <f t="shared" si="4"/>
        <v>1.0499961600683632</v>
      </c>
    </row>
    <row r="19" spans="1:9" x14ac:dyDescent="0.2">
      <c r="A19" s="4">
        <f>IF('True_Odds_Calculator_3-way'!A20="","",'True_Odds_Calculator_3-way'!A20)</f>
        <v>1.88</v>
      </c>
      <c r="B19" s="4">
        <f>IF('True_Odds_Calculator_3-way'!B20="","",'True_Odds_Calculator_3-way'!B20)</f>
        <v>3.66</v>
      </c>
      <c r="C19" s="4">
        <f>IF('True_Odds_Calculator_3-way'!C20="","",'True_Odds_Calculator_3-way'!C20)</f>
        <v>3.76</v>
      </c>
      <c r="D19" s="4">
        <f t="shared" si="0"/>
        <v>7.1096384141378977E-2</v>
      </c>
      <c r="E19" s="4">
        <f t="shared" si="1"/>
        <v>1.9676669081480918</v>
      </c>
      <c r="F19" s="4">
        <f t="shared" si="2"/>
        <v>4.0076104682767726</v>
      </c>
      <c r="G19" s="4">
        <f t="shared" si="3"/>
        <v>4.1278195488721812</v>
      </c>
      <c r="I19" s="4">
        <f t="shared" si="4"/>
        <v>1.071096384141379</v>
      </c>
    </row>
    <row r="20" spans="1:9" x14ac:dyDescent="0.2">
      <c r="A20" s="4">
        <f>IF('True_Odds_Calculator_3-way'!A21="","",'True_Odds_Calculator_3-way'!A21)</f>
        <v>11.63</v>
      </c>
      <c r="B20" s="4">
        <f>IF('True_Odds_Calculator_3-way'!B21="","",'True_Odds_Calculator_3-way'!B21)</f>
        <v>6.62</v>
      </c>
      <c r="C20" s="4">
        <f>IF('True_Odds_Calculator_3-way'!C21="","",'True_Odds_Calculator_3-way'!C21)</f>
        <v>1.24</v>
      </c>
      <c r="D20" s="4">
        <f t="shared" si="0"/>
        <v>4.3493537501813284E-2</v>
      </c>
      <c r="E20" s="4">
        <f t="shared" si="1"/>
        <v>13.988620574320478</v>
      </c>
      <c r="F20" s="4">
        <f t="shared" si="2"/>
        <v>7.3228123277993227</v>
      </c>
      <c r="G20" s="4">
        <f t="shared" si="3"/>
        <v>1.2626999726266974</v>
      </c>
      <c r="I20" s="4">
        <f t="shared" si="4"/>
        <v>1.0434935375018133</v>
      </c>
    </row>
    <row r="21" spans="1:9" x14ac:dyDescent="0.2">
      <c r="A21" s="4">
        <f>IF('True_Odds_Calculator_3-way'!A22="","",'True_Odds_Calculator_3-way'!A22)</f>
        <v>1.37</v>
      </c>
      <c r="B21" s="4">
        <f>IF('True_Odds_Calculator_3-way'!B22="","",'True_Odds_Calculator_3-way'!B22)</f>
        <v>5.38</v>
      </c>
      <c r="C21" s="4">
        <f>IF('True_Odds_Calculator_3-way'!C22="","",'True_Odds_Calculator_3-way'!C22)</f>
        <v>8</v>
      </c>
      <c r="D21" s="4">
        <f t="shared" si="0"/>
        <v>4.0800613247225392E-2</v>
      </c>
      <c r="E21" s="4">
        <f t="shared" si="1"/>
        <v>1.3960108653963013</v>
      </c>
      <c r="F21" s="4">
        <f t="shared" si="2"/>
        <v>5.8047266212074478</v>
      </c>
      <c r="G21" s="4">
        <f t="shared" si="3"/>
        <v>8.9766771541662411</v>
      </c>
      <c r="I21" s="4">
        <f t="shared" si="4"/>
        <v>1.0408006132472254</v>
      </c>
    </row>
    <row r="22" spans="1:9" x14ac:dyDescent="0.2">
      <c r="A22" s="4">
        <f>IF('True_Odds_Calculator_3-way'!A23="","",'True_Odds_Calculator_3-way'!A23)</f>
        <v>2.3199999999999998</v>
      </c>
      <c r="B22" s="4">
        <f>IF('True_Odds_Calculator_3-way'!B23="","",'True_Odds_Calculator_3-way'!B23)</f>
        <v>3.34</v>
      </c>
      <c r="C22" s="4">
        <f>IF('True_Odds_Calculator_3-way'!C23="","",'True_Odds_Calculator_3-way'!C23)</f>
        <v>3.3</v>
      </c>
      <c r="D22" s="4">
        <f t="shared" si="0"/>
        <v>3.3465983393714094E-2</v>
      </c>
      <c r="E22" s="4">
        <f t="shared" si="1"/>
        <v>2.3816376407005966</v>
      </c>
      <c r="F22" s="4">
        <f t="shared" si="2"/>
        <v>3.4692604638878737</v>
      </c>
      <c r="G22" s="4">
        <f t="shared" si="3"/>
        <v>3.4261244877323733</v>
      </c>
      <c r="I22" s="4">
        <f t="shared" si="4"/>
        <v>1.0334659833937141</v>
      </c>
    </row>
    <row r="23" spans="1:9" x14ac:dyDescent="0.2">
      <c r="A23" s="4">
        <f>IF('True_Odds_Calculator_3-way'!A24="","",'True_Odds_Calculator_3-way'!A24)</f>
        <v>2.35</v>
      </c>
      <c r="B23" s="4">
        <f>IF('True_Odds_Calculator_3-way'!B24="","",'True_Odds_Calculator_3-way'!B24)</f>
        <v>3.58</v>
      </c>
      <c r="C23" s="4">
        <f>IF('True_Odds_Calculator_3-way'!C24="","",'True_Odds_Calculator_3-way'!C24)</f>
        <v>3.04</v>
      </c>
      <c r="D23" s="4">
        <f t="shared" si="0"/>
        <v>3.3808892253217149E-2</v>
      </c>
      <c r="E23" s="4">
        <f t="shared" si="1"/>
        <v>2.4139296244885942</v>
      </c>
      <c r="F23" s="4">
        <f t="shared" si="2"/>
        <v>3.7305083987607524</v>
      </c>
      <c r="G23" s="4">
        <f t="shared" si="3"/>
        <v>3.1478441244719857</v>
      </c>
      <c r="I23" s="4">
        <f t="shared" si="4"/>
        <v>1.0338088922532171</v>
      </c>
    </row>
    <row r="24" spans="1:9" x14ac:dyDescent="0.2">
      <c r="A24" s="4">
        <f>IF('True_Odds_Calculator_3-way'!A25="","",'True_Odds_Calculator_3-way'!A25)</f>
        <v>2.65</v>
      </c>
      <c r="B24" s="4">
        <f>IF('True_Odds_Calculator_3-way'!B25="","",'True_Odds_Calculator_3-way'!B25)</f>
        <v>3.65</v>
      </c>
      <c r="C24" s="4">
        <f>IF('True_Odds_Calculator_3-way'!C25="","",'True_Odds_Calculator_3-way'!C25)</f>
        <v>2.62</v>
      </c>
      <c r="D24" s="4">
        <f t="shared" si="0"/>
        <v>3.3010482618740955E-2</v>
      </c>
      <c r="E24" s="4">
        <f t="shared" si="1"/>
        <v>2.7295929083437902</v>
      </c>
      <c r="F24" s="4">
        <f t="shared" si="2"/>
        <v>3.8027280298312616</v>
      </c>
      <c r="G24" s="4">
        <f t="shared" si="3"/>
        <v>2.6977745604743633</v>
      </c>
      <c r="I24" s="4">
        <f t="shared" si="4"/>
        <v>1.033010482618741</v>
      </c>
    </row>
    <row r="25" spans="1:9" x14ac:dyDescent="0.2">
      <c r="A25" s="4">
        <f>IF('True_Odds_Calculator_3-way'!A26="","",'True_Odds_Calculator_3-way'!A26)</f>
        <v>1.7</v>
      </c>
      <c r="B25" s="4">
        <f>IF('True_Odds_Calculator_3-way'!B26="","",'True_Odds_Calculator_3-way'!B26)</f>
        <v>3.96</v>
      </c>
      <c r="C25" s="4">
        <f>IF('True_Odds_Calculator_3-way'!C26="","",'True_Odds_Calculator_3-way'!C26)</f>
        <v>5.12</v>
      </c>
      <c r="D25" s="4">
        <f t="shared" si="0"/>
        <v>3.6073046642899564E-2</v>
      </c>
      <c r="E25" s="4">
        <f t="shared" si="1"/>
        <v>1.735475537676999</v>
      </c>
      <c r="F25" s="4">
        <f t="shared" si="2"/>
        <v>4.1579885349580827</v>
      </c>
      <c r="G25" s="4">
        <f t="shared" si="3"/>
        <v>5.4558900501460474</v>
      </c>
      <c r="I25" s="4">
        <f t="shared" si="4"/>
        <v>1.0360730466428996</v>
      </c>
    </row>
    <row r="26" spans="1:9" x14ac:dyDescent="0.2">
      <c r="A26" s="4">
        <f>IF('True_Odds_Calculator_3-way'!A27="","",'True_Odds_Calculator_3-way'!A27)</f>
        <v>4.91</v>
      </c>
      <c r="B26" s="4">
        <f>IF('True_Odds_Calculator_3-way'!B27="","",'True_Odds_Calculator_3-way'!B27)</f>
        <v>4.3600000000000003</v>
      </c>
      <c r="C26" s="4">
        <f>IF('True_Odds_Calculator_3-way'!C27="","",'True_Odds_Calculator_3-way'!C27)</f>
        <v>1.65</v>
      </c>
      <c r="D26" s="4">
        <f t="shared" si="0"/>
        <v>3.9084392005784396E-2</v>
      </c>
      <c r="E26" s="4">
        <f t="shared" si="1"/>
        <v>5.2455478421340258</v>
      </c>
      <c r="F26" s="4">
        <f t="shared" si="2"/>
        <v>4.6225744789072047</v>
      </c>
      <c r="G26" s="4">
        <f t="shared" si="3"/>
        <v>1.6862482941410106</v>
      </c>
      <c r="I26" s="4">
        <f t="shared" si="4"/>
        <v>1.0390843920057844</v>
      </c>
    </row>
    <row r="27" spans="1:9" x14ac:dyDescent="0.2">
      <c r="A27" s="4">
        <f>IF('True_Odds_Calculator_3-way'!A28="","",'True_Odds_Calculator_3-way'!A28)</f>
        <v>2.74</v>
      </c>
      <c r="B27" s="4">
        <f>IF('True_Odds_Calculator_3-way'!B28="","",'True_Odds_Calculator_3-way'!B28)</f>
        <v>3.52</v>
      </c>
      <c r="C27" s="4">
        <f>IF('True_Odds_Calculator_3-way'!C28="","",'True_Odds_Calculator_3-way'!C28)</f>
        <v>2.61</v>
      </c>
      <c r="D27" s="4">
        <f t="shared" si="0"/>
        <v>3.2196175192651388E-2</v>
      </c>
      <c r="E27" s="4">
        <f t="shared" si="1"/>
        <v>2.8230130707011685</v>
      </c>
      <c r="F27" s="4">
        <f t="shared" si="2"/>
        <v>3.6581950701927481</v>
      </c>
      <c r="G27" s="4">
        <f t="shared" si="3"/>
        <v>2.6852146684488738</v>
      </c>
      <c r="I27" s="4">
        <f t="shared" si="4"/>
        <v>1.0321961751926514</v>
      </c>
    </row>
    <row r="28" spans="1:9" x14ac:dyDescent="0.2">
      <c r="A28" s="4">
        <f>IF('True_Odds_Calculator_3-way'!A29="","",'True_Odds_Calculator_3-way'!A29)</f>
        <v>1.8</v>
      </c>
      <c r="B28" s="4">
        <f>IF('True_Odds_Calculator_3-way'!B29="","",'True_Odds_Calculator_3-way'!B29)</f>
        <v>4.29</v>
      </c>
      <c r="C28" s="4">
        <f>IF('True_Odds_Calculator_3-way'!C29="","",'True_Odds_Calculator_3-way'!C29)</f>
        <v>4.05</v>
      </c>
      <c r="D28" s="4">
        <f t="shared" si="0"/>
        <v>3.5569368902702347E-2</v>
      </c>
      <c r="E28" s="4">
        <f t="shared" si="1"/>
        <v>1.8392526332504107</v>
      </c>
      <c r="F28" s="4">
        <f t="shared" si="2"/>
        <v>4.5199011446410005</v>
      </c>
      <c r="G28" s="4">
        <f t="shared" si="3"/>
        <v>4.2542850146914786</v>
      </c>
      <c r="I28" s="4">
        <f t="shared" si="4"/>
        <v>1.0355693689027023</v>
      </c>
    </row>
    <row r="29" spans="1:9" x14ac:dyDescent="0.2">
      <c r="A29" s="4">
        <f>IF('True_Odds_Calculator_3-way'!A30="","",'True_Odds_Calculator_3-way'!A30)</f>
        <v>2.4700000000000002</v>
      </c>
      <c r="B29" s="4">
        <f>IF('True_Odds_Calculator_3-way'!B30="","",'True_Odds_Calculator_3-way'!B30)</f>
        <v>3.63</v>
      </c>
      <c r="C29" s="4">
        <f>IF('True_Odds_Calculator_3-way'!C30="","",'True_Odds_Calculator_3-way'!C30)</f>
        <v>2.84</v>
      </c>
      <c r="D29" s="4">
        <f t="shared" si="0"/>
        <v>3.2453069315391492E-2</v>
      </c>
      <c r="E29" s="4">
        <f t="shared" si="1"/>
        <v>2.5378094923980496</v>
      </c>
      <c r="F29" s="4">
        <f t="shared" si="2"/>
        <v>3.7783698347573429</v>
      </c>
      <c r="G29" s="4">
        <f t="shared" si="3"/>
        <v>2.9300166723407139</v>
      </c>
      <c r="I29" s="4">
        <f t="shared" si="4"/>
        <v>1.0324530693153915</v>
      </c>
    </row>
    <row r="30" spans="1:9" x14ac:dyDescent="0.2">
      <c r="A30" s="4">
        <f>IF('True_Odds_Calculator_3-way'!A31="","",'True_Odds_Calculator_3-way'!A31)</f>
        <v>1.81</v>
      </c>
      <c r="B30" s="4">
        <f>IF('True_Odds_Calculator_3-way'!B31="","",'True_Odds_Calculator_3-way'!B31)</f>
        <v>4.24</v>
      </c>
      <c r="C30" s="4">
        <f>IF('True_Odds_Calculator_3-way'!C31="","",'True_Odds_Calculator_3-way'!C31)</f>
        <v>4.13</v>
      </c>
      <c r="D30" s="4">
        <f t="shared" si="0"/>
        <v>3.0465995054404393E-2</v>
      </c>
      <c r="E30" s="4">
        <f t="shared" si="1"/>
        <v>1.8438928721106194</v>
      </c>
      <c r="F30" s="4">
        <f t="shared" si="2"/>
        <v>4.4307833563339738</v>
      </c>
      <c r="G30" s="4">
        <f t="shared" si="3"/>
        <v>4.3108015696378557</v>
      </c>
      <c r="I30" s="4">
        <f t="shared" si="4"/>
        <v>1.0304659950544044</v>
      </c>
    </row>
    <row r="31" spans="1:9" x14ac:dyDescent="0.2">
      <c r="A31" s="4">
        <f>IF('True_Odds_Calculator_3-way'!A32="","",'True_Odds_Calculator_3-way'!A32)</f>
        <v>2.31</v>
      </c>
      <c r="B31" s="4">
        <f>IF('True_Odds_Calculator_3-way'!B32="","",'True_Odds_Calculator_3-way'!B32)</f>
        <v>3.66</v>
      </c>
      <c r="C31" s="4">
        <f>IF('True_Odds_Calculator_3-way'!C32="","",'True_Odds_Calculator_3-way'!C32)</f>
        <v>3.11</v>
      </c>
      <c r="D31" s="4">
        <f t="shared" si="0"/>
        <v>2.7667884976408486E-2</v>
      </c>
      <c r="E31" s="4">
        <f t="shared" si="1"/>
        <v>2.3602841338436575</v>
      </c>
      <c r="F31" s="4">
        <f t="shared" si="2"/>
        <v>3.7878584799301374</v>
      </c>
      <c r="G31" s="4">
        <f t="shared" si="3"/>
        <v>3.2018362655505253</v>
      </c>
      <c r="I31" s="4">
        <f t="shared" si="4"/>
        <v>1.0276678849764085</v>
      </c>
    </row>
    <row r="32" spans="1:9" x14ac:dyDescent="0.2">
      <c r="A32" s="4">
        <f>IF('True_Odds_Calculator_3-way'!A33="","",'True_Odds_Calculator_3-way'!A33)</f>
        <v>1.1599999999999999</v>
      </c>
      <c r="B32" s="4">
        <f>IF('True_Odds_Calculator_3-way'!B33="","",'True_Odds_Calculator_3-way'!B33)</f>
        <v>8.6199999999999992</v>
      </c>
      <c r="C32" s="4">
        <f>IF('True_Odds_Calculator_3-way'!C33="","",'True_Odds_Calculator_3-way'!C33)</f>
        <v>18.489999999999998</v>
      </c>
      <c r="D32" s="4">
        <f t="shared" si="0"/>
        <v>3.2161534523627244E-2</v>
      </c>
      <c r="E32" s="4">
        <f t="shared" si="1"/>
        <v>1.1746071720581275</v>
      </c>
      <c r="F32" s="4">
        <f t="shared" si="2"/>
        <v>9.4976891388292071</v>
      </c>
      <c r="G32" s="4">
        <f t="shared" si="3"/>
        <v>23.061253794372455</v>
      </c>
      <c r="I32" s="4">
        <f t="shared" si="4"/>
        <v>1.0321615345236272</v>
      </c>
    </row>
    <row r="33" spans="1:9" x14ac:dyDescent="0.2">
      <c r="A33" s="4">
        <f>IF('True_Odds_Calculator_3-way'!A34="","",'True_Odds_Calculator_3-way'!A34)</f>
        <v>2.3199999999999998</v>
      </c>
      <c r="B33" s="4">
        <f>IF('True_Odds_Calculator_3-way'!B34="","",'True_Odds_Calculator_3-way'!B34)</f>
        <v>3.41</v>
      </c>
      <c r="C33" s="4">
        <f>IF('True_Odds_Calculator_3-way'!C34="","",'True_Odds_Calculator_3-way'!C34)</f>
        <v>3.3</v>
      </c>
      <c r="D33" s="4">
        <f t="shared" si="0"/>
        <v>2.7319917753733103E-2</v>
      </c>
      <c r="E33" s="4">
        <f t="shared" si="1"/>
        <v>2.3700734980826583</v>
      </c>
      <c r="F33" s="4">
        <f t="shared" si="2"/>
        <v>3.5192866604717374</v>
      </c>
      <c r="G33" s="4">
        <f t="shared" si="3"/>
        <v>3.4022439266805553</v>
      </c>
      <c r="I33" s="4">
        <f t="shared" si="4"/>
        <v>1.0273199177537331</v>
      </c>
    </row>
    <row r="34" spans="1:9" x14ac:dyDescent="0.2">
      <c r="A34" s="4">
        <f>IF('True_Odds_Calculator_3-way'!A35="","",'True_Odds_Calculator_3-way'!A35)</f>
        <v>1.61</v>
      </c>
      <c r="B34" s="4">
        <f>IF('True_Odds_Calculator_3-way'!B35="","",'True_Odds_Calculator_3-way'!B35)</f>
        <v>4.22</v>
      </c>
      <c r="C34" s="4">
        <f>IF('True_Odds_Calculator_3-way'!C35="","",'True_Odds_Calculator_3-way'!C35)</f>
        <v>5.75</v>
      </c>
      <c r="D34" s="4">
        <f t="shared" si="0"/>
        <v>3.1997880545170831E-2</v>
      </c>
      <c r="E34" s="4">
        <f t="shared" si="1"/>
        <v>1.6381302943114784</v>
      </c>
      <c r="F34" s="4">
        <f t="shared" si="2"/>
        <v>4.4188960672939332</v>
      </c>
      <c r="G34" s="4">
        <f t="shared" si="3"/>
        <v>6.1256837170162877</v>
      </c>
      <c r="I34" s="4">
        <f t="shared" si="4"/>
        <v>1.0319978805451708</v>
      </c>
    </row>
    <row r="35" spans="1:9" x14ac:dyDescent="0.2">
      <c r="A35" s="4">
        <f>IF('True_Odds_Calculator_3-way'!A36="","",'True_Odds_Calculator_3-way'!A36)</f>
        <v>2.2200000000000002</v>
      </c>
      <c r="B35" s="4">
        <f>IF('True_Odds_Calculator_3-way'!B36="","",'True_Odds_Calculator_3-way'!B36)</f>
        <v>3.74</v>
      </c>
      <c r="C35" s="4">
        <f>IF('True_Odds_Calculator_3-way'!C36="","",'True_Odds_Calculator_3-way'!C36)</f>
        <v>3.23</v>
      </c>
      <c r="D35" s="4">
        <f t="shared" si="0"/>
        <v>2.7427652814649761E-2</v>
      </c>
      <c r="E35" s="4">
        <f t="shared" si="1"/>
        <v>2.2659916151631863</v>
      </c>
      <c r="F35" s="4">
        <f t="shared" si="2"/>
        <v>3.8724098542546961</v>
      </c>
      <c r="G35" s="4">
        <f t="shared" si="3"/>
        <v>3.3282857408089837</v>
      </c>
      <c r="I35" s="4">
        <f t="shared" si="4"/>
        <v>1.0274276528146498</v>
      </c>
    </row>
    <row r="36" spans="1:9" x14ac:dyDescent="0.2">
      <c r="A36" s="4">
        <f>IF('True_Odds_Calculator_3-way'!A37="","",'True_Odds_Calculator_3-way'!A37)</f>
        <v>4.9000000000000004</v>
      </c>
      <c r="B36" s="4">
        <f>IF('True_Odds_Calculator_3-way'!B37="","",'True_Odds_Calculator_3-way'!B37)</f>
        <v>3.81</v>
      </c>
      <c r="C36" s="4">
        <f>IF('True_Odds_Calculator_3-way'!C37="","",'True_Odds_Calculator_3-way'!C37)</f>
        <v>1.78</v>
      </c>
      <c r="D36" s="4">
        <f t="shared" si="0"/>
        <v>2.8346577063099954E-2</v>
      </c>
      <c r="E36" s="4">
        <f t="shared" si="1"/>
        <v>5.1378808478093054</v>
      </c>
      <c r="F36" s="4">
        <f t="shared" si="2"/>
        <v>3.9522827844253219</v>
      </c>
      <c r="G36" s="4">
        <f t="shared" si="3"/>
        <v>1.8104499008626529</v>
      </c>
      <c r="I36" s="4">
        <f t="shared" si="4"/>
        <v>1.0283465770631</v>
      </c>
    </row>
    <row r="37" spans="1:9" x14ac:dyDescent="0.2">
      <c r="A37" s="4">
        <f>IF('True_Odds_Calculator_3-way'!A38="","",'True_Odds_Calculator_3-way'!A38)</f>
        <v>2.1800000000000002</v>
      </c>
      <c r="B37" s="4">
        <f>IF('True_Odds_Calculator_3-way'!B38="","",'True_Odds_Calculator_3-way'!B38)</f>
        <v>3.34</v>
      </c>
      <c r="C37" s="4">
        <f>IF('True_Odds_Calculator_3-way'!C38="","",'True_Odds_Calculator_3-way'!C38)</f>
        <v>3.71</v>
      </c>
      <c r="D37" s="4">
        <f t="shared" si="0"/>
        <v>2.7658572910806978E-2</v>
      </c>
      <c r="E37" s="4">
        <f t="shared" si="1"/>
        <v>2.2247135453069333</v>
      </c>
      <c r="F37" s="4">
        <f t="shared" si="2"/>
        <v>3.446117008781842</v>
      </c>
      <c r="G37" s="4">
        <f t="shared" si="3"/>
        <v>3.8413926664066547</v>
      </c>
      <c r="I37" s="4">
        <f t="shared" si="4"/>
        <v>1.027658572910807</v>
      </c>
    </row>
    <row r="38" spans="1:9" x14ac:dyDescent="0.2">
      <c r="A38" s="4">
        <f>IF('True_Odds_Calculator_3-way'!A39="","",'True_Odds_Calculator_3-way'!A39)</f>
        <v>2.15</v>
      </c>
      <c r="B38" s="4">
        <f>IF('True_Odds_Calculator_3-way'!B39="","",'True_Odds_Calculator_3-way'!B39)</f>
        <v>3.47</v>
      </c>
      <c r="C38" s="4">
        <f>IF('True_Odds_Calculator_3-way'!C39="","",'True_Odds_Calculator_3-way'!C39)</f>
        <v>3.63</v>
      </c>
      <c r="D38" s="4">
        <f t="shared" si="0"/>
        <v>2.8782810774025114E-2</v>
      </c>
      <c r="E38" s="4">
        <f t="shared" si="1"/>
        <v>2.1952836101345041</v>
      </c>
      <c r="F38" s="4">
        <f t="shared" si="2"/>
        <v>3.5895021276605146</v>
      </c>
      <c r="G38" s="4">
        <f t="shared" si="3"/>
        <v>3.7609845655602041</v>
      </c>
      <c r="I38" s="4">
        <f t="shared" si="4"/>
        <v>1.0287828107740251</v>
      </c>
    </row>
    <row r="39" spans="1:9" x14ac:dyDescent="0.2">
      <c r="A39" s="4">
        <f>IF('True_Odds_Calculator_3-way'!A40="","",'True_Odds_Calculator_3-way'!A40)</f>
        <v>2.1</v>
      </c>
      <c r="B39" s="4">
        <f>IF('True_Odds_Calculator_3-way'!B40="","",'True_Odds_Calculator_3-way'!B40)</f>
        <v>3.65</v>
      </c>
      <c r="C39" s="4">
        <f>IF('True_Odds_Calculator_3-way'!C40="","",'True_Odds_Calculator_3-way'!C40)</f>
        <v>3.59</v>
      </c>
      <c r="D39" s="4">
        <f t="shared" si="0"/>
        <v>2.8714610963628484E-2</v>
      </c>
      <c r="E39" s="4">
        <f t="shared" si="1"/>
        <v>2.1430763219960363</v>
      </c>
      <c r="F39" s="4">
        <f t="shared" si="2"/>
        <v>3.7821330150708876</v>
      </c>
      <c r="G39" s="4">
        <f t="shared" si="3"/>
        <v>3.7177485999680249</v>
      </c>
      <c r="I39" s="4">
        <f t="shared" si="4"/>
        <v>1.0287146109636285</v>
      </c>
    </row>
    <row r="40" spans="1:9" x14ac:dyDescent="0.2">
      <c r="A40" s="4">
        <f>IF('True_Odds_Calculator_3-way'!A41="","",'True_Odds_Calculator_3-way'!A41)</f>
        <v>2.29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3.24</v>
      </c>
      <c r="D40" s="4">
        <f t="shared" si="0"/>
        <v>3.3507636056411494E-2</v>
      </c>
      <c r="E40" s="4">
        <f t="shared" si="1"/>
        <v>2.3501099261138787</v>
      </c>
      <c r="F40" s="4">
        <f t="shared" si="2"/>
        <v>3.6099098752147123</v>
      </c>
      <c r="G40" s="4">
        <f t="shared" si="3"/>
        <v>3.3616523036956663</v>
      </c>
      <c r="I40" s="4">
        <f t="shared" si="4"/>
        <v>1.0335076360564115</v>
      </c>
    </row>
    <row r="41" spans="1:9" x14ac:dyDescent="0.2">
      <c r="A41" s="4">
        <f>IF('True_Odds_Calculator_3-way'!A42="","",'True_Odds_Calculator_3-way'!A42)</f>
        <v>1.81</v>
      </c>
      <c r="B41" s="4">
        <f>IF('True_Odds_Calculator_3-way'!B42="","",'True_Odds_Calculator_3-way'!B42)</f>
        <v>3.89</v>
      </c>
      <c r="C41" s="4">
        <f>IF('True_Odds_Calculator_3-way'!C42="","",'True_Odds_Calculator_3-way'!C42)</f>
        <v>4.41</v>
      </c>
      <c r="D41" s="4">
        <f t="shared" si="0"/>
        <v>3.6312966200176211E-2</v>
      </c>
      <c r="E41" s="4">
        <f t="shared" si="1"/>
        <v>1.8505432238352537</v>
      </c>
      <c r="F41" s="4">
        <f t="shared" si="2"/>
        <v>4.0822143823796981</v>
      </c>
      <c r="G41" s="4">
        <f t="shared" si="3"/>
        <v>4.6586806543120485</v>
      </c>
      <c r="I41" s="4">
        <f t="shared" si="4"/>
        <v>1.0363129662001762</v>
      </c>
    </row>
    <row r="42" spans="1: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4.1500000000000004</v>
      </c>
      <c r="C42" s="4">
        <f>IF('True_Odds_Calculator_3-way'!C43="","",'True_Odds_Calculator_3-way'!C43)</f>
        <v>5.94</v>
      </c>
      <c r="D42" s="4">
        <f t="shared" si="0"/>
        <v>3.824484138191786E-2</v>
      </c>
      <c r="E42" s="4">
        <f t="shared" si="1"/>
        <v>1.6228957163021664</v>
      </c>
      <c r="F42" s="4">
        <f t="shared" si="2"/>
        <v>4.3818218812221001</v>
      </c>
      <c r="G42" s="4">
        <f t="shared" si="3"/>
        <v>6.4266572440943577</v>
      </c>
      <c r="I42" s="4">
        <f t="shared" si="4"/>
        <v>1.0382448413819179</v>
      </c>
    </row>
    <row r="43" spans="1:9" x14ac:dyDescent="0.2">
      <c r="A43" s="4">
        <f>IF('True_Odds_Calculator_3-way'!A44="","",'True_Odds_Calculator_3-way'!A44)</f>
        <v>2.19</v>
      </c>
      <c r="B43" s="4">
        <f>IF('True_Odds_Calculator_3-way'!B44="","",'True_Odds_Calculator_3-way'!B44)</f>
        <v>3.41</v>
      </c>
      <c r="C43" s="4">
        <f>IF('True_Odds_Calculator_3-way'!C44="","",'True_Odds_Calculator_3-way'!C44)</f>
        <v>3.51</v>
      </c>
      <c r="D43" s="4">
        <f t="shared" si="0"/>
        <v>3.4776421431304216E-2</v>
      </c>
      <c r="E43" s="4">
        <f t="shared" si="1"/>
        <v>2.2470452608659759</v>
      </c>
      <c r="F43" s="4">
        <f t="shared" si="2"/>
        <v>3.5503421827558093</v>
      </c>
      <c r="G43" s="4">
        <f t="shared" si="3"/>
        <v>3.6588737672289229</v>
      </c>
      <c r="I43" s="4">
        <f t="shared" si="4"/>
        <v>1.0347764214313042</v>
      </c>
    </row>
    <row r="44" spans="1:9" x14ac:dyDescent="0.2">
      <c r="A44" s="4">
        <f>IF('True_Odds_Calculator_3-way'!A45="","",'True_Odds_Calculator_3-way'!A45)</f>
        <v>1.56</v>
      </c>
      <c r="B44" s="4">
        <f>IF('True_Odds_Calculator_3-way'!B45="","",'True_Odds_Calculator_3-way'!B45)</f>
        <v>4.47</v>
      </c>
      <c r="C44" s="4">
        <f>IF('True_Odds_Calculator_3-way'!C45="","",'True_Odds_Calculator_3-way'!C45)</f>
        <v>5.82</v>
      </c>
      <c r="D44" s="4">
        <f t="shared" si="0"/>
        <v>3.6560593400003949E-2</v>
      </c>
      <c r="E44" s="4">
        <f t="shared" si="1"/>
        <v>1.5902327230391766</v>
      </c>
      <c r="F44" s="4">
        <f t="shared" si="2"/>
        <v>4.7275337441150489</v>
      </c>
      <c r="G44" s="4">
        <f t="shared" si="3"/>
        <v>6.2643123337605866</v>
      </c>
      <c r="I44" s="4">
        <f t="shared" si="4"/>
        <v>1.0365605934000039</v>
      </c>
    </row>
    <row r="45" spans="1:9" x14ac:dyDescent="0.2">
      <c r="A45" s="4">
        <f>IF('True_Odds_Calculator_3-way'!A46="","",'True_Odds_Calculator_3-way'!A46)</f>
        <v>3.29</v>
      </c>
      <c r="B45" s="4">
        <f>IF('True_Odds_Calculator_3-way'!B46="","",'True_Odds_Calculator_3-way'!B46)</f>
        <v>3.42</v>
      </c>
      <c r="C45" s="4">
        <f>IF('True_Odds_Calculator_3-way'!C46="","",'True_Odds_Calculator_3-way'!C46)</f>
        <v>2.29</v>
      </c>
      <c r="D45" s="4">
        <f t="shared" si="0"/>
        <v>3.303025130729198E-2</v>
      </c>
      <c r="E45" s="4">
        <f t="shared" si="1"/>
        <v>3.4136533652895418</v>
      </c>
      <c r="F45" s="4">
        <f t="shared" si="2"/>
        <v>3.5538171602496633</v>
      </c>
      <c r="G45" s="4">
        <f t="shared" si="3"/>
        <v>2.3492313866853114</v>
      </c>
      <c r="I45" s="4">
        <f t="shared" si="4"/>
        <v>1.033030251307292</v>
      </c>
    </row>
    <row r="46" spans="1:9" x14ac:dyDescent="0.2">
      <c r="A46" s="4">
        <f>IF('True_Odds_Calculator_3-way'!A47="","",'True_Odds_Calculator_3-way'!A47)</f>
        <v>1.38</v>
      </c>
      <c r="B46" s="4">
        <f>IF('True_Odds_Calculator_3-way'!B47="","",'True_Odds_Calculator_3-way'!B47)</f>
        <v>5.19</v>
      </c>
      <c r="C46" s="4">
        <f>IF('True_Odds_Calculator_3-way'!C47="","",'True_Odds_Calculator_3-way'!C47)</f>
        <v>8.14</v>
      </c>
      <c r="D46" s="4">
        <f t="shared" si="0"/>
        <v>4.0166031369851529E-2</v>
      </c>
      <c r="E46" s="4">
        <f t="shared" si="1"/>
        <v>1.4059773642216487</v>
      </c>
      <c r="F46" s="4">
        <f t="shared" si="2"/>
        <v>5.5775699067680167</v>
      </c>
      <c r="G46" s="4">
        <f t="shared" si="3"/>
        <v>9.1356366925346446</v>
      </c>
      <c r="I46" s="4">
        <f t="shared" si="4"/>
        <v>1.0401660313698515</v>
      </c>
    </row>
    <row r="47" spans="1:9" x14ac:dyDescent="0.2">
      <c r="A47" s="4">
        <f>IF('True_Odds_Calculator_3-way'!A48="","",'True_Odds_Calculator_3-way'!A48)</f>
        <v>2.14</v>
      </c>
      <c r="B47" s="4">
        <f>IF('True_Odds_Calculator_3-way'!B48="","",'True_Odds_Calculator_3-way'!B48)</f>
        <v>3.6</v>
      </c>
      <c r="C47" s="4">
        <f>IF('True_Odds_Calculator_3-way'!C48="","",'True_Odds_Calculator_3-way'!C48)</f>
        <v>3.47</v>
      </c>
      <c r="D47" s="4">
        <f t="shared" si="0"/>
        <v>3.3251935444291725E-2</v>
      </c>
      <c r="E47" s="4">
        <f t="shared" si="1"/>
        <v>2.1919934577998568</v>
      </c>
      <c r="F47" s="4">
        <f t="shared" si="2"/>
        <v>3.749618486213139</v>
      </c>
      <c r="G47" s="4">
        <f t="shared" si="3"/>
        <v>3.6087995003392863</v>
      </c>
      <c r="I47" s="4">
        <f t="shared" si="4"/>
        <v>1.0332519354442917</v>
      </c>
    </row>
    <row r="48" spans="1:9" x14ac:dyDescent="0.2">
      <c r="A48" s="4">
        <f>IF('True_Odds_Calculator_3-way'!A49="","",'True_Odds_Calculator_3-way'!A49)</f>
        <v>5.58</v>
      </c>
      <c r="B48" s="4">
        <f>IF('True_Odds_Calculator_3-way'!B49="","",'True_Odds_Calculator_3-way'!B49)</f>
        <v>4.29</v>
      </c>
      <c r="C48" s="4">
        <f>IF('True_Odds_Calculator_3-way'!C49="","",'True_Odds_Calculator_3-way'!C49)</f>
        <v>1.6</v>
      </c>
      <c r="D48" s="4">
        <f t="shared" si="0"/>
        <v>3.7311702634283295E-2</v>
      </c>
      <c r="E48" s="4">
        <f t="shared" si="1"/>
        <v>5.9961300261129313</v>
      </c>
      <c r="F48" s="4">
        <f t="shared" si="2"/>
        <v>4.5317973789702357</v>
      </c>
      <c r="G48" s="4">
        <f t="shared" si="3"/>
        <v>1.6324857726418733</v>
      </c>
      <c r="I48" s="4">
        <f t="shared" si="4"/>
        <v>1.0373117026342833</v>
      </c>
    </row>
    <row r="49" spans="1:9" x14ac:dyDescent="0.2">
      <c r="A49" s="4">
        <f>IF('True_Odds_Calculator_3-way'!A50="","",'True_Odds_Calculator_3-way'!A50)</f>
        <v>2.3199999999999998</v>
      </c>
      <c r="B49" s="4">
        <f>IF('True_Odds_Calculator_3-way'!B50="","",'True_Odds_Calculator_3-way'!B50)</f>
        <v>3.49</v>
      </c>
      <c r="C49" s="4">
        <f>IF('True_Odds_Calculator_3-way'!C50="","",'True_Odds_Calculator_3-way'!C50)</f>
        <v>3.16</v>
      </c>
      <c r="D49" s="4">
        <f t="shared" si="0"/>
        <v>3.4023130250550482E-2</v>
      </c>
      <c r="E49" s="4">
        <f t="shared" si="1"/>
        <v>2.3826915225750436</v>
      </c>
      <c r="F49" s="4">
        <f t="shared" si="2"/>
        <v>3.633827781241076</v>
      </c>
      <c r="G49" s="4">
        <f t="shared" si="3"/>
        <v>3.2774564933871586</v>
      </c>
      <c r="I49" s="4">
        <f t="shared" si="4"/>
        <v>1.0340231302505505</v>
      </c>
    </row>
    <row r="50" spans="1:9" x14ac:dyDescent="0.2">
      <c r="A50" s="4">
        <f>IF('True_Odds_Calculator_3-way'!A51="","",'True_Odds_Calculator_3-way'!A51)</f>
        <v>2.34</v>
      </c>
      <c r="B50" s="4">
        <f>IF('True_Odds_Calculator_3-way'!B51="","",'True_Odds_Calculator_3-way'!B51)</f>
        <v>3.73</v>
      </c>
      <c r="C50" s="4">
        <f>IF('True_Odds_Calculator_3-way'!C51="","",'True_Odds_Calculator_3-way'!C51)</f>
        <v>2.78</v>
      </c>
      <c r="D50" s="4">
        <f t="shared" si="0"/>
        <v>5.5159172311562976E-2</v>
      </c>
      <c r="E50" s="4">
        <f t="shared" si="1"/>
        <v>2.4452027820412336</v>
      </c>
      <c r="F50" s="4">
        <f t="shared" si="2"/>
        <v>4.0046434004452607</v>
      </c>
      <c r="G50" s="4">
        <f t="shared" si="3"/>
        <v>2.9297518219690453</v>
      </c>
      <c r="I50" s="4">
        <f t="shared" si="4"/>
        <v>1.055159172311563</v>
      </c>
    </row>
    <row r="51" spans="1:9" x14ac:dyDescent="0.2">
      <c r="A51" s="4">
        <f>IF('True_Odds_Calculator_3-way'!A52="","",'True_Odds_Calculator_3-way'!A52)</f>
        <v>1.8</v>
      </c>
      <c r="B51" s="4">
        <f>IF('True_Odds_Calculator_3-way'!B52="","",'True_Odds_Calculator_3-way'!B52)</f>
        <v>3.82</v>
      </c>
      <c r="C51" s="4">
        <f>IF('True_Odds_Calculator_3-way'!C52="","",'True_Odds_Calculator_3-way'!C52)</f>
        <v>4.59</v>
      </c>
      <c r="D51" s="4">
        <f t="shared" si="0"/>
        <v>3.5200584014874137E-2</v>
      </c>
      <c r="E51" s="4">
        <f t="shared" si="1"/>
        <v>1.8388368792342813</v>
      </c>
      <c r="F51" s="4">
        <f t="shared" si="2"/>
        <v>3.9992549115017333</v>
      </c>
      <c r="G51" s="4">
        <f t="shared" si="3"/>
        <v>4.8512745785221529</v>
      </c>
      <c r="I51" s="4">
        <f t="shared" si="4"/>
        <v>1.0352005840148741</v>
      </c>
    </row>
    <row r="52" spans="1:9" x14ac:dyDescent="0.2">
      <c r="A52" s="4">
        <f>IF('True_Odds_Calculator_3-way'!A53="","",'True_Odds_Calculator_3-way'!A53)</f>
        <v>3.08</v>
      </c>
      <c r="B52" s="4">
        <f>IF('True_Odds_Calculator_3-way'!B53="","",'True_Odds_Calculator_3-way'!B53)</f>
        <v>3.55</v>
      </c>
      <c r="C52" s="4">
        <f>IF('True_Odds_Calculator_3-way'!C53="","",'True_Odds_Calculator_3-way'!C53)</f>
        <v>2.35</v>
      </c>
      <c r="D52" s="4">
        <f t="shared" si="0"/>
        <v>3.1897380414012133E-2</v>
      </c>
      <c r="E52" s="4">
        <f t="shared" si="1"/>
        <v>3.1842786858835344</v>
      </c>
      <c r="F52" s="4">
        <f t="shared" si="2"/>
        <v>3.6892516655180332</v>
      </c>
      <c r="G52" s="4">
        <f t="shared" si="3"/>
        <v>2.4102224973735558</v>
      </c>
      <c r="I52" s="4">
        <f t="shared" si="4"/>
        <v>1.0318973804140121</v>
      </c>
    </row>
    <row r="53" spans="1:9" x14ac:dyDescent="0.2">
      <c r="A53" s="4">
        <f>IF('True_Odds_Calculator_3-way'!A54="","",'True_Odds_Calculator_3-way'!A54)</f>
        <v>4.9800000000000004</v>
      </c>
      <c r="B53" s="4">
        <f>IF('True_Odds_Calculator_3-way'!B54="","",'True_Odds_Calculator_3-way'!B54)</f>
        <v>4.25</v>
      </c>
      <c r="C53" s="4">
        <f>IF('True_Odds_Calculator_3-way'!C54="","",'True_Odds_Calculator_3-way'!C54)</f>
        <v>1.66</v>
      </c>
      <c r="D53" s="4">
        <f t="shared" si="0"/>
        <v>3.8506969052681361E-2</v>
      </c>
      <c r="E53" s="4">
        <f t="shared" si="1"/>
        <v>5.3200670297444494</v>
      </c>
      <c r="F53" s="4">
        <f t="shared" si="2"/>
        <v>4.4952212389380533</v>
      </c>
      <c r="G53" s="4">
        <f t="shared" si="3"/>
        <v>1.6961399759583276</v>
      </c>
      <c r="I53" s="4">
        <f t="shared" si="4"/>
        <v>1.0385069690526814</v>
      </c>
    </row>
    <row r="54" spans="1:9" x14ac:dyDescent="0.2">
      <c r="A54" s="4">
        <f>IF('True_Odds_Calculator_3-way'!A55="","",'True_Odds_Calculator_3-way'!A55)</f>
        <v>2.27</v>
      </c>
      <c r="B54" s="4">
        <f>IF('True_Odds_Calculator_3-way'!B55="","",'True_Odds_Calculator_3-way'!B55)</f>
        <v>3.8</v>
      </c>
      <c r="C54" s="4">
        <f>IF('True_Odds_Calculator_3-way'!C55="","",'True_Odds_Calculator_3-way'!C55)</f>
        <v>3.04</v>
      </c>
      <c r="D54" s="4">
        <f t="shared" si="0"/>
        <v>3.2633897519128263E-2</v>
      </c>
      <c r="E54" s="4">
        <f t="shared" si="1"/>
        <v>2.3274722309664075</v>
      </c>
      <c r="F54" s="4">
        <f t="shared" si="2"/>
        <v>3.9638508079957111</v>
      </c>
      <c r="G54" s="4">
        <f t="shared" si="3"/>
        <v>3.1439679261329125</v>
      </c>
      <c r="I54" s="4">
        <f t="shared" si="4"/>
        <v>1.0326338975191283</v>
      </c>
    </row>
    <row r="55" spans="1:9" x14ac:dyDescent="0.2">
      <c r="A55" s="4">
        <f>IF('True_Odds_Calculator_3-way'!A56="","",'True_Odds_Calculator_3-way'!A56)</f>
        <v>1.43</v>
      </c>
      <c r="B55" s="4">
        <f>IF('True_Odds_Calculator_3-way'!B56="","",'True_Odds_Calculator_3-way'!B56)</f>
        <v>4.9800000000000004</v>
      </c>
      <c r="C55" s="4">
        <f>IF('True_Odds_Calculator_3-way'!C56="","",'True_Odds_Calculator_3-way'!C56)</f>
        <v>7.34</v>
      </c>
      <c r="D55" s="4">
        <f t="shared" si="0"/>
        <v>3.6343694168453844E-2</v>
      </c>
      <c r="E55" s="4">
        <f t="shared" si="1"/>
        <v>1.4552098036935381</v>
      </c>
      <c r="F55" s="4">
        <f t="shared" si="2"/>
        <v>5.299735887230054</v>
      </c>
      <c r="G55" s="4">
        <f t="shared" si="3"/>
        <v>8.0563806598235708</v>
      </c>
      <c r="I55" s="4">
        <f t="shared" si="4"/>
        <v>1.0363436941684538</v>
      </c>
    </row>
    <row r="56" spans="1:9" x14ac:dyDescent="0.2">
      <c r="A56" s="4">
        <f>IF('True_Odds_Calculator_3-way'!A57="","",'True_Odds_Calculator_3-way'!A57)</f>
        <v>1.93</v>
      </c>
      <c r="B56" s="4">
        <f>IF('True_Odds_Calculator_3-way'!B57="","",'True_Odds_Calculator_3-way'!B57)</f>
        <v>4</v>
      </c>
      <c r="C56" s="4">
        <f>IF('True_Odds_Calculator_3-way'!C57="","",'True_Odds_Calculator_3-way'!C57)</f>
        <v>3.59</v>
      </c>
      <c r="D56" s="4">
        <f t="shared" si="0"/>
        <v>4.6686247059332997E-2</v>
      </c>
      <c r="E56" s="4">
        <f t="shared" si="1"/>
        <v>1.989762145785321</v>
      </c>
      <c r="F56" s="4">
        <f t="shared" si="2"/>
        <v>4.2655215932526858</v>
      </c>
      <c r="G56" s="4">
        <f t="shared" si="3"/>
        <v>3.8024339045371609</v>
      </c>
      <c r="I56" s="4">
        <f t="shared" si="4"/>
        <v>1.046686247059333</v>
      </c>
    </row>
    <row r="57" spans="1:9" x14ac:dyDescent="0.2">
      <c r="A57" s="4">
        <f>IF('True_Odds_Calculator_3-way'!A58="","",'True_Odds_Calculator_3-way'!A58)</f>
        <v>1.29</v>
      </c>
      <c r="B57" s="4">
        <f>IF('True_Odds_Calculator_3-way'!B58="","",'True_Odds_Calculator_3-way'!B58)</f>
        <v>5.74</v>
      </c>
      <c r="C57" s="4">
        <f>IF('True_Odds_Calculator_3-way'!C58="","",'True_Odds_Calculator_3-way'!C58)</f>
        <v>9.31</v>
      </c>
      <c r="D57" s="4">
        <f t="shared" si="0"/>
        <v>5.6821211931051163E-2</v>
      </c>
      <c r="E57" s="4">
        <f t="shared" si="1"/>
        <v>1.3223081143290489</v>
      </c>
      <c r="F57" s="4">
        <f t="shared" si="2"/>
        <v>6.4401608887420156</v>
      </c>
      <c r="G57" s="4">
        <f t="shared" si="3"/>
        <v>11.303141228654788</v>
      </c>
      <c r="I57" s="4">
        <f t="shared" si="4"/>
        <v>1.0568212119310512</v>
      </c>
    </row>
    <row r="58" spans="1:9" x14ac:dyDescent="0.2">
      <c r="A58" s="4">
        <f>IF('True_Odds_Calculator_3-way'!A59="","",'True_Odds_Calculator_3-way'!A59)</f>
        <v>1.69</v>
      </c>
      <c r="B58" s="4">
        <f>IF('True_Odds_Calculator_3-way'!B59="","",'True_Odds_Calculator_3-way'!B59)</f>
        <v>4.2</v>
      </c>
      <c r="C58" s="4">
        <f>IF('True_Odds_Calculator_3-way'!C59="","",'True_Odds_Calculator_3-way'!C59)</f>
        <v>4.57</v>
      </c>
      <c r="D58" s="4">
        <f t="shared" si="0"/>
        <v>4.8629595170581519E-2</v>
      </c>
      <c r="E58" s="4">
        <f t="shared" si="1"/>
        <v>1.7376010096320731</v>
      </c>
      <c r="F58" s="4">
        <f t="shared" si="2"/>
        <v>4.506831551384141</v>
      </c>
      <c r="G58" s="4">
        <f t="shared" si="3"/>
        <v>4.9356267016152922</v>
      </c>
      <c r="I58" s="4">
        <f t="shared" si="4"/>
        <v>1.0486295951705815</v>
      </c>
    </row>
    <row r="59" spans="1:9" x14ac:dyDescent="0.2">
      <c r="A59" s="4">
        <f>IF('True_Odds_Calculator_3-way'!A60="","",'True_Odds_Calculator_3-way'!A60)</f>
        <v>2.2599999999999998</v>
      </c>
      <c r="B59" s="4">
        <f>IF('True_Odds_Calculator_3-way'!B60="","",'True_Odds_Calculator_3-way'!B60)</f>
        <v>3.57</v>
      </c>
      <c r="C59" s="4">
        <f>IF('True_Odds_Calculator_3-way'!C60="","",'True_Odds_Calculator_3-way'!C60)</f>
        <v>3.1</v>
      </c>
      <c r="D59" s="4">
        <f t="shared" si="0"/>
        <v>4.5170566085412256E-2</v>
      </c>
      <c r="E59" s="4">
        <f t="shared" si="1"/>
        <v>2.3396135226536439</v>
      </c>
      <c r="F59" s="4">
        <f t="shared" si="2"/>
        <v>3.7727991745867655</v>
      </c>
      <c r="G59" s="4">
        <f t="shared" si="3"/>
        <v>3.2517809456368458</v>
      </c>
      <c r="I59" s="4">
        <f t="shared" si="4"/>
        <v>1.0451705660854123</v>
      </c>
    </row>
    <row r="60" spans="1:9" x14ac:dyDescent="0.2">
      <c r="A60" s="4">
        <f>IF('True_Odds_Calculator_3-way'!A61="","",'True_Odds_Calculator_3-way'!A61)</f>
        <v>2.5099999999999998</v>
      </c>
      <c r="B60" s="4">
        <f>IF('True_Odds_Calculator_3-way'!B61="","",'True_Odds_Calculator_3-way'!B61)</f>
        <v>3.19</v>
      </c>
      <c r="C60" s="4">
        <f>IF('True_Odds_Calculator_3-way'!C61="","",'True_Odds_Calculator_3-way'!C61)</f>
        <v>3</v>
      </c>
      <c r="D60" s="4">
        <f t="shared" si="0"/>
        <v>4.5219331659776874E-2</v>
      </c>
      <c r="E60" s="4">
        <f t="shared" si="1"/>
        <v>2.6086961243565332</v>
      </c>
      <c r="F60" s="4">
        <f t="shared" si="2"/>
        <v>3.3511332880700162</v>
      </c>
      <c r="G60" s="4">
        <f t="shared" si="3"/>
        <v>3.1420828882251635</v>
      </c>
      <c r="I60" s="4">
        <f t="shared" si="4"/>
        <v>1.0452193316597769</v>
      </c>
    </row>
    <row r="61" spans="1:9" x14ac:dyDescent="0.2">
      <c r="A61" s="4">
        <f>IF('True_Odds_Calculator_3-way'!A62="","",'True_Odds_Calculator_3-way'!A62)</f>
        <v>2.75</v>
      </c>
      <c r="B61" s="4">
        <f>IF('True_Odds_Calculator_3-way'!B62="","",'True_Odds_Calculator_3-way'!B62)</f>
        <v>3.24</v>
      </c>
      <c r="C61" s="4">
        <f>IF('True_Odds_Calculator_3-way'!C62="","",'True_Odds_Calculator_3-way'!C62)</f>
        <v>2.69</v>
      </c>
      <c r="D61" s="4">
        <f t="shared" si="0"/>
        <v>4.4025550840916416E-2</v>
      </c>
      <c r="E61" s="4">
        <f t="shared" si="1"/>
        <v>2.8656482647579269</v>
      </c>
      <c r="F61" s="4">
        <f t="shared" si="2"/>
        <v>3.4017447829192946</v>
      </c>
      <c r="G61" s="4">
        <f t="shared" si="3"/>
        <v>2.8005554084160349</v>
      </c>
      <c r="I61" s="4">
        <f t="shared" si="4"/>
        <v>1.0440255508409164</v>
      </c>
    </row>
    <row r="62" spans="1:9" x14ac:dyDescent="0.2">
      <c r="A62" s="4">
        <f>IF('True_Odds_Calculator_3-way'!A63="","",'True_Odds_Calculator_3-way'!A63)</f>
        <v>3.15</v>
      </c>
      <c r="B62" s="4">
        <f>IF('True_Odds_Calculator_3-way'!B63="","",'True_Odds_Calculator_3-way'!B63)</f>
        <v>3.68</v>
      </c>
      <c r="C62" s="4">
        <f>IF('True_Odds_Calculator_3-way'!C63="","",'True_Odds_Calculator_3-way'!C63)</f>
        <v>2.2000000000000002</v>
      </c>
      <c r="D62" s="4">
        <f t="shared" si="0"/>
        <v>4.3744902440554512E-2</v>
      </c>
      <c r="E62" s="4">
        <f t="shared" si="1"/>
        <v>3.3016519652690262</v>
      </c>
      <c r="F62" s="4">
        <f t="shared" si="2"/>
        <v>3.8886675070141909</v>
      </c>
      <c r="G62" s="4">
        <f t="shared" si="3"/>
        <v>2.2729141662012333</v>
      </c>
      <c r="I62" s="4">
        <f t="shared" si="4"/>
        <v>1.0437449024405545</v>
      </c>
    </row>
    <row r="63" spans="1:9" x14ac:dyDescent="0.2">
      <c r="A63" s="4">
        <f>IF('True_Odds_Calculator_3-way'!A64="","",'True_Odds_Calculator_3-way'!A64)</f>
        <v>3.1</v>
      </c>
      <c r="B63" s="4">
        <f>IF('True_Odds_Calculator_3-way'!B64="","",'True_Odds_Calculator_3-way'!B64)</f>
        <v>3.71</v>
      </c>
      <c r="C63" s="4">
        <f>IF('True_Odds_Calculator_3-way'!C64="","",'True_Odds_Calculator_3-way'!C64)</f>
        <v>2.21</v>
      </c>
      <c r="D63" s="4">
        <f t="shared" si="0"/>
        <v>4.461111191983691E-2</v>
      </c>
      <c r="E63" s="4">
        <f t="shared" si="1"/>
        <v>3.2498102364490076</v>
      </c>
      <c r="F63" s="4">
        <f t="shared" si="2"/>
        <v>3.9266284603156372</v>
      </c>
      <c r="G63" s="4">
        <f t="shared" si="3"/>
        <v>2.2850963061346254</v>
      </c>
      <c r="I63" s="4">
        <f t="shared" si="4"/>
        <v>1.0446111119198369</v>
      </c>
    </row>
    <row r="64" spans="1:9" x14ac:dyDescent="0.2">
      <c r="A64" s="4">
        <f>IF('True_Odds_Calculator_3-way'!A65="","",'True_Odds_Calculator_3-way'!A65)</f>
        <v>2.3199999999999998</v>
      </c>
      <c r="B64" s="4">
        <f>IF('True_Odds_Calculator_3-way'!B65="","",'True_Odds_Calculator_3-way'!B65)</f>
        <v>3.74</v>
      </c>
      <c r="C64" s="4">
        <f>IF('True_Odds_Calculator_3-way'!C65="","",'True_Odds_Calculator_3-way'!C65)</f>
        <v>2.89</v>
      </c>
      <c r="D64" s="4">
        <f t="shared" si="0"/>
        <v>4.4434923148680472E-2</v>
      </c>
      <c r="E64" s="4">
        <f t="shared" si="1"/>
        <v>2.4025591577191698</v>
      </c>
      <c r="F64" s="4">
        <f t="shared" si="2"/>
        <v>3.9593291674719238</v>
      </c>
      <c r="G64" s="4">
        <f t="shared" si="3"/>
        <v>3.0192405312024104</v>
      </c>
      <c r="I64" s="4">
        <f t="shared" si="4"/>
        <v>1.0444349231486805</v>
      </c>
    </row>
    <row r="65" spans="1:9" x14ac:dyDescent="0.2">
      <c r="A65" s="4">
        <f>IF('True_Odds_Calculator_3-way'!A66="","",'True_Odds_Calculator_3-way'!A66)</f>
        <v>2.02</v>
      </c>
      <c r="B65" s="4">
        <f>IF('True_Odds_Calculator_3-way'!B66="","",'True_Odds_Calculator_3-way'!B66)</f>
        <v>3.57</v>
      </c>
      <c r="C65" s="4">
        <f>IF('True_Odds_Calculator_3-way'!C66="","",'True_Odds_Calculator_3-way'!C66)</f>
        <v>3.68</v>
      </c>
      <c r="D65" s="4">
        <f t="shared" si="0"/>
        <v>4.6900680203204814E-2</v>
      </c>
      <c r="E65" s="4">
        <f t="shared" si="1"/>
        <v>2.0858713830315918</v>
      </c>
      <c r="F65" s="4">
        <f t="shared" si="2"/>
        <v>3.7810258968495285</v>
      </c>
      <c r="G65" s="4">
        <f t="shared" si="3"/>
        <v>3.9046397880640047</v>
      </c>
      <c r="I65" s="4">
        <f t="shared" si="4"/>
        <v>1.0469006802032048</v>
      </c>
    </row>
    <row r="66" spans="1:9" x14ac:dyDescent="0.2">
      <c r="A66" s="4">
        <f>IF('True_Odds_Calculator_3-way'!A67="","",'True_Odds_Calculator_3-way'!A67)</f>
        <v>2.27</v>
      </c>
      <c r="B66" s="4">
        <f>IF('True_Odds_Calculator_3-way'!B67="","",'True_Odds_Calculator_3-way'!B67)</f>
        <v>3.59</v>
      </c>
      <c r="C66" s="4">
        <f>IF('True_Odds_Calculator_3-way'!C67="","",'True_Odds_Calculator_3-way'!C67)</f>
        <v>3.08</v>
      </c>
      <c r="D66" s="4">
        <f t="shared" si="0"/>
        <v>4.375549106998422E-2</v>
      </c>
      <c r="E66" s="4">
        <f t="shared" si="1"/>
        <v>2.3477293792627298</v>
      </c>
      <c r="F66" s="4">
        <f t="shared" si="2"/>
        <v>3.7883613972328378</v>
      </c>
      <c r="G66" s="4">
        <f t="shared" si="3"/>
        <v>3.2248685247620905</v>
      </c>
      <c r="I66" s="4">
        <f t="shared" si="4"/>
        <v>1.0437554910699842</v>
      </c>
    </row>
    <row r="67" spans="1:9" x14ac:dyDescent="0.2">
      <c r="A67" s="4">
        <f>IF('True_Odds_Calculator_3-way'!A68="","",'True_Odds_Calculator_3-way'!A68)</f>
        <v>2.13</v>
      </c>
      <c r="B67" s="4">
        <f>IF('True_Odds_Calculator_3-way'!B68="","",'True_Odds_Calculator_3-way'!B68)</f>
        <v>3.9</v>
      </c>
      <c r="C67" s="4">
        <f>IF('True_Odds_Calculator_3-way'!C68="","",'True_Odds_Calculator_3-way'!C68)</f>
        <v>3.14</v>
      </c>
      <c r="D67" s="4">
        <f t="shared" ref="D67:D130" si="5">IF(A67="","",((1/A67)+(1/B67)+(1/C67))-1)</f>
        <v>4.4365162064991637E-2</v>
      </c>
      <c r="E67" s="4">
        <f t="shared" ref="E67:E130" si="6">IF(A67="","",(3*A67)/(3-($D67*A67)))</f>
        <v>2.1992755639421055</v>
      </c>
      <c r="F67" s="4">
        <f t="shared" ref="F67:F130" si="7">IF(B67="","",(3*B67)/(3-($D67*B67)))</f>
        <v>4.1386982225987952</v>
      </c>
      <c r="G67" s="4">
        <f t="shared" ref="G67:G130" si="8">IF(C67="","",(3*C67)/(3-($D67*C67)))</f>
        <v>3.2929079464630626</v>
      </c>
      <c r="I67" s="4">
        <f t="shared" ref="I67:I130" si="9">IF(A67="","",D67+1)</f>
        <v>1.0443651620649916</v>
      </c>
    </row>
    <row r="68" spans="1:9" x14ac:dyDescent="0.2">
      <c r="A68" s="4">
        <f>IF('True_Odds_Calculator_3-way'!A69="","",'True_Odds_Calculator_3-way'!A69)</f>
        <v>5.87</v>
      </c>
      <c r="B68" s="4">
        <f>IF('True_Odds_Calculator_3-way'!B69="","",'True_Odds_Calculator_3-way'!B69)</f>
        <v>3.76</v>
      </c>
      <c r="C68" s="4">
        <f>IF('True_Odds_Calculator_3-way'!C69="","",'True_Odds_Calculator_3-way'!C69)</f>
        <v>1.67</v>
      </c>
      <c r="D68" s="4">
        <f t="shared" si="5"/>
        <v>3.5117593295774796E-2</v>
      </c>
      <c r="E68" s="4">
        <f t="shared" si="6"/>
        <v>6.3031081437575507</v>
      </c>
      <c r="F68" s="4">
        <f t="shared" si="7"/>
        <v>3.9331121979758068</v>
      </c>
      <c r="G68" s="4">
        <f t="shared" si="8"/>
        <v>1.7032974094999687</v>
      </c>
      <c r="I68" s="4">
        <f t="shared" si="9"/>
        <v>1.0351175932957748</v>
      </c>
    </row>
    <row r="69" spans="1:9" x14ac:dyDescent="0.2">
      <c r="A69" s="4">
        <f>IF('True_Odds_Calculator_3-way'!A70="","",'True_Odds_Calculator_3-way'!A70)</f>
        <v>2.78</v>
      </c>
      <c r="B69" s="4">
        <f>IF('True_Odds_Calculator_3-way'!B70="","",'True_Odds_Calculator_3-way'!B70)</f>
        <v>3.1</v>
      </c>
      <c r="C69" s="4">
        <f>IF('True_Odds_Calculator_3-way'!C70="","",'True_Odds_Calculator_3-way'!C70)</f>
        <v>2.85</v>
      </c>
      <c r="D69" s="4">
        <f t="shared" si="5"/>
        <v>3.3170068359573701E-2</v>
      </c>
      <c r="E69" s="4">
        <f t="shared" si="6"/>
        <v>2.8681603562434068</v>
      </c>
      <c r="F69" s="4">
        <f t="shared" si="7"/>
        <v>3.2100260081988994</v>
      </c>
      <c r="G69" s="4">
        <f t="shared" si="8"/>
        <v>2.9427300283953626</v>
      </c>
      <c r="I69" s="4">
        <f t="shared" si="9"/>
        <v>1.0331700683595737</v>
      </c>
    </row>
    <row r="70" spans="1:9" x14ac:dyDescent="0.2">
      <c r="A70" s="4">
        <f>IF('True_Odds_Calculator_3-way'!A71="","",'True_Odds_Calculator_3-way'!A71)</f>
        <v>1.78</v>
      </c>
      <c r="B70" s="4">
        <f>IF('True_Odds_Calculator_3-way'!B71="","",'True_Odds_Calculator_3-way'!B71)</f>
        <v>3.57</v>
      </c>
      <c r="C70" s="4">
        <f>IF('True_Odds_Calculator_3-way'!C71="","",'True_Odds_Calculator_3-way'!C71)</f>
        <v>5.16</v>
      </c>
      <c r="D70" s="4">
        <f t="shared" si="5"/>
        <v>3.5708247239319091E-2</v>
      </c>
      <c r="E70" s="4">
        <f t="shared" si="6"/>
        <v>1.8185289795657589</v>
      </c>
      <c r="F70" s="4">
        <f t="shared" si="7"/>
        <v>3.7284315491297297</v>
      </c>
      <c r="G70" s="4">
        <f t="shared" si="8"/>
        <v>5.4976560582343792</v>
      </c>
      <c r="I70" s="4">
        <f t="shared" si="9"/>
        <v>1.0357082472393191</v>
      </c>
    </row>
    <row r="71" spans="1:9" x14ac:dyDescent="0.2">
      <c r="A71" s="4">
        <f>IF('True_Odds_Calculator_3-way'!A72="","",'True_Odds_Calculator_3-way'!A72)</f>
        <v>1.23</v>
      </c>
      <c r="B71" s="4">
        <f>IF('True_Odds_Calculator_3-way'!B72="","",'True_Odds_Calculator_3-way'!B72)</f>
        <v>6.54</v>
      </c>
      <c r="C71" s="4">
        <f>IF('True_Odds_Calculator_3-way'!C72="","",'True_Odds_Calculator_3-way'!C72)</f>
        <v>12.85</v>
      </c>
      <c r="D71" s="4">
        <f t="shared" si="5"/>
        <v>4.3734340531210947E-2</v>
      </c>
      <c r="E71" s="4">
        <f t="shared" si="6"/>
        <v>1.2524579227304191</v>
      </c>
      <c r="F71" s="4">
        <f t="shared" si="7"/>
        <v>7.2292421840195429</v>
      </c>
      <c r="G71" s="4">
        <f t="shared" si="8"/>
        <v>15.812052088862508</v>
      </c>
      <c r="I71" s="4">
        <f t="shared" si="9"/>
        <v>1.0437343405312109</v>
      </c>
    </row>
    <row r="72" spans="1:9" x14ac:dyDescent="0.2">
      <c r="A72" s="4">
        <f>IF('True_Odds_Calculator_3-way'!A73="","",'True_Odds_Calculator_3-way'!A73)</f>
        <v>2.4</v>
      </c>
      <c r="B72" s="4">
        <f>IF('True_Odds_Calculator_3-way'!B73="","",'True_Odds_Calculator_3-way'!B73)</f>
        <v>3.29</v>
      </c>
      <c r="C72" s="4">
        <f>IF('True_Odds_Calculator_3-way'!C73="","",'True_Odds_Calculator_3-way'!C73)</f>
        <v>3.2</v>
      </c>
      <c r="D72" s="4">
        <f t="shared" si="5"/>
        <v>3.3118034447821687E-2</v>
      </c>
      <c r="E72" s="4">
        <f t="shared" si="6"/>
        <v>2.4653171670916376</v>
      </c>
      <c r="F72" s="4">
        <f t="shared" si="7"/>
        <v>3.4139943791885856</v>
      </c>
      <c r="G72" s="4">
        <f t="shared" si="8"/>
        <v>3.3171824674415356</v>
      </c>
      <c r="I72" s="4">
        <f t="shared" si="9"/>
        <v>1.0331180344478217</v>
      </c>
    </row>
    <row r="73" spans="1:9" x14ac:dyDescent="0.2">
      <c r="A73" s="4">
        <f>IF('True_Odds_Calculator_3-way'!A74="","",'True_Odds_Calculator_3-way'!A74)</f>
        <v>3.05</v>
      </c>
      <c r="B73" s="4">
        <f>IF('True_Odds_Calculator_3-way'!B74="","",'True_Odds_Calculator_3-way'!B74)</f>
        <v>3.17</v>
      </c>
      <c r="C73" s="4">
        <f>IF('True_Odds_Calculator_3-way'!C74="","",'True_Odds_Calculator_3-way'!C74)</f>
        <v>2.57</v>
      </c>
      <c r="D73" s="4">
        <f t="shared" si="5"/>
        <v>3.2431324073986412E-2</v>
      </c>
      <c r="E73" s="4">
        <f t="shared" si="6"/>
        <v>3.1539929709714611</v>
      </c>
      <c r="F73" s="4">
        <f t="shared" si="7"/>
        <v>3.282487903267532</v>
      </c>
      <c r="G73" s="4">
        <f t="shared" si="8"/>
        <v>2.6434423199299135</v>
      </c>
      <c r="I73" s="4">
        <f t="shared" si="9"/>
        <v>1.0324313240739864</v>
      </c>
    </row>
    <row r="74" spans="1:9" x14ac:dyDescent="0.2">
      <c r="A74" s="4">
        <f>IF('True_Odds_Calculator_3-way'!A75="","",'True_Odds_Calculator_3-way'!A75)</f>
        <v>2.4700000000000002</v>
      </c>
      <c r="B74" s="4">
        <f>IF('True_Odds_Calculator_3-way'!B75="","",'True_Odds_Calculator_3-way'!B75)</f>
        <v>3.03</v>
      </c>
      <c r="C74" s="4">
        <f>IF('True_Odds_Calculator_3-way'!C75="","",'True_Odds_Calculator_3-way'!C75)</f>
        <v>3.42</v>
      </c>
      <c r="D74" s="4">
        <f t="shared" si="5"/>
        <v>2.7288963714185321E-2</v>
      </c>
      <c r="E74" s="4">
        <f t="shared" si="6"/>
        <v>2.5267712784115424</v>
      </c>
      <c r="F74" s="4">
        <f t="shared" si="7"/>
        <v>3.1158794113973536</v>
      </c>
      <c r="G74" s="4">
        <f t="shared" si="8"/>
        <v>3.5298103478092271</v>
      </c>
      <c r="I74" s="4">
        <f t="shared" si="9"/>
        <v>1.0272889637141853</v>
      </c>
    </row>
    <row r="75" spans="1:9" x14ac:dyDescent="0.2">
      <c r="A75" s="4">
        <f>IF('True_Odds_Calculator_3-way'!A76="","",'True_Odds_Calculator_3-way'!A76)</f>
        <v>2.3199999999999998</v>
      </c>
      <c r="B75" s="4">
        <f>IF('True_Odds_Calculator_3-way'!B76="","",'True_Odds_Calculator_3-way'!B76)</f>
        <v>3.29</v>
      </c>
      <c r="C75" s="4">
        <f>IF('True_Odds_Calculator_3-way'!C76="","",'True_Odds_Calculator_3-way'!C76)</f>
        <v>3.42</v>
      </c>
      <c r="D75" s="4">
        <f t="shared" si="5"/>
        <v>2.7383511358489265E-2</v>
      </c>
      <c r="E75" s="4">
        <f t="shared" si="6"/>
        <v>2.3701925777565136</v>
      </c>
      <c r="F75" s="4">
        <f t="shared" si="7"/>
        <v>3.391859522731266</v>
      </c>
      <c r="G75" s="4">
        <f t="shared" si="8"/>
        <v>3.5302030655472318</v>
      </c>
      <c r="I75" s="4">
        <f t="shared" si="9"/>
        <v>1.0273835113584893</v>
      </c>
    </row>
    <row r="76" spans="1:9" x14ac:dyDescent="0.2">
      <c r="A76" s="4">
        <f>IF('True_Odds_Calculator_3-way'!A77="","",'True_Odds_Calculator_3-way'!A77)</f>
        <v>1.84</v>
      </c>
      <c r="B76" s="4">
        <f>IF('True_Odds_Calculator_3-way'!B77="","",'True_Odds_Calculator_3-way'!B77)</f>
        <v>3.65</v>
      </c>
      <c r="C76" s="4">
        <f>IF('True_Odds_Calculator_3-way'!C77="","",'True_Odds_Calculator_3-way'!C77)</f>
        <v>4.7</v>
      </c>
      <c r="D76" s="4">
        <f t="shared" si="5"/>
        <v>3.0216821056099796E-2</v>
      </c>
      <c r="E76" s="4">
        <f t="shared" si="6"/>
        <v>1.874744611096153</v>
      </c>
      <c r="F76" s="4">
        <f t="shared" si="7"/>
        <v>3.7893094092884412</v>
      </c>
      <c r="G76" s="4">
        <f t="shared" si="8"/>
        <v>4.933552844088319</v>
      </c>
      <c r="I76" s="4">
        <f t="shared" si="9"/>
        <v>1.0302168210560998</v>
      </c>
    </row>
    <row r="77" spans="1:9" x14ac:dyDescent="0.2">
      <c r="A77" s="4">
        <f>IF('True_Odds_Calculator_3-way'!A78="","",'True_Odds_Calculator_3-way'!A78)</f>
        <v>1.64</v>
      </c>
      <c r="B77" s="4">
        <f>IF('True_Odds_Calculator_3-way'!B78="","",'True_Odds_Calculator_3-way'!B78)</f>
        <v>4.08</v>
      </c>
      <c r="C77" s="4">
        <f>IF('True_Odds_Calculator_3-way'!C78="","",'True_Odds_Calculator_3-way'!C78)</f>
        <v>5.68</v>
      </c>
      <c r="D77" s="4">
        <f t="shared" si="5"/>
        <v>3.0910474804831001E-2</v>
      </c>
      <c r="E77" s="4">
        <f t="shared" si="6"/>
        <v>1.6681885941584953</v>
      </c>
      <c r="F77" s="4">
        <f t="shared" si="7"/>
        <v>4.2590426828976753</v>
      </c>
      <c r="G77" s="4">
        <f t="shared" si="8"/>
        <v>6.0330788976409959</v>
      </c>
      <c r="I77" s="4">
        <f t="shared" si="9"/>
        <v>1.030910474804831</v>
      </c>
    </row>
    <row r="78" spans="1:9" x14ac:dyDescent="0.2">
      <c r="A78" s="4">
        <f>IF('True_Odds_Calculator_3-way'!A79="","",'True_Odds_Calculator_3-way'!A79)</f>
        <v>1.64</v>
      </c>
      <c r="B78" s="4">
        <f>IF('True_Odds_Calculator_3-way'!B79="","",'True_Odds_Calculator_3-way'!B79)</f>
        <v>4.13</v>
      </c>
      <c r="C78" s="4">
        <f>IF('True_Odds_Calculator_3-way'!C79="","",'True_Odds_Calculator_3-way'!C79)</f>
        <v>5.65</v>
      </c>
      <c r="D78" s="4">
        <f t="shared" si="5"/>
        <v>2.8877998608780375E-2</v>
      </c>
      <c r="E78" s="4">
        <f t="shared" si="6"/>
        <v>1.6663053616064702</v>
      </c>
      <c r="F78" s="4">
        <f t="shared" si="7"/>
        <v>4.3009873794060445</v>
      </c>
      <c r="G78" s="4">
        <f t="shared" si="8"/>
        <v>5.9749595097031003</v>
      </c>
      <c r="I78" s="4">
        <f t="shared" si="9"/>
        <v>1.0288779986087804</v>
      </c>
    </row>
    <row r="79" spans="1:9" x14ac:dyDescent="0.2">
      <c r="A79" s="4">
        <f>IF('True_Odds_Calculator_3-way'!A80="","",'True_Odds_Calculator_3-way'!A80)</f>
        <v>2.2599999999999998</v>
      </c>
      <c r="B79" s="4">
        <f>IF('True_Odds_Calculator_3-way'!B80="","",'True_Odds_Calculator_3-way'!B80)</f>
        <v>3.18</v>
      </c>
      <c r="C79" s="4">
        <f>IF('True_Odds_Calculator_3-way'!C80="","",'True_Odds_Calculator_3-way'!C80)</f>
        <v>3.69</v>
      </c>
      <c r="D79" s="4">
        <f t="shared" si="5"/>
        <v>2.794599493832628E-2</v>
      </c>
      <c r="E79" s="4">
        <f t="shared" si="6"/>
        <v>2.3086021928475988</v>
      </c>
      <c r="F79" s="4">
        <f t="shared" si="7"/>
        <v>3.2770760188246597</v>
      </c>
      <c r="G79" s="4">
        <f t="shared" si="8"/>
        <v>3.8213535791707036</v>
      </c>
      <c r="I79" s="4">
        <f t="shared" si="9"/>
        <v>1.0279459949383263</v>
      </c>
    </row>
    <row r="80" spans="1:9" x14ac:dyDescent="0.2">
      <c r="A80" s="4">
        <f>IF('True_Odds_Calculator_3-way'!A81="","",'True_Odds_Calculator_3-way'!A81)</f>
        <v>2.2200000000000002</v>
      </c>
      <c r="B80" s="4">
        <f>IF('True_Odds_Calculator_3-way'!B81="","",'True_Odds_Calculator_3-way'!B81)</f>
        <v>3.08</v>
      </c>
      <c r="C80" s="4">
        <f>IF('True_Odds_Calculator_3-way'!C81="","",'True_Odds_Calculator_3-way'!C81)</f>
        <v>3.95</v>
      </c>
      <c r="D80" s="4">
        <f t="shared" si="5"/>
        <v>2.8290332087800296E-2</v>
      </c>
      <c r="E80" s="4">
        <f t="shared" si="6"/>
        <v>2.2674691161786895</v>
      </c>
      <c r="F80" s="4">
        <f t="shared" si="7"/>
        <v>3.172133804592427</v>
      </c>
      <c r="G80" s="4">
        <f t="shared" si="8"/>
        <v>4.1028259046662265</v>
      </c>
      <c r="I80" s="4">
        <f t="shared" si="9"/>
        <v>1.0282903320878003</v>
      </c>
    </row>
    <row r="81" spans="1:9" x14ac:dyDescent="0.2">
      <c r="A81" s="4">
        <f>IF('True_Odds_Calculator_3-way'!A82="","",'True_Odds_Calculator_3-way'!A82)</f>
        <v>2.02</v>
      </c>
      <c r="B81" s="4">
        <f>IF('True_Odds_Calculator_3-way'!B82="","",'True_Odds_Calculator_3-way'!B82)</f>
        <v>3.19</v>
      </c>
      <c r="C81" s="4">
        <f>IF('True_Odds_Calculator_3-way'!C82="","",'True_Odds_Calculator_3-way'!C82)</f>
        <v>4.05</v>
      </c>
      <c r="D81" s="4">
        <f t="shared" si="5"/>
        <v>5.5442709021860104E-2</v>
      </c>
      <c r="E81" s="4">
        <f t="shared" si="6"/>
        <v>2.0983337885091471</v>
      </c>
      <c r="F81" s="4">
        <f t="shared" si="7"/>
        <v>3.3898452075654371</v>
      </c>
      <c r="G81" s="4">
        <f t="shared" si="8"/>
        <v>4.3776574003508069</v>
      </c>
      <c r="I81" s="4">
        <f t="shared" si="9"/>
        <v>1.0554427090218601</v>
      </c>
    </row>
    <row r="82" spans="1:9" x14ac:dyDescent="0.2">
      <c r="A82" s="4">
        <f>IF('True_Odds_Calculator_3-way'!A83="","",'True_Odds_Calculator_3-way'!A83)</f>
        <v>1.63</v>
      </c>
      <c r="B82" s="4">
        <f>IF('True_Odds_Calculator_3-way'!B83="","",'True_Odds_Calculator_3-way'!B83)</f>
        <v>3.97</v>
      </c>
      <c r="C82" s="4">
        <f>IF('True_Odds_Calculator_3-way'!C83="","",'True_Odds_Calculator_3-way'!C83)</f>
        <v>6.04</v>
      </c>
      <c r="D82" s="4">
        <f t="shared" si="5"/>
        <v>3.0949015188365347E-2</v>
      </c>
      <c r="E82" s="4">
        <f t="shared" si="6"/>
        <v>1.6578782702056807</v>
      </c>
      <c r="F82" s="4">
        <f t="shared" si="7"/>
        <v>4.1395383680769831</v>
      </c>
      <c r="G82" s="4">
        <f t="shared" si="8"/>
        <v>6.4413659155276832</v>
      </c>
      <c r="I82" s="4">
        <f t="shared" si="9"/>
        <v>1.0309490151883653</v>
      </c>
    </row>
    <row r="83" spans="1:9" x14ac:dyDescent="0.2">
      <c r="A83" s="4">
        <f>IF('True_Odds_Calculator_3-way'!A84="","",'True_Odds_Calculator_3-way'!A84)</f>
        <v>2.5099999999999998</v>
      </c>
      <c r="B83" s="4">
        <f>IF('True_Odds_Calculator_3-way'!B84="","",'True_Odds_Calculator_3-way'!B84)</f>
        <v>2.97</v>
      </c>
      <c r="C83" s="4">
        <f>IF('True_Odds_Calculator_3-way'!C84="","",'True_Odds_Calculator_3-way'!C84)</f>
        <v>3.43</v>
      </c>
      <c r="D83" s="4">
        <f t="shared" si="5"/>
        <v>2.665190070670187E-2</v>
      </c>
      <c r="E83" s="4">
        <f t="shared" si="6"/>
        <v>2.5672464035176112</v>
      </c>
      <c r="F83" s="4">
        <f t="shared" si="7"/>
        <v>3.0504882981160621</v>
      </c>
      <c r="G83" s="4">
        <f t="shared" si="8"/>
        <v>3.5378039859664567</v>
      </c>
      <c r="I83" s="4">
        <f t="shared" si="9"/>
        <v>1.0266519007067019</v>
      </c>
    </row>
    <row r="84" spans="1:9" x14ac:dyDescent="0.2">
      <c r="A84" s="4">
        <f>IF('True_Odds_Calculator_3-way'!A85="","",'True_Odds_Calculator_3-way'!A85)</f>
        <v>1.69</v>
      </c>
      <c r="B84" s="4">
        <f>IF('True_Odds_Calculator_3-way'!B85="","",'True_Odds_Calculator_3-way'!B85)</f>
        <v>3.93</v>
      </c>
      <c r="C84" s="4">
        <f>IF('True_Odds_Calculator_3-way'!C85="","",'True_Odds_Calculator_3-way'!C85)</f>
        <v>5.43</v>
      </c>
      <c r="D84" s="4">
        <f t="shared" si="5"/>
        <v>3.0330965155113576E-2</v>
      </c>
      <c r="E84" s="4">
        <f t="shared" si="6"/>
        <v>1.7193780563660734</v>
      </c>
      <c r="F84" s="4">
        <f t="shared" si="7"/>
        <v>4.0926141476067448</v>
      </c>
      <c r="G84" s="4">
        <f t="shared" si="8"/>
        <v>5.7454179708166704</v>
      </c>
      <c r="I84" s="4">
        <f t="shared" si="9"/>
        <v>1.0303309651551136</v>
      </c>
    </row>
    <row r="85" spans="1:9" x14ac:dyDescent="0.2">
      <c r="A85" s="4">
        <f>IF('True_Odds_Calculator_3-way'!A86="","",'True_Odds_Calculator_3-way'!A86)</f>
        <v>2.91</v>
      </c>
      <c r="B85" s="4">
        <f>IF('True_Odds_Calculator_3-way'!B86="","",'True_Odds_Calculator_3-way'!B86)</f>
        <v>3.24</v>
      </c>
      <c r="C85" s="4">
        <f>IF('True_Odds_Calculator_3-way'!C86="","",'True_Odds_Calculator_3-way'!C86)</f>
        <v>2.67</v>
      </c>
      <c r="D85" s="4">
        <f t="shared" si="5"/>
        <v>2.6816422198483236E-2</v>
      </c>
      <c r="E85" s="4">
        <f t="shared" si="6"/>
        <v>2.9877162649469913</v>
      </c>
      <c r="F85" s="4">
        <f t="shared" si="7"/>
        <v>3.3366347342152265</v>
      </c>
      <c r="G85" s="4">
        <f t="shared" si="8"/>
        <v>2.7352819226336074</v>
      </c>
      <c r="I85" s="4">
        <f t="shared" si="9"/>
        <v>1.0268164221984832</v>
      </c>
    </row>
    <row r="86" spans="1:9" x14ac:dyDescent="0.2">
      <c r="A86" s="4">
        <f>IF('True_Odds_Calculator_3-way'!A87="","",'True_Odds_Calculator_3-way'!A87)</f>
        <v>1.1000000000000001</v>
      </c>
      <c r="B86" s="4">
        <f>IF('True_Odds_Calculator_3-way'!B87="","",'True_Odds_Calculator_3-way'!B87)</f>
        <v>11.68</v>
      </c>
      <c r="C86" s="4">
        <f>IF('True_Odds_Calculator_3-way'!C87="","",'True_Odds_Calculator_3-way'!C87)</f>
        <v>25.45</v>
      </c>
      <c r="D86" s="4">
        <f t="shared" si="5"/>
        <v>3.4000078291867242E-2</v>
      </c>
      <c r="E86" s="4">
        <f t="shared" si="6"/>
        <v>1.1138864834702891</v>
      </c>
      <c r="F86" s="4">
        <f t="shared" si="7"/>
        <v>13.462016040050726</v>
      </c>
      <c r="G86" s="4">
        <f t="shared" si="8"/>
        <v>35.766183194417117</v>
      </c>
      <c r="I86" s="4">
        <f t="shared" si="9"/>
        <v>1.0340000782918672</v>
      </c>
    </row>
    <row r="87" spans="1:9" x14ac:dyDescent="0.2">
      <c r="A87" s="4">
        <f>IF('True_Odds_Calculator_3-way'!A88="","",'True_Odds_Calculator_3-way'!A88)</f>
        <v>2.79</v>
      </c>
      <c r="B87" s="4">
        <f>IF('True_Odds_Calculator_3-way'!B88="","",'True_Odds_Calculator_3-way'!B88)</f>
        <v>3.28</v>
      </c>
      <c r="C87" s="4">
        <f>IF('True_Odds_Calculator_3-way'!C88="","",'True_Odds_Calculator_3-way'!C88)</f>
        <v>2.75</v>
      </c>
      <c r="D87" s="4">
        <f t="shared" si="5"/>
        <v>2.6937351484951799E-2</v>
      </c>
      <c r="E87" s="4">
        <f t="shared" si="6"/>
        <v>2.8616903127499329</v>
      </c>
      <c r="F87" s="4">
        <f t="shared" si="7"/>
        <v>3.3795323103368009</v>
      </c>
      <c r="G87" s="4">
        <f t="shared" si="8"/>
        <v>2.8196237633376531</v>
      </c>
      <c r="I87" s="4">
        <f t="shared" si="9"/>
        <v>1.0269373514849518</v>
      </c>
    </row>
    <row r="88" spans="1:9" x14ac:dyDescent="0.2">
      <c r="A88" s="4">
        <f>IF('True_Odds_Calculator_3-way'!A89="","",'True_Odds_Calculator_3-way'!A89)</f>
        <v>2</v>
      </c>
      <c r="B88" s="4">
        <f>IF('True_Odds_Calculator_3-way'!B89="","",'True_Odds_Calculator_3-way'!B89)</f>
        <v>3.49</v>
      </c>
      <c r="C88" s="4">
        <f>IF('True_Odds_Calculator_3-way'!C89="","",'True_Odds_Calculator_3-way'!C89)</f>
        <v>4.1100000000000003</v>
      </c>
      <c r="D88" s="4">
        <f t="shared" si="5"/>
        <v>2.9841953722488324E-2</v>
      </c>
      <c r="E88" s="4">
        <f t="shared" si="6"/>
        <v>2.0405969328237181</v>
      </c>
      <c r="F88" s="4">
        <f t="shared" si="7"/>
        <v>3.6155167850646324</v>
      </c>
      <c r="G88" s="4">
        <f t="shared" si="8"/>
        <v>4.2851936127943286</v>
      </c>
      <c r="I88" s="4">
        <f t="shared" si="9"/>
        <v>1.0298419537224883</v>
      </c>
    </row>
    <row r="89" spans="1:9" x14ac:dyDescent="0.2">
      <c r="A89" s="4">
        <f>IF('True_Odds_Calculator_3-way'!A90="","",'True_Odds_Calculator_3-way'!A90)</f>
        <v>1.75</v>
      </c>
      <c r="B89" s="4">
        <f>IF('True_Odds_Calculator_3-way'!B90="","",'True_Odds_Calculator_3-way'!B90)</f>
        <v>3.67</v>
      </c>
      <c r="C89" s="4">
        <f>IF('True_Odds_Calculator_3-way'!C90="","",'True_Odds_Calculator_3-way'!C90)</f>
        <v>5.4</v>
      </c>
      <c r="D89" s="4">
        <f t="shared" si="5"/>
        <v>2.9093320646454091E-2</v>
      </c>
      <c r="E89" s="4">
        <f t="shared" si="6"/>
        <v>1.7802121652835998</v>
      </c>
      <c r="F89" s="4">
        <f t="shared" si="7"/>
        <v>3.8054387184082512</v>
      </c>
      <c r="G89" s="4">
        <f t="shared" si="8"/>
        <v>5.6984144371114827</v>
      </c>
      <c r="I89" s="4">
        <f t="shared" si="9"/>
        <v>1.0290933206464541</v>
      </c>
    </row>
    <row r="90" spans="1:9" x14ac:dyDescent="0.2">
      <c r="A90" s="4">
        <f>IF('True_Odds_Calculator_3-way'!A91="","",'True_Odds_Calculator_3-way'!A91)</f>
        <v>2.94</v>
      </c>
      <c r="B90" s="4">
        <f>IF('True_Odds_Calculator_3-way'!B91="","",'True_Odds_Calculator_3-way'!B91)</f>
        <v>3.37</v>
      </c>
      <c r="C90" s="4">
        <f>IF('True_Odds_Calculator_3-way'!C91="","",'True_Odds_Calculator_3-way'!C91)</f>
        <v>2.56</v>
      </c>
      <c r="D90" s="4">
        <f t="shared" si="5"/>
        <v>2.7496959466279058E-2</v>
      </c>
      <c r="E90" s="4">
        <f t="shared" si="6"/>
        <v>3.0214182179852038</v>
      </c>
      <c r="F90" s="4">
        <f t="shared" si="7"/>
        <v>3.4774111488614627</v>
      </c>
      <c r="G90" s="4">
        <f t="shared" si="8"/>
        <v>2.6215113308193545</v>
      </c>
      <c r="I90" s="4">
        <f t="shared" si="9"/>
        <v>1.0274969594662791</v>
      </c>
    </row>
    <row r="91" spans="1:9" x14ac:dyDescent="0.2">
      <c r="A91" s="4">
        <f>IF('True_Odds_Calculator_3-way'!A92="","",'True_Odds_Calculator_3-way'!A92)</f>
        <v>2.2799999999999998</v>
      </c>
      <c r="B91" s="4">
        <f>IF('True_Odds_Calculator_3-way'!B92="","",'True_Odds_Calculator_3-way'!B92)</f>
        <v>3.37</v>
      </c>
      <c r="C91" s="4">
        <f>IF('True_Odds_Calculator_3-way'!C92="","",'True_Odds_Calculator_3-way'!C92)</f>
        <v>3.23</v>
      </c>
      <c r="D91" s="4">
        <f t="shared" si="5"/>
        <v>4.4929919492394887E-2</v>
      </c>
      <c r="E91" s="4">
        <f t="shared" si="6"/>
        <v>2.360607031756397</v>
      </c>
      <c r="F91" s="4">
        <f t="shared" si="7"/>
        <v>3.5491290738620722</v>
      </c>
      <c r="G91" s="4">
        <f t="shared" si="8"/>
        <v>3.3941925246337852</v>
      </c>
      <c r="I91" s="4">
        <f t="shared" si="9"/>
        <v>1.0449299194923949</v>
      </c>
    </row>
    <row r="92" spans="1:9" x14ac:dyDescent="0.2">
      <c r="A92" s="4">
        <f>IF('True_Odds_Calculator_3-way'!A93="","",'True_Odds_Calculator_3-way'!A93)</f>
        <v>4.12</v>
      </c>
      <c r="B92" s="4">
        <f>IF('True_Odds_Calculator_3-way'!B93="","",'True_Odds_Calculator_3-way'!B93)</f>
        <v>3.93</v>
      </c>
      <c r="C92" s="4">
        <f>IF('True_Odds_Calculator_3-way'!C93="","",'True_Odds_Calculator_3-way'!C93)</f>
        <v>1.82</v>
      </c>
      <c r="D92" s="4">
        <f t="shared" si="5"/>
        <v>4.662192226114259E-2</v>
      </c>
      <c r="E92" s="4">
        <f t="shared" si="6"/>
        <v>4.4018384466133886</v>
      </c>
      <c r="F92" s="4">
        <f t="shared" si="7"/>
        <v>4.1856365740916095</v>
      </c>
      <c r="G92" s="4">
        <f t="shared" si="8"/>
        <v>1.8729751662425504</v>
      </c>
      <c r="I92" s="4">
        <f t="shared" si="9"/>
        <v>1.0466219222611426</v>
      </c>
    </row>
    <row r="93" spans="1:9" x14ac:dyDescent="0.2">
      <c r="A93" s="4">
        <f>IF('True_Odds_Calculator_3-way'!A94="","",'True_Odds_Calculator_3-way'!A94)</f>
        <v>1.78</v>
      </c>
      <c r="B93" s="4">
        <f>IF('True_Odds_Calculator_3-way'!B94="","",'True_Odds_Calculator_3-way'!B94)</f>
        <v>3.98</v>
      </c>
      <c r="C93" s="4">
        <f>IF('True_Odds_Calculator_3-way'!C94="","",'True_Odds_Calculator_3-way'!C94)</f>
        <v>4.24</v>
      </c>
      <c r="D93" s="4">
        <f t="shared" si="5"/>
        <v>4.8903090819797601E-2</v>
      </c>
      <c r="E93" s="4">
        <f t="shared" si="6"/>
        <v>1.8331915824379916</v>
      </c>
      <c r="F93" s="4">
        <f t="shared" si="7"/>
        <v>4.256129604146027</v>
      </c>
      <c r="G93" s="4">
        <f t="shared" si="8"/>
        <v>4.5548120687479994</v>
      </c>
      <c r="I93" s="4">
        <f t="shared" si="9"/>
        <v>1.0489030908197976</v>
      </c>
    </row>
    <row r="94" spans="1:9" x14ac:dyDescent="0.2">
      <c r="A94" s="4">
        <f>IF('True_Odds_Calculator_3-way'!A95="","",'True_Odds_Calculator_3-way'!A95)</f>
        <v>2.2599999999999998</v>
      </c>
      <c r="B94" s="4">
        <f>IF('True_Odds_Calculator_3-way'!B95="","",'True_Odds_Calculator_3-way'!B95)</f>
        <v>3.51</v>
      </c>
      <c r="C94" s="4">
        <f>IF('True_Odds_Calculator_3-way'!C95="","",'True_Odds_Calculator_3-way'!C95)</f>
        <v>2.97</v>
      </c>
      <c r="D94" s="4">
        <f t="shared" si="5"/>
        <v>6.4078497706816284E-2</v>
      </c>
      <c r="E94" s="4">
        <f t="shared" si="6"/>
        <v>2.3746292133608371</v>
      </c>
      <c r="F94" s="4">
        <f t="shared" si="7"/>
        <v>3.7944790878492967</v>
      </c>
      <c r="G94" s="4">
        <f t="shared" si="8"/>
        <v>3.1711718914675715</v>
      </c>
      <c r="I94" s="4">
        <f t="shared" si="9"/>
        <v>1.0640784977068163</v>
      </c>
    </row>
    <row r="95" spans="1:9" x14ac:dyDescent="0.2">
      <c r="A95" s="4">
        <f>IF('True_Odds_Calculator_3-way'!A96="","",'True_Odds_Calculator_3-way'!A96)</f>
        <v>7.97</v>
      </c>
      <c r="B95" s="4">
        <f>IF('True_Odds_Calculator_3-way'!B96="","",'True_Odds_Calculator_3-way'!B96)</f>
        <v>5.45</v>
      </c>
      <c r="C95" s="4">
        <f>IF('True_Odds_Calculator_3-way'!C96="","",'True_Odds_Calculator_3-way'!C96)</f>
        <v>1.33</v>
      </c>
      <c r="D95" s="4">
        <f t="shared" si="5"/>
        <v>6.083645220933942E-2</v>
      </c>
      <c r="E95" s="4">
        <f t="shared" si="6"/>
        <v>9.5064537246972076</v>
      </c>
      <c r="F95" s="4">
        <f t="shared" si="7"/>
        <v>6.1271723619087979</v>
      </c>
      <c r="G95" s="4">
        <f t="shared" si="8"/>
        <v>1.3668654929421673</v>
      </c>
      <c r="I95" s="4">
        <f t="shared" si="9"/>
        <v>1.0608364522093394</v>
      </c>
    </row>
    <row r="96" spans="1:9" x14ac:dyDescent="0.2">
      <c r="A96" s="4">
        <f>IF('True_Odds_Calculator_3-way'!A97="","",'True_Odds_Calculator_3-way'!A97)</f>
        <v>1.1000000000000001</v>
      </c>
      <c r="B96" s="4">
        <f>IF('True_Odds_Calculator_3-way'!B97="","",'True_Odds_Calculator_3-way'!B97)</f>
        <v>10.61</v>
      </c>
      <c r="C96" s="4">
        <f>IF('True_Odds_Calculator_3-way'!C97="","",'True_Odds_Calculator_3-way'!C97)</f>
        <v>17.420000000000002</v>
      </c>
      <c r="D96" s="4">
        <f t="shared" si="5"/>
        <v>6.0746897257089039E-2</v>
      </c>
      <c r="E96" s="4">
        <f t="shared" si="6"/>
        <v>1.1250594186002714</v>
      </c>
      <c r="F96" s="4">
        <f t="shared" si="7"/>
        <v>13.513195564833273</v>
      </c>
      <c r="G96" s="4">
        <f t="shared" si="8"/>
        <v>26.913325114218935</v>
      </c>
      <c r="I96" s="4">
        <f t="shared" si="9"/>
        <v>1.060746897257089</v>
      </c>
    </row>
    <row r="97" spans="1:9" x14ac:dyDescent="0.2">
      <c r="A97" s="4">
        <f>IF('True_Odds_Calculator_3-way'!A98="","",'True_Odds_Calculator_3-way'!A98)</f>
        <v>1.34</v>
      </c>
      <c r="B97" s="4">
        <f>IF('True_Odds_Calculator_3-way'!B98="","",'True_Odds_Calculator_3-way'!B98)</f>
        <v>5.2</v>
      </c>
      <c r="C97" s="4">
        <f>IF('True_Odds_Calculator_3-way'!C98="","",'True_Odds_Calculator_3-way'!C98)</f>
        <v>8.11</v>
      </c>
      <c r="D97" s="4">
        <f t="shared" si="5"/>
        <v>6.1880911292914176E-2</v>
      </c>
      <c r="E97" s="4">
        <f t="shared" si="6"/>
        <v>1.3780906181382597</v>
      </c>
      <c r="F97" s="4">
        <f t="shared" si="7"/>
        <v>5.8247658156870514</v>
      </c>
      <c r="G97" s="4">
        <f t="shared" si="8"/>
        <v>9.7392233504987615</v>
      </c>
      <c r="I97" s="4">
        <f t="shared" si="9"/>
        <v>1.0618809112929142</v>
      </c>
    </row>
    <row r="98" spans="1: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3.41</v>
      </c>
      <c r="C98" s="4">
        <f>IF('True_Odds_Calculator_3-way'!C99="","",'True_Odds_Calculator_3-way'!C99)</f>
        <v>2.86</v>
      </c>
      <c r="D98" s="4">
        <f t="shared" si="5"/>
        <v>6.4846409885201073E-2</v>
      </c>
      <c r="E98" s="4">
        <f t="shared" si="6"/>
        <v>2.4979675392761442</v>
      </c>
      <c r="F98" s="4">
        <f t="shared" si="7"/>
        <v>3.6813475345462527</v>
      </c>
      <c r="G98" s="4">
        <f t="shared" si="8"/>
        <v>3.0484563133933826</v>
      </c>
      <c r="I98" s="4">
        <f t="shared" si="9"/>
        <v>1.0648464098852011</v>
      </c>
    </row>
    <row r="99" spans="1:9" x14ac:dyDescent="0.2">
      <c r="A99" s="4">
        <f>IF('True_Odds_Calculator_3-way'!A100="","",'True_Odds_Calculator_3-way'!A100)</f>
        <v>1.41</v>
      </c>
      <c r="B99" s="4">
        <f>IF('True_Odds_Calculator_3-way'!B100="","",'True_Odds_Calculator_3-way'!B100)</f>
        <v>4.68</v>
      </c>
      <c r="C99" s="4">
        <f>IF('True_Odds_Calculator_3-way'!C100="","",'True_Odds_Calculator_3-way'!C100)</f>
        <v>7.08</v>
      </c>
      <c r="D99" s="4">
        <f t="shared" si="5"/>
        <v>6.4138009684349351E-2</v>
      </c>
      <c r="E99" s="4">
        <f t="shared" si="6"/>
        <v>1.4538253688249727</v>
      </c>
      <c r="F99" s="4">
        <f t="shared" si="7"/>
        <v>5.2003195024737394</v>
      </c>
      <c r="G99" s="4">
        <f t="shared" si="8"/>
        <v>8.3428162446642542</v>
      </c>
      <c r="I99" s="4">
        <f t="shared" si="9"/>
        <v>1.0641380096843494</v>
      </c>
    </row>
    <row r="100" spans="1:9" x14ac:dyDescent="0.2">
      <c r="A100" s="4">
        <f>IF('True_Odds_Calculator_3-way'!A101="","",'True_Odds_Calculator_3-way'!A101)</f>
        <v>1.93</v>
      </c>
      <c r="B100" s="4">
        <f>IF('True_Odds_Calculator_3-way'!B101="","",'True_Odds_Calculator_3-way'!B101)</f>
        <v>3.4</v>
      </c>
      <c r="C100" s="4">
        <f>IF('True_Odds_Calculator_3-way'!C101="","",'True_Odds_Calculator_3-way'!C101)</f>
        <v>3.97</v>
      </c>
      <c r="D100" s="4">
        <f t="shared" si="5"/>
        <v>6.4141530850473583E-2</v>
      </c>
      <c r="E100" s="4">
        <f t="shared" si="6"/>
        <v>2.0130680132210155</v>
      </c>
      <c r="F100" s="4">
        <f t="shared" si="7"/>
        <v>3.6665340548168603</v>
      </c>
      <c r="G100" s="4">
        <f t="shared" si="8"/>
        <v>4.3382318329573524</v>
      </c>
      <c r="I100" s="4">
        <f t="shared" si="9"/>
        <v>1.0641415308504736</v>
      </c>
    </row>
    <row r="101" spans="1:9" x14ac:dyDescent="0.2">
      <c r="A101" s="4">
        <f>IF('True_Odds_Calculator_3-way'!A102="","",'True_Odds_Calculator_3-way'!A102)</f>
        <v>1.81</v>
      </c>
      <c r="B101" s="4">
        <f>IF('True_Odds_Calculator_3-way'!B102="","",'True_Odds_Calculator_3-way'!B102)</f>
        <v>3.81</v>
      </c>
      <c r="C101" s="4">
        <f>IF('True_Odds_Calculator_3-way'!C102="","",'True_Odds_Calculator_3-way'!C102)</f>
        <v>4.03</v>
      </c>
      <c r="D101" s="4">
        <f t="shared" si="5"/>
        <v>6.309233726273078E-2</v>
      </c>
      <c r="E101" s="4">
        <f t="shared" si="6"/>
        <v>1.8816254073648295</v>
      </c>
      <c r="F101" s="4">
        <f t="shared" si="7"/>
        <v>4.1418773149812136</v>
      </c>
      <c r="G101" s="4">
        <f t="shared" si="8"/>
        <v>4.4031879679425527</v>
      </c>
      <c r="I101" s="4">
        <f t="shared" si="9"/>
        <v>1.0630923372627308</v>
      </c>
    </row>
    <row r="102" spans="1:9" x14ac:dyDescent="0.2">
      <c r="A102" s="4">
        <f>IF('True_Odds_Calculator_3-way'!A103="","",'True_Odds_Calculator_3-way'!A103)</f>
        <v>1.31</v>
      </c>
      <c r="B102" s="4">
        <f>IF('True_Odds_Calculator_3-way'!B103="","",'True_Odds_Calculator_3-way'!B103)</f>
        <v>5.1100000000000003</v>
      </c>
      <c r="C102" s="4">
        <f>IF('True_Odds_Calculator_3-way'!C103="","",'True_Odds_Calculator_3-way'!C103)</f>
        <v>9.7200000000000006</v>
      </c>
      <c r="D102" s="4">
        <f t="shared" si="5"/>
        <v>6.1934153304829653E-2</v>
      </c>
      <c r="E102" s="4">
        <f t="shared" si="6"/>
        <v>1.3464131793131955</v>
      </c>
      <c r="F102" s="4">
        <f t="shared" si="7"/>
        <v>5.7126535773511042</v>
      </c>
      <c r="G102" s="4">
        <f t="shared" si="8"/>
        <v>12.160133293032121</v>
      </c>
      <c r="I102" s="4">
        <f t="shared" si="9"/>
        <v>1.0619341533048297</v>
      </c>
    </row>
    <row r="103" spans="1:9" x14ac:dyDescent="0.2">
      <c r="A103" s="4">
        <f>IF('True_Odds_Calculator_3-way'!A104="","",'True_Odds_Calculator_3-way'!A104)</f>
        <v>1.54</v>
      </c>
      <c r="B103" s="4">
        <f>IF('True_Odds_Calculator_3-way'!B104="","",'True_Odds_Calculator_3-way'!B104)</f>
        <v>4.51</v>
      </c>
      <c r="C103" s="4">
        <f>IF('True_Odds_Calculator_3-way'!C104="","",'True_Odds_Calculator_3-way'!C104)</f>
        <v>6.05</v>
      </c>
      <c r="D103" s="4">
        <f t="shared" si="5"/>
        <v>3.636939557116925E-2</v>
      </c>
      <c r="E103" s="4">
        <f t="shared" si="6"/>
        <v>1.569298205974061</v>
      </c>
      <c r="F103" s="4">
        <f t="shared" si="7"/>
        <v>4.7708476439071283</v>
      </c>
      <c r="G103" s="4">
        <f t="shared" si="8"/>
        <v>6.5288588080466221</v>
      </c>
      <c r="I103" s="4">
        <f t="shared" si="9"/>
        <v>1.0363693955711692</v>
      </c>
    </row>
    <row r="104" spans="1:9" x14ac:dyDescent="0.2">
      <c r="A104" s="4">
        <f>IF('True_Odds_Calculator_3-way'!A105="","",'True_Odds_Calculator_3-way'!A105)</f>
        <v>1.68</v>
      </c>
      <c r="B104" s="4">
        <f>IF('True_Odds_Calculator_3-way'!B105="","",'True_Odds_Calculator_3-way'!B105)</f>
        <v>4.22</v>
      </c>
      <c r="C104" s="4">
        <f>IF('True_Odds_Calculator_3-way'!C105="","",'True_Odds_Calculator_3-way'!C105)</f>
        <v>4.99</v>
      </c>
      <c r="D104" s="4">
        <f t="shared" si="5"/>
        <v>3.260572148585128E-2</v>
      </c>
      <c r="E104" s="4">
        <f t="shared" si="6"/>
        <v>1.7112459896745404</v>
      </c>
      <c r="F104" s="4">
        <f t="shared" si="7"/>
        <v>4.4228559769535911</v>
      </c>
      <c r="G104" s="4">
        <f t="shared" si="8"/>
        <v>5.276147554120981</v>
      </c>
      <c r="I104" s="4">
        <f t="shared" si="9"/>
        <v>1.0326057214858513</v>
      </c>
    </row>
    <row r="105" spans="1:9" x14ac:dyDescent="0.2">
      <c r="A105" s="4">
        <f>IF('True_Odds_Calculator_3-way'!A106="","",'True_Odds_Calculator_3-way'!A106)</f>
        <v>2.08</v>
      </c>
      <c r="B105" s="4">
        <f>IF('True_Odds_Calculator_3-way'!B106="","",'True_Odds_Calculator_3-way'!B106)</f>
        <v>3.4</v>
      </c>
      <c r="C105" s="4">
        <f>IF('True_Odds_Calculator_3-way'!C106="","",'True_Odds_Calculator_3-way'!C106)</f>
        <v>3.92</v>
      </c>
      <c r="D105" s="4">
        <f t="shared" si="5"/>
        <v>2.9988918644380691E-2</v>
      </c>
      <c r="E105" s="4">
        <f t="shared" si="6"/>
        <v>2.1241663397410746</v>
      </c>
      <c r="F105" s="4">
        <f t="shared" si="7"/>
        <v>3.5196229787925564</v>
      </c>
      <c r="G105" s="4">
        <f t="shared" si="8"/>
        <v>4.0798719035509086</v>
      </c>
      <c r="I105" s="4">
        <f t="shared" si="9"/>
        <v>1.0299889186443807</v>
      </c>
    </row>
    <row r="106" spans="1:9" x14ac:dyDescent="0.2">
      <c r="A106" s="4">
        <f>IF('True_Odds_Calculator_3-way'!A107="","",'True_Odds_Calculator_3-way'!A107)</f>
        <v>1.69</v>
      </c>
      <c r="B106" s="4">
        <f>IF('True_Odds_Calculator_3-way'!B107="","",'True_Odds_Calculator_3-way'!B107)</f>
        <v>3.93</v>
      </c>
      <c r="C106" s="4">
        <f>IF('True_Odds_Calculator_3-way'!C107="","",'True_Odds_Calculator_3-way'!C107)</f>
        <v>5.39</v>
      </c>
      <c r="D106" s="4">
        <f t="shared" si="5"/>
        <v>3.1697659497340602E-2</v>
      </c>
      <c r="E106" s="4">
        <f t="shared" si="6"/>
        <v>1.7207258804496721</v>
      </c>
      <c r="F106" s="4">
        <f t="shared" si="7"/>
        <v>4.1002588788275505</v>
      </c>
      <c r="G106" s="4">
        <f t="shared" si="8"/>
        <v>5.7154983647734721</v>
      </c>
      <c r="I106" s="4">
        <f t="shared" si="9"/>
        <v>1.0316976594973406</v>
      </c>
    </row>
    <row r="107" spans="1:9" x14ac:dyDescent="0.2">
      <c r="A107" s="4">
        <f>IF('True_Odds_Calculator_3-way'!A108="","",'True_Odds_Calculator_3-way'!A108)</f>
        <v>3.77</v>
      </c>
      <c r="B107" s="4">
        <f>IF('True_Odds_Calculator_3-way'!B108="","",'True_Odds_Calculator_3-way'!B108)</f>
        <v>3.76</v>
      </c>
      <c r="C107" s="4">
        <f>IF('True_Odds_Calculator_3-way'!C108="","",'True_Odds_Calculator_3-way'!C108)</f>
        <v>1.99</v>
      </c>
      <c r="D107" s="4">
        <f t="shared" si="5"/>
        <v>3.3721999012501502E-2</v>
      </c>
      <c r="E107" s="4">
        <f t="shared" si="6"/>
        <v>3.9368323741758222</v>
      </c>
      <c r="F107" s="4">
        <f t="shared" si="7"/>
        <v>3.9259290186961673</v>
      </c>
      <c r="G107" s="4">
        <f t="shared" si="8"/>
        <v>2.0355326799111801</v>
      </c>
      <c r="I107" s="4">
        <f t="shared" si="9"/>
        <v>1.0337219990125015</v>
      </c>
    </row>
    <row r="108" spans="1:9" x14ac:dyDescent="0.2">
      <c r="A108" s="4">
        <f>IF('True_Odds_Calculator_3-way'!A109="","",'True_Odds_Calculator_3-way'!A109)</f>
        <v>9.66</v>
      </c>
      <c r="B108" s="4">
        <f>IF('True_Odds_Calculator_3-way'!B109="","",'True_Odds_Calculator_3-way'!B109)</f>
        <v>5.57</v>
      </c>
      <c r="C108" s="4">
        <f>IF('True_Odds_Calculator_3-way'!C109="","",'True_Odds_Calculator_3-way'!C109)</f>
        <v>1.34</v>
      </c>
      <c r="D108" s="4">
        <f t="shared" si="5"/>
        <v>2.932153909800217E-2</v>
      </c>
      <c r="E108" s="4">
        <f t="shared" si="6"/>
        <v>10.667142009185833</v>
      </c>
      <c r="F108" s="4">
        <f t="shared" si="7"/>
        <v>5.8906911355254055</v>
      </c>
      <c r="G108" s="4">
        <f t="shared" si="8"/>
        <v>1.3577828193035193</v>
      </c>
      <c r="I108" s="4">
        <f t="shared" si="9"/>
        <v>1.0293215390980022</v>
      </c>
    </row>
    <row r="109" spans="1:9" x14ac:dyDescent="0.2">
      <c r="A109" s="4">
        <f>IF('True_Odds_Calculator_3-way'!A110="","",'True_Odds_Calculator_3-way'!A110)</f>
        <v>2.44</v>
      </c>
      <c r="B109" s="4">
        <f>IF('True_Odds_Calculator_3-way'!B110="","",'True_Odds_Calculator_3-way'!B110)</f>
        <v>3.57</v>
      </c>
      <c r="C109" s="4">
        <f>IF('True_Odds_Calculator_3-way'!C110="","",'True_Odds_Calculator_3-way'!C110)</f>
        <v>2.95</v>
      </c>
      <c r="D109" s="4">
        <f t="shared" si="5"/>
        <v>2.8931161239155401E-2</v>
      </c>
      <c r="E109" s="4">
        <f t="shared" si="6"/>
        <v>2.4987984205404938</v>
      </c>
      <c r="F109" s="4">
        <f t="shared" si="7"/>
        <v>3.6972906243285553</v>
      </c>
      <c r="G109" s="4">
        <f t="shared" si="8"/>
        <v>3.0363819549914619</v>
      </c>
      <c r="I109" s="4">
        <f t="shared" si="9"/>
        <v>1.0289311612391554</v>
      </c>
    </row>
    <row r="110" spans="1:9" x14ac:dyDescent="0.2">
      <c r="A110" s="4">
        <f>IF('True_Odds_Calculator_3-way'!A111="","",'True_Odds_Calculator_3-way'!A111)</f>
        <v>2.09</v>
      </c>
      <c r="B110" s="4">
        <f>IF('True_Odds_Calculator_3-way'!B111="","",'True_Odds_Calculator_3-way'!B111)</f>
        <v>4.0199999999999996</v>
      </c>
      <c r="C110" s="4">
        <f>IF('True_Odds_Calculator_3-way'!C111="","",'True_Odds_Calculator_3-way'!C111)</f>
        <v>3.31</v>
      </c>
      <c r="D110" s="4">
        <f t="shared" si="5"/>
        <v>2.933992205238134E-2</v>
      </c>
      <c r="E110" s="4">
        <f t="shared" si="6"/>
        <v>2.1336113263707031</v>
      </c>
      <c r="F110" s="4">
        <f t="shared" si="7"/>
        <v>4.1845163332808024</v>
      </c>
      <c r="G110" s="4">
        <f t="shared" si="8"/>
        <v>3.4207350569250043</v>
      </c>
      <c r="I110" s="4">
        <f t="shared" si="9"/>
        <v>1.0293399220523813</v>
      </c>
    </row>
    <row r="111" spans="1:9" x14ac:dyDescent="0.2">
      <c r="A111" s="4">
        <f>IF('True_Odds_Calculator_3-way'!A112="","",'True_Odds_Calculator_3-way'!A112)</f>
        <v>2.25</v>
      </c>
      <c r="B111" s="4">
        <f>IF('True_Odds_Calculator_3-way'!B112="","",'True_Odds_Calculator_3-way'!B112)</f>
        <v>3.71</v>
      </c>
      <c r="C111" s="4">
        <f>IF('True_Odds_Calculator_3-way'!C112="","",'True_Odds_Calculator_3-way'!C112)</f>
        <v>3.19</v>
      </c>
      <c r="D111" s="4">
        <f t="shared" si="5"/>
        <v>2.7465847244637187E-2</v>
      </c>
      <c r="E111" s="4">
        <f t="shared" si="6"/>
        <v>2.297323451237407</v>
      </c>
      <c r="F111" s="4">
        <f t="shared" si="7"/>
        <v>3.8404449278584689</v>
      </c>
      <c r="G111" s="4">
        <f t="shared" si="8"/>
        <v>3.2859678439397606</v>
      </c>
      <c r="I111" s="4">
        <f t="shared" si="9"/>
        <v>1.0274658472446372</v>
      </c>
    </row>
    <row r="112" spans="1:9" x14ac:dyDescent="0.2">
      <c r="A112" s="4">
        <f>IF('True_Odds_Calculator_3-way'!A113="","",'True_Odds_Calculator_3-way'!A113)</f>
        <v>2.4300000000000002</v>
      </c>
      <c r="B112" s="4">
        <f>IF('True_Odds_Calculator_3-way'!B113="","",'True_Odds_Calculator_3-way'!B113)</f>
        <v>3.39</v>
      </c>
      <c r="C112" s="4">
        <f>IF('True_Odds_Calculator_3-way'!C113="","",'True_Odds_Calculator_3-way'!C113)</f>
        <v>3.06</v>
      </c>
      <c r="D112" s="4">
        <f t="shared" si="5"/>
        <v>3.3305270103234141E-2</v>
      </c>
      <c r="E112" s="4">
        <f t="shared" si="6"/>
        <v>2.4973722833404373</v>
      </c>
      <c r="F112" s="4">
        <f t="shared" si="7"/>
        <v>3.522571833189537</v>
      </c>
      <c r="G112" s="4">
        <f t="shared" si="8"/>
        <v>3.1676080008504801</v>
      </c>
      <c r="I112" s="4">
        <f t="shared" si="9"/>
        <v>1.0333052701032341</v>
      </c>
    </row>
    <row r="113" spans="1:9" x14ac:dyDescent="0.2">
      <c r="A113" s="4">
        <f>IF('True_Odds_Calculator_3-way'!A114="","",'True_Odds_Calculator_3-way'!A114)</f>
        <v>2.06</v>
      </c>
      <c r="B113" s="4">
        <f>IF('True_Odds_Calculator_3-way'!B114="","",'True_Odds_Calculator_3-way'!B114)</f>
        <v>3.63</v>
      </c>
      <c r="C113" s="4">
        <f>IF('True_Odds_Calculator_3-way'!C114="","",'True_Odds_Calculator_3-way'!C114)</f>
        <v>3.66</v>
      </c>
      <c r="D113" s="4">
        <f t="shared" si="5"/>
        <v>3.414303058364232E-2</v>
      </c>
      <c r="E113" s="4">
        <f t="shared" si="6"/>
        <v>2.1094559435734417</v>
      </c>
      <c r="F113" s="4">
        <f t="shared" si="7"/>
        <v>3.7864289947754024</v>
      </c>
      <c r="G113" s="4">
        <f t="shared" si="8"/>
        <v>3.8190819383348433</v>
      </c>
      <c r="I113" s="4">
        <f t="shared" si="9"/>
        <v>1.0341430305836423</v>
      </c>
    </row>
    <row r="114" spans="1:9" x14ac:dyDescent="0.2">
      <c r="A114" s="4">
        <f>IF('True_Odds_Calculator_3-way'!A115="","",'True_Odds_Calculator_3-way'!A115)</f>
        <v>3.18</v>
      </c>
      <c r="B114" s="4">
        <f>IF('True_Odds_Calculator_3-way'!B115="","",'True_Odds_Calculator_3-way'!B115)</f>
        <v>3.67</v>
      </c>
      <c r="C114" s="4">
        <f>IF('True_Odds_Calculator_3-way'!C115="","",'True_Odds_Calculator_3-way'!C115)</f>
        <v>2.2400000000000002</v>
      </c>
      <c r="D114" s="4">
        <f t="shared" si="5"/>
        <v>3.3373544266300348E-2</v>
      </c>
      <c r="E114" s="4">
        <f t="shared" si="6"/>
        <v>3.2966211269770116</v>
      </c>
      <c r="F114" s="4">
        <f t="shared" si="7"/>
        <v>3.8262126665061231</v>
      </c>
      <c r="G114" s="4">
        <f t="shared" si="8"/>
        <v>2.2972448445406566</v>
      </c>
      <c r="I114" s="4">
        <f t="shared" si="9"/>
        <v>1.0333735442663003</v>
      </c>
    </row>
    <row r="115" spans="1:9" x14ac:dyDescent="0.2">
      <c r="A115" s="4">
        <f>IF('True_Odds_Calculator_3-way'!A116="","",'True_Odds_Calculator_3-way'!A116)</f>
        <v>3.01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2.4</v>
      </c>
      <c r="D115" s="4">
        <f t="shared" si="5"/>
        <v>3.2983489378838327E-2</v>
      </c>
      <c r="E115" s="4">
        <f t="shared" si="6"/>
        <v>3.1130205408793534</v>
      </c>
      <c r="F115" s="4">
        <f t="shared" si="7"/>
        <v>3.6617104939788652</v>
      </c>
      <c r="G115" s="4">
        <f t="shared" si="8"/>
        <v>2.4650446183912562</v>
      </c>
      <c r="I115" s="4">
        <f t="shared" si="9"/>
        <v>1.0329834893788383</v>
      </c>
    </row>
    <row r="116" spans="1:9" x14ac:dyDescent="0.2">
      <c r="A116" s="4">
        <f>IF('True_Odds_Calculator_3-way'!A117="","",'True_Odds_Calculator_3-way'!A117)</f>
        <v>1.45</v>
      </c>
      <c r="B116" s="4">
        <f>IF('True_Odds_Calculator_3-way'!B117="","",'True_Odds_Calculator_3-way'!B117)</f>
        <v>4.96</v>
      </c>
      <c r="C116" s="4">
        <f>IF('True_Odds_Calculator_3-way'!C117="","",'True_Odds_Calculator_3-way'!C117)</f>
        <v>6.69</v>
      </c>
      <c r="D116" s="4">
        <f t="shared" si="5"/>
        <v>4.0744906730780572E-2</v>
      </c>
      <c r="E116" s="4">
        <f t="shared" si="6"/>
        <v>1.4791290377651563</v>
      </c>
      <c r="F116" s="4">
        <f t="shared" si="7"/>
        <v>5.3182644168912967</v>
      </c>
      <c r="G116" s="4">
        <f t="shared" si="8"/>
        <v>7.3586118789248163</v>
      </c>
      <c r="I116" s="4">
        <f t="shared" si="9"/>
        <v>1.0407449067307806</v>
      </c>
    </row>
    <row r="117" spans="1:9" x14ac:dyDescent="0.2">
      <c r="A117" s="4">
        <f>IF('True_Odds_Calculator_3-way'!A118="","",'True_Odds_Calculator_3-way'!A118)</f>
        <v>2.52</v>
      </c>
      <c r="B117" s="4">
        <f>IF('True_Odds_Calculator_3-way'!B118="","",'True_Odds_Calculator_3-way'!B118)</f>
        <v>3.68</v>
      </c>
      <c r="C117" s="4">
        <f>IF('True_Odds_Calculator_3-way'!C118="","",'True_Odds_Calculator_3-way'!C118)</f>
        <v>2.74</v>
      </c>
      <c r="D117" s="4">
        <f t="shared" si="5"/>
        <v>3.3528030909814488E-2</v>
      </c>
      <c r="E117" s="4">
        <f t="shared" si="6"/>
        <v>2.5930288882817361</v>
      </c>
      <c r="F117" s="4">
        <f t="shared" si="7"/>
        <v>3.8378416695934607</v>
      </c>
      <c r="G117" s="4">
        <f t="shared" si="8"/>
        <v>2.8265555419761106</v>
      </c>
      <c r="I117" s="4">
        <f t="shared" si="9"/>
        <v>1.0335280309098145</v>
      </c>
    </row>
    <row r="118" spans="1:9" x14ac:dyDescent="0.2">
      <c r="A118" s="4">
        <f>IF('True_Odds_Calculator_3-way'!A119="","",'True_Odds_Calculator_3-way'!A119)</f>
        <v>1.33</v>
      </c>
      <c r="B118" s="4">
        <f>IF('True_Odds_Calculator_3-way'!B119="","",'True_Odds_Calculator_3-way'!B119)</f>
        <v>5.98</v>
      </c>
      <c r="C118" s="4">
        <f>IF('True_Odds_Calculator_3-way'!C119="","",'True_Odds_Calculator_3-way'!C119)</f>
        <v>8.73</v>
      </c>
      <c r="D118" s="4">
        <f t="shared" si="5"/>
        <v>3.3651316743628312E-2</v>
      </c>
      <c r="E118" s="4">
        <f t="shared" si="6"/>
        <v>1.3501424380690648</v>
      </c>
      <c r="F118" s="4">
        <f t="shared" si="7"/>
        <v>6.4099698235318838</v>
      </c>
      <c r="G118" s="4">
        <f t="shared" si="8"/>
        <v>9.6776911125150402</v>
      </c>
      <c r="I118" s="4">
        <f t="shared" si="9"/>
        <v>1.0336513167436283</v>
      </c>
    </row>
    <row r="119" spans="1:9" x14ac:dyDescent="0.2">
      <c r="A119" s="4">
        <f>IF('True_Odds_Calculator_3-way'!A120="","",'True_Odds_Calculator_3-way'!A120)</f>
        <v>2.84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2.63</v>
      </c>
      <c r="D119" s="4">
        <f t="shared" si="5"/>
        <v>2.732606367593049E-2</v>
      </c>
      <c r="E119" s="4">
        <f t="shared" si="6"/>
        <v>2.9154179966001399</v>
      </c>
      <c r="F119" s="4">
        <f t="shared" si="7"/>
        <v>3.4980132335664429</v>
      </c>
      <c r="G119" s="4">
        <f t="shared" si="8"/>
        <v>2.6945502390701561</v>
      </c>
      <c r="I119" s="4">
        <f t="shared" si="9"/>
        <v>1.0273260636759305</v>
      </c>
    </row>
    <row r="120" spans="1:9" x14ac:dyDescent="0.2">
      <c r="A120" s="4">
        <f>IF('True_Odds_Calculator_3-way'!A121="","",'True_Odds_Calculator_3-way'!A121)</f>
        <v>6.02</v>
      </c>
      <c r="B120" s="4">
        <f>IF('True_Odds_Calculator_3-way'!B121="","",'True_Odds_Calculator_3-way'!B121)</f>
        <v>4.09</v>
      </c>
      <c r="C120" s="4">
        <f>IF('True_Odds_Calculator_3-way'!C121="","",'True_Odds_Calculator_3-way'!C121)</f>
        <v>1.61</v>
      </c>
      <c r="D120" s="4">
        <f t="shared" si="5"/>
        <v>3.1729746739103781E-2</v>
      </c>
      <c r="E120" s="4">
        <f t="shared" si="6"/>
        <v>6.4293642101502613</v>
      </c>
      <c r="F120" s="4">
        <f t="shared" si="7"/>
        <v>4.2749256815481376</v>
      </c>
      <c r="G120" s="4">
        <f t="shared" si="8"/>
        <v>1.6378904863372561</v>
      </c>
      <c r="I120" s="4">
        <f t="shared" si="9"/>
        <v>1.0317297467391038</v>
      </c>
    </row>
    <row r="121" spans="1:9" x14ac:dyDescent="0.2">
      <c r="A121" s="4">
        <f>IF('True_Odds_Calculator_3-way'!A122="","",'True_Odds_Calculator_3-way'!A122)</f>
        <v>1.8</v>
      </c>
      <c r="B121" s="4">
        <f>IF('True_Odds_Calculator_3-way'!B122="","",'True_Odds_Calculator_3-way'!B122)</f>
        <v>3.96</v>
      </c>
      <c r="C121" s="4">
        <f>IF('True_Odds_Calculator_3-way'!C122="","",'True_Odds_Calculator_3-way'!C122)</f>
        <v>4.5</v>
      </c>
      <c r="D121" s="4">
        <f t="shared" si="5"/>
        <v>3.0303030303030276E-2</v>
      </c>
      <c r="E121" s="4">
        <f t="shared" si="6"/>
        <v>1.8333333333333335</v>
      </c>
      <c r="F121" s="4">
        <f t="shared" si="7"/>
        <v>4.125</v>
      </c>
      <c r="G121" s="4">
        <f t="shared" si="8"/>
        <v>4.7142857142857144</v>
      </c>
      <c r="I121" s="4">
        <f t="shared" si="9"/>
        <v>1.0303030303030303</v>
      </c>
    </row>
    <row r="122" spans="1:9" x14ac:dyDescent="0.2">
      <c r="A122" s="4">
        <f>IF('True_Odds_Calculator_3-way'!A123="","",'True_Odds_Calculator_3-way'!A123)</f>
        <v>4.59</v>
      </c>
      <c r="B122" s="4">
        <f>IF('True_Odds_Calculator_3-way'!B123="","",'True_Odds_Calculator_3-way'!B123)</f>
        <v>3.92</v>
      </c>
      <c r="C122" s="4">
        <f>IF('True_Odds_Calculator_3-way'!C123="","",'True_Odds_Calculator_3-way'!C123)</f>
        <v>1.79</v>
      </c>
      <c r="D122" s="4">
        <f t="shared" si="5"/>
        <v>3.1626182440698258E-2</v>
      </c>
      <c r="E122" s="4">
        <f t="shared" si="6"/>
        <v>4.8233947083768562</v>
      </c>
      <c r="F122" s="4">
        <f t="shared" si="7"/>
        <v>4.0889764547278444</v>
      </c>
      <c r="G122" s="4">
        <f t="shared" si="8"/>
        <v>1.8244274734207895</v>
      </c>
      <c r="I122" s="4">
        <f t="shared" si="9"/>
        <v>1.0316261824406983</v>
      </c>
    </row>
    <row r="123" spans="1:9" x14ac:dyDescent="0.2">
      <c r="A123" s="4">
        <f>IF('True_Odds_Calculator_3-way'!A124="","",'True_Odds_Calculator_3-way'!A124)</f>
        <v>1.87</v>
      </c>
      <c r="B123" s="4">
        <f>IF('True_Odds_Calculator_3-way'!B124="","",'True_Odds_Calculator_3-way'!B124)</f>
        <v>3.98</v>
      </c>
      <c r="C123" s="4">
        <f>IF('True_Odds_Calculator_3-way'!C124="","",'True_Odds_Calculator_3-way'!C124)</f>
        <v>4.1100000000000003</v>
      </c>
      <c r="D123" s="4">
        <f t="shared" si="5"/>
        <v>2.9324642128895073E-2</v>
      </c>
      <c r="E123" s="4">
        <f t="shared" si="6"/>
        <v>1.9048182236002509</v>
      </c>
      <c r="F123" s="4">
        <f t="shared" si="7"/>
        <v>4.141105679824526</v>
      </c>
      <c r="G123" s="4">
        <f t="shared" si="8"/>
        <v>4.2820295065239327</v>
      </c>
      <c r="I123" s="4">
        <f t="shared" si="9"/>
        <v>1.0293246421288951</v>
      </c>
    </row>
    <row r="124" spans="1:9" x14ac:dyDescent="0.2">
      <c r="A124" s="4">
        <f>IF('True_Odds_Calculator_3-way'!A125="","",'True_Odds_Calculator_3-way'!A125)</f>
        <v>1.47</v>
      </c>
      <c r="B124" s="4">
        <f>IF('True_Odds_Calculator_3-way'!B125="","",'True_Odds_Calculator_3-way'!B125)</f>
        <v>4.6900000000000004</v>
      </c>
      <c r="C124" s="4">
        <f>IF('True_Odds_Calculator_3-way'!C125="","",'True_Odds_Calculator_3-way'!C125)</f>
        <v>7.14</v>
      </c>
      <c r="D124" s="4">
        <f t="shared" si="5"/>
        <v>3.354774745719169E-2</v>
      </c>
      <c r="E124" s="4">
        <f t="shared" si="6"/>
        <v>1.4945683060434476</v>
      </c>
      <c r="F124" s="4">
        <f t="shared" si="7"/>
        <v>4.9495876156597642</v>
      </c>
      <c r="G124" s="4">
        <f t="shared" si="8"/>
        <v>7.7595507700863511</v>
      </c>
      <c r="I124" s="4">
        <f t="shared" si="9"/>
        <v>1.0335477474571917</v>
      </c>
    </row>
    <row r="125" spans="1:9" x14ac:dyDescent="0.2">
      <c r="A125" s="4">
        <f>IF('True_Odds_Calculator_3-way'!A126="","",'True_Odds_Calculator_3-way'!A126)</f>
        <v>2.57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2.94</v>
      </c>
      <c r="D125" s="4">
        <f t="shared" si="5"/>
        <v>2.6860160406575018E-2</v>
      </c>
      <c r="E125" s="4">
        <f t="shared" si="6"/>
        <v>2.6305290093477458</v>
      </c>
      <c r="F125" s="4">
        <f t="shared" si="7"/>
        <v>3.4642153042043002</v>
      </c>
      <c r="G125" s="4">
        <f t="shared" si="8"/>
        <v>3.0194816872140189</v>
      </c>
      <c r="I125" s="4">
        <f t="shared" si="9"/>
        <v>1.026860160406575</v>
      </c>
    </row>
    <row r="126" spans="1:9" x14ac:dyDescent="0.2">
      <c r="A126" s="4">
        <f>IF('True_Odds_Calculator_3-way'!A127="","",'True_Odds_Calculator_3-way'!A127)</f>
        <v>2.39</v>
      </c>
      <c r="B126" s="4">
        <f>IF('True_Odds_Calculator_3-way'!B127="","",'True_Odds_Calculator_3-way'!B127)</f>
        <v>3.12</v>
      </c>
      <c r="C126" s="4">
        <f>IF('True_Odds_Calculator_3-way'!C127="","",'True_Odds_Calculator_3-way'!C127)</f>
        <v>3.47</v>
      </c>
      <c r="D126" s="4">
        <f t="shared" si="5"/>
        <v>2.7107300394170419E-2</v>
      </c>
      <c r="E126" s="4">
        <f t="shared" si="6"/>
        <v>2.4427524174426694</v>
      </c>
      <c r="F126" s="4">
        <f t="shared" si="7"/>
        <v>3.2105093716333712</v>
      </c>
      <c r="G126" s="4">
        <f t="shared" si="8"/>
        <v>3.5823204729928415</v>
      </c>
      <c r="I126" s="4">
        <f t="shared" si="9"/>
        <v>1.0271073003941704</v>
      </c>
    </row>
    <row r="127" spans="1:9" x14ac:dyDescent="0.2">
      <c r="A127" s="4">
        <f>IF('True_Odds_Calculator_3-way'!A128="","",'True_Odds_Calculator_3-way'!A128)</f>
        <v>6.53</v>
      </c>
      <c r="B127" s="4">
        <f>IF('True_Odds_Calculator_3-way'!B128="","",'True_Odds_Calculator_3-way'!B128)</f>
        <v>4.32</v>
      </c>
      <c r="C127" s="4">
        <f>IF('True_Odds_Calculator_3-way'!C128="","",'True_Odds_Calculator_3-way'!C128)</f>
        <v>1.55</v>
      </c>
      <c r="D127" s="4">
        <f t="shared" si="5"/>
        <v>2.9782128618763393E-2</v>
      </c>
      <c r="E127" s="4">
        <f t="shared" si="6"/>
        <v>6.9826560302526675</v>
      </c>
      <c r="F127" s="4">
        <f t="shared" si="7"/>
        <v>4.513570167240835</v>
      </c>
      <c r="G127" s="4">
        <f t="shared" si="8"/>
        <v>1.5742232550525894</v>
      </c>
      <c r="I127" s="4">
        <f t="shared" si="9"/>
        <v>1.0297821286187634</v>
      </c>
    </row>
    <row r="128" spans="1:9" x14ac:dyDescent="0.2">
      <c r="A128" s="4">
        <f>IF('True_Odds_Calculator_3-way'!A129="","",'True_Odds_Calculator_3-way'!A129)</f>
        <v>2.19</v>
      </c>
      <c r="B128" s="4">
        <f>IF('True_Odds_Calculator_3-way'!B129="","",'True_Odds_Calculator_3-way'!B129)</f>
        <v>3.49</v>
      </c>
      <c r="C128" s="4">
        <f>IF('True_Odds_Calculator_3-way'!C129="","",'True_Odds_Calculator_3-way'!C129)</f>
        <v>3.52</v>
      </c>
      <c r="D128" s="4">
        <f t="shared" si="5"/>
        <v>2.7244864946517566E-2</v>
      </c>
      <c r="E128" s="4">
        <f t="shared" si="6"/>
        <v>2.2344402262015675</v>
      </c>
      <c r="F128" s="4">
        <f t="shared" si="7"/>
        <v>3.6042357457630856</v>
      </c>
      <c r="G128" s="4">
        <f t="shared" si="8"/>
        <v>3.636240831359733</v>
      </c>
      <c r="I128" s="4">
        <f t="shared" si="9"/>
        <v>1.0272448649465176</v>
      </c>
    </row>
    <row r="129" spans="1:9" x14ac:dyDescent="0.2">
      <c r="A129" s="4">
        <f>IF('True_Odds_Calculator_3-way'!A130="","",'True_Odds_Calculator_3-way'!A130)</f>
        <v>3.36</v>
      </c>
      <c r="B129" s="4">
        <f>IF('True_Odds_Calculator_3-way'!B130="","",'True_Odds_Calculator_3-way'!B130)</f>
        <v>3.39</v>
      </c>
      <c r="C129" s="4">
        <f>IF('True_Odds_Calculator_3-way'!C130="","",'True_Odds_Calculator_3-way'!C130)</f>
        <v>2.2999999999999998</v>
      </c>
      <c r="D129" s="4">
        <f t="shared" si="5"/>
        <v>2.7386907052163068E-2</v>
      </c>
      <c r="E129" s="4">
        <f t="shared" si="6"/>
        <v>3.4663237115366301</v>
      </c>
      <c r="F129" s="4">
        <f t="shared" si="7"/>
        <v>3.4982614129825187</v>
      </c>
      <c r="G129" s="4">
        <f t="shared" si="8"/>
        <v>2.3493279671139713</v>
      </c>
      <c r="I129" s="4">
        <f t="shared" si="9"/>
        <v>1.0273869070521631</v>
      </c>
    </row>
    <row r="130" spans="1:9" x14ac:dyDescent="0.2">
      <c r="A130" s="4">
        <f>IF('True_Odds_Calculator_3-way'!A131="","",'True_Odds_Calculator_3-way'!A131)</f>
        <v>2.06</v>
      </c>
      <c r="B130" s="4">
        <f>IF('True_Odds_Calculator_3-way'!B131="","",'True_Odds_Calculator_3-way'!B131)</f>
        <v>3.42</v>
      </c>
      <c r="C130" s="4">
        <f>IF('True_Odds_Calculator_3-way'!C131="","",'True_Odds_Calculator_3-way'!C131)</f>
        <v>3.91</v>
      </c>
      <c r="D130" s="4">
        <f t="shared" si="5"/>
        <v>3.3589029725921815E-2</v>
      </c>
      <c r="E130" s="4">
        <f t="shared" si="6"/>
        <v>2.108634531737783</v>
      </c>
      <c r="F130" s="4">
        <f t="shared" si="7"/>
        <v>3.5561711040955601</v>
      </c>
      <c r="G130" s="4">
        <f t="shared" si="8"/>
        <v>4.0890073453518729</v>
      </c>
      <c r="I130" s="4">
        <f t="shared" si="9"/>
        <v>1.0335890297259218</v>
      </c>
    </row>
    <row r="131" spans="1:9" x14ac:dyDescent="0.2">
      <c r="A131" s="4">
        <f>IF('True_Odds_Calculator_3-way'!A132="","",'True_Odds_Calculator_3-way'!A132)</f>
        <v>2.0699999999999998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3.53</v>
      </c>
      <c r="D131" s="4">
        <f t="shared" ref="D131:D194" si="10">IF(A131="","",((1/A131)+(1/B131)+(1/C131))-1)</f>
        <v>3.4474421165092028E-2</v>
      </c>
      <c r="E131" s="4">
        <f t="shared" ref="E131:E194" si="11">IF(A131="","",(3*A131)/(3-($D131*A131)))</f>
        <v>2.1204396411791651</v>
      </c>
      <c r="F131" s="4">
        <f t="shared" ref="F131:F194" si="12">IF(B131="","",(3*B131)/(3-($D131*B131)))</f>
        <v>3.8970395749473492</v>
      </c>
      <c r="G131" s="4">
        <f t="shared" ref="G131:G194" si="13">IF(C131="","",(3*C131)/(3-($D131*C131)))</f>
        <v>3.6792483496097392</v>
      </c>
      <c r="I131" s="4">
        <f t="shared" ref="I131:I194" si="14">IF(A131="","",D131+1)</f>
        <v>1.034474421165092</v>
      </c>
    </row>
    <row r="132" spans="1:9" x14ac:dyDescent="0.2">
      <c r="A132" s="4">
        <f>IF('True_Odds_Calculator_3-way'!A133="","",'True_Odds_Calculator_3-way'!A133)</f>
        <v>2.1800000000000002</v>
      </c>
      <c r="B132" s="4">
        <f>IF('True_Odds_Calculator_3-way'!B133="","",'True_Odds_Calculator_3-way'!B133)</f>
        <v>3.16</v>
      </c>
      <c r="C132" s="4">
        <f>IF('True_Odds_Calculator_3-way'!C133="","",'True_Odds_Calculator_3-way'!C133)</f>
        <v>3.86</v>
      </c>
      <c r="D132" s="4">
        <f t="shared" si="10"/>
        <v>3.42386500457601E-2</v>
      </c>
      <c r="E132" s="4">
        <f t="shared" si="11"/>
        <v>2.2356224788668735</v>
      </c>
      <c r="F132" s="4">
        <f t="shared" si="12"/>
        <v>3.2782283596329207</v>
      </c>
      <c r="G132" s="4">
        <f t="shared" si="13"/>
        <v>4.0378838435049085</v>
      </c>
      <c r="I132" s="4">
        <f t="shared" si="14"/>
        <v>1.0342386500457601</v>
      </c>
    </row>
    <row r="133" spans="1:9" x14ac:dyDescent="0.2">
      <c r="A133" s="4">
        <f>IF('True_Odds_Calculator_3-way'!A134="","",'True_Odds_Calculator_3-way'!A134)</f>
        <v>2.76</v>
      </c>
      <c r="B133" s="4">
        <f>IF('True_Odds_Calculator_3-way'!B134="","",'True_Odds_Calculator_3-way'!B134)</f>
        <v>3.49</v>
      </c>
      <c r="C133" s="4">
        <f>IF('True_Odds_Calculator_3-way'!C134="","",'True_Odds_Calculator_3-way'!C134)</f>
        <v>2.61</v>
      </c>
      <c r="D133" s="4">
        <f t="shared" si="10"/>
        <v>3.1993554321215756E-2</v>
      </c>
      <c r="E133" s="4">
        <f t="shared" si="11"/>
        <v>2.8437017152769637</v>
      </c>
      <c r="F133" s="4">
        <f t="shared" si="12"/>
        <v>3.6249163721428115</v>
      </c>
      <c r="G133" s="4">
        <f t="shared" si="13"/>
        <v>2.6847277657415067</v>
      </c>
      <c r="I133" s="4">
        <f t="shared" si="14"/>
        <v>1.0319935543212158</v>
      </c>
    </row>
    <row r="134" spans="1:9" x14ac:dyDescent="0.2">
      <c r="A134" s="4">
        <f>IF('True_Odds_Calculator_3-way'!A135="","",'True_Odds_Calculator_3-way'!A135)</f>
        <v>5.09</v>
      </c>
      <c r="B134" s="4">
        <f>IF('True_Odds_Calculator_3-way'!B135="","",'True_Odds_Calculator_3-way'!B135)</f>
        <v>3.75</v>
      </c>
      <c r="C134" s="4">
        <f>IF('True_Odds_Calculator_3-way'!C135="","",'True_Odds_Calculator_3-way'!C135)</f>
        <v>1.75</v>
      </c>
      <c r="D134" s="4">
        <f t="shared" si="10"/>
        <v>3.4558892319206613E-2</v>
      </c>
      <c r="E134" s="4">
        <f t="shared" si="11"/>
        <v>5.4070414460594201</v>
      </c>
      <c r="F134" s="4">
        <f t="shared" si="12"/>
        <v>3.9193087095749095</v>
      </c>
      <c r="G134" s="4">
        <f t="shared" si="13"/>
        <v>1.7860047007452127</v>
      </c>
      <c r="I134" s="4">
        <f t="shared" si="14"/>
        <v>1.0345588923192066</v>
      </c>
    </row>
    <row r="135" spans="1:9" x14ac:dyDescent="0.2">
      <c r="A135" s="4">
        <f>IF('True_Odds_Calculator_3-way'!A136="","",'True_Odds_Calculator_3-way'!A136)</f>
        <v>4.82</v>
      </c>
      <c r="B135" s="4">
        <f>IF('True_Odds_Calculator_3-way'!B136="","",'True_Odds_Calculator_3-way'!B136)</f>
        <v>3.97</v>
      </c>
      <c r="C135" s="4">
        <f>IF('True_Odds_Calculator_3-way'!C136="","",'True_Odds_Calculator_3-way'!C136)</f>
        <v>1.74</v>
      </c>
      <c r="D135" s="4">
        <f t="shared" si="10"/>
        <v>3.4070692111953793E-2</v>
      </c>
      <c r="E135" s="4">
        <f t="shared" si="11"/>
        <v>5.0991274897396472</v>
      </c>
      <c r="F135" s="4">
        <f t="shared" si="12"/>
        <v>4.1574462927572284</v>
      </c>
      <c r="G135" s="4">
        <f t="shared" si="13"/>
        <v>1.7750773051565656</v>
      </c>
      <c r="I135" s="4">
        <f t="shared" si="14"/>
        <v>1.0340706921119538</v>
      </c>
    </row>
    <row r="136" spans="1:9" x14ac:dyDescent="0.2">
      <c r="A136" s="4">
        <f>IF('True_Odds_Calculator_3-way'!A137="","",'True_Odds_Calculator_3-way'!A137)</f>
        <v>2.5</v>
      </c>
      <c r="B136" s="4">
        <f>IF('True_Odds_Calculator_3-way'!B137="","",'True_Odds_Calculator_3-way'!B137)</f>
        <v>3.18</v>
      </c>
      <c r="C136" s="4">
        <f>IF('True_Odds_Calculator_3-way'!C137="","",'True_Odds_Calculator_3-way'!C137)</f>
        <v>3.13</v>
      </c>
      <c r="D136" s="4">
        <f t="shared" si="10"/>
        <v>3.3954226696405243E-2</v>
      </c>
      <c r="E136" s="4">
        <f t="shared" si="11"/>
        <v>2.5727977997814944</v>
      </c>
      <c r="F136" s="4">
        <f t="shared" si="12"/>
        <v>3.29872603302681</v>
      </c>
      <c r="G136" s="4">
        <f t="shared" si="13"/>
        <v>3.2449543796810274</v>
      </c>
      <c r="I136" s="4">
        <f t="shared" si="14"/>
        <v>1.0339542266964052</v>
      </c>
    </row>
    <row r="137" spans="1:9" x14ac:dyDescent="0.2">
      <c r="A137" s="4">
        <f>IF('True_Odds_Calculator_3-way'!A138="","",'True_Odds_Calculator_3-way'!A138)</f>
        <v>2.46</v>
      </c>
      <c r="B137" s="4">
        <f>IF('True_Odds_Calculator_3-way'!B138="","",'True_Odds_Calculator_3-way'!B138)</f>
        <v>3.19</v>
      </c>
      <c r="C137" s="4">
        <f>IF('True_Odds_Calculator_3-way'!C138="","",'True_Odds_Calculator_3-way'!C138)</f>
        <v>3.2</v>
      </c>
      <c r="D137" s="4">
        <f t="shared" si="10"/>
        <v>3.248368886510189E-2</v>
      </c>
      <c r="E137" s="4">
        <f t="shared" si="11"/>
        <v>2.527319254918432</v>
      </c>
      <c r="F137" s="4">
        <f t="shared" si="12"/>
        <v>3.3041278440440212</v>
      </c>
      <c r="G137" s="4">
        <f t="shared" si="13"/>
        <v>3.3148573822254925</v>
      </c>
      <c r="I137" s="4">
        <f t="shared" si="14"/>
        <v>1.0324836888651019</v>
      </c>
    </row>
    <row r="138" spans="1:9" x14ac:dyDescent="0.2">
      <c r="A138" s="4">
        <f>IF('True_Odds_Calculator_3-way'!A139="","",'True_Odds_Calculator_3-way'!A139)</f>
        <v>3.3</v>
      </c>
      <c r="B138" s="4">
        <f>IF('True_Odds_Calculator_3-way'!B139="","",'True_Odds_Calculator_3-way'!B139)</f>
        <v>3.39</v>
      </c>
      <c r="C138" s="4">
        <f>IF('True_Odds_Calculator_3-way'!C139="","",'True_Odds_Calculator_3-way'!C139)</f>
        <v>2.29</v>
      </c>
      <c r="D138" s="4">
        <f t="shared" si="10"/>
        <v>3.4696776475189761E-2</v>
      </c>
      <c r="E138" s="4">
        <f t="shared" si="11"/>
        <v>3.4309470844979311</v>
      </c>
      <c r="F138" s="4">
        <f t="shared" si="12"/>
        <v>3.5283367604545561</v>
      </c>
      <c r="G138" s="4">
        <f t="shared" si="13"/>
        <v>2.3523011814656711</v>
      </c>
      <c r="I138" s="4">
        <f t="shared" si="14"/>
        <v>1.0346967764751898</v>
      </c>
    </row>
    <row r="139" spans="1:9" x14ac:dyDescent="0.2">
      <c r="A139" s="4">
        <f>IF('True_Odds_Calculator_3-way'!A140="","",'True_Odds_Calculator_3-way'!A140)</f>
        <v>1.64</v>
      </c>
      <c r="B139" s="4">
        <f>IF('True_Odds_Calculator_3-way'!B140="","",'True_Odds_Calculator_3-way'!B140)</f>
        <v>4.46</v>
      </c>
      <c r="C139" s="4">
        <f>IF('True_Odds_Calculator_3-way'!C140="","",'True_Odds_Calculator_3-way'!C140)</f>
        <v>4.95</v>
      </c>
      <c r="D139" s="4">
        <f t="shared" si="10"/>
        <v>3.5991546217948978E-2</v>
      </c>
      <c r="E139" s="4">
        <f t="shared" si="11"/>
        <v>1.6729152407255559</v>
      </c>
      <c r="F139" s="4">
        <f t="shared" si="12"/>
        <v>4.7121342005164228</v>
      </c>
      <c r="G139" s="4">
        <f t="shared" si="13"/>
        <v>5.262520300308914</v>
      </c>
      <c r="I139" s="4">
        <f t="shared" si="14"/>
        <v>1.035991546217949</v>
      </c>
    </row>
    <row r="140" spans="1:9" x14ac:dyDescent="0.2">
      <c r="A140" s="4">
        <f>IF('True_Odds_Calculator_3-way'!A141="","",'True_Odds_Calculator_3-way'!A141)</f>
        <v>3.31</v>
      </c>
      <c r="B140" s="4">
        <f>IF('True_Odds_Calculator_3-way'!B141="","",'True_Odds_Calculator_3-way'!B141)</f>
        <v>3.47</v>
      </c>
      <c r="C140" s="4">
        <f>IF('True_Odds_Calculator_3-way'!C141="","",'True_Odds_Calculator_3-way'!C141)</f>
        <v>2.15</v>
      </c>
      <c r="D140" s="4">
        <f t="shared" si="10"/>
        <v>5.5415520735490942E-2</v>
      </c>
      <c r="E140" s="4">
        <f t="shared" si="11"/>
        <v>3.5255589917791585</v>
      </c>
      <c r="F140" s="4">
        <f t="shared" si="12"/>
        <v>3.7076503217672943</v>
      </c>
      <c r="G140" s="4">
        <f t="shared" si="13"/>
        <v>2.2389173872434522</v>
      </c>
      <c r="I140" s="4">
        <f t="shared" si="14"/>
        <v>1.0554155207354909</v>
      </c>
    </row>
    <row r="141" spans="1:9" x14ac:dyDescent="0.2">
      <c r="A141" s="4">
        <f>IF('True_Odds_Calculator_3-way'!A142="","",'True_Odds_Calculator_3-way'!A142)</f>
        <v>1.63</v>
      </c>
      <c r="B141" s="4">
        <f>IF('True_Odds_Calculator_3-way'!B142="","",'True_Odds_Calculator_3-way'!B142)</f>
        <v>3.99</v>
      </c>
      <c r="C141" s="4">
        <f>IF('True_Odds_Calculator_3-way'!C142="","",'True_Odds_Calculator_3-way'!C142)</f>
        <v>5.8</v>
      </c>
      <c r="D141" s="4">
        <f t="shared" si="10"/>
        <v>3.6537292034825697E-2</v>
      </c>
      <c r="E141" s="4">
        <f t="shared" si="11"/>
        <v>1.6630140360241099</v>
      </c>
      <c r="F141" s="4">
        <f t="shared" si="12"/>
        <v>4.1937958238584985</v>
      </c>
      <c r="G141" s="4">
        <f t="shared" si="13"/>
        <v>6.2408456250144742</v>
      </c>
      <c r="I141" s="4">
        <f t="shared" si="14"/>
        <v>1.0365372920348257</v>
      </c>
    </row>
    <row r="142" spans="1:9" x14ac:dyDescent="0.2">
      <c r="A142" s="4">
        <f>IF('True_Odds_Calculator_3-way'!A143="","",'True_Odds_Calculator_3-way'!A143)</f>
        <v>1.55</v>
      </c>
      <c r="B142" s="4">
        <f>IF('True_Odds_Calculator_3-way'!B143="","",'True_Odds_Calculator_3-way'!B143)</f>
        <v>4.3600000000000003</v>
      </c>
      <c r="C142" s="4">
        <f>IF('True_Odds_Calculator_3-way'!C143="","",'True_Odds_Calculator_3-way'!C143)</f>
        <v>6.15</v>
      </c>
      <c r="D142" s="4">
        <f t="shared" si="10"/>
        <v>3.7120714503978469E-2</v>
      </c>
      <c r="E142" s="4">
        <f t="shared" si="11"/>
        <v>1.580308799075276</v>
      </c>
      <c r="F142" s="4">
        <f t="shared" si="12"/>
        <v>4.6086299238210007</v>
      </c>
      <c r="G142" s="4">
        <f t="shared" si="13"/>
        <v>6.656546297087214</v>
      </c>
      <c r="I142" s="4">
        <f t="shared" si="14"/>
        <v>1.0371207145039785</v>
      </c>
    </row>
    <row r="143" spans="1:9" x14ac:dyDescent="0.2">
      <c r="A143" s="4">
        <f>IF('True_Odds_Calculator_3-way'!A144="","",'True_Odds_Calculator_3-way'!A144)</f>
        <v>1.8</v>
      </c>
      <c r="B143" s="4">
        <f>IF('True_Odds_Calculator_3-way'!B144="","",'True_Odds_Calculator_3-way'!B144)</f>
        <v>3.79</v>
      </c>
      <c r="C143" s="4">
        <f>IF('True_Odds_Calculator_3-way'!C144="","",'True_Odds_Calculator_3-way'!C144)</f>
        <v>4.6100000000000003</v>
      </c>
      <c r="D143" s="4">
        <f t="shared" si="10"/>
        <v>3.6327537995931136E-2</v>
      </c>
      <c r="E143" s="4">
        <f t="shared" si="11"/>
        <v>1.8401079549909292</v>
      </c>
      <c r="F143" s="4">
        <f t="shared" si="12"/>
        <v>3.9723040883278204</v>
      </c>
      <c r="G143" s="4">
        <f t="shared" si="13"/>
        <v>4.882560734276157</v>
      </c>
      <c r="I143" s="4">
        <f t="shared" si="14"/>
        <v>1.0363275379959311</v>
      </c>
    </row>
    <row r="144" spans="1:9" x14ac:dyDescent="0.2">
      <c r="A144" s="4">
        <f>IF('True_Odds_Calculator_3-way'!A145="","",'True_Odds_Calculator_3-way'!A145)</f>
        <v>3.29</v>
      </c>
      <c r="B144" s="4">
        <f>IF('True_Odds_Calculator_3-way'!B145="","",'True_Odds_Calculator_3-way'!B145)</f>
        <v>3.34</v>
      </c>
      <c r="C144" s="4">
        <f>IF('True_Odds_Calculator_3-way'!C145="","",'True_Odds_Calculator_3-way'!C145)</f>
        <v>2.3199999999999998</v>
      </c>
      <c r="D144" s="4">
        <f t="shared" si="10"/>
        <v>3.4387048144566279E-2</v>
      </c>
      <c r="E144" s="4">
        <f t="shared" si="11"/>
        <v>3.4189317789486457</v>
      </c>
      <c r="F144" s="4">
        <f t="shared" si="12"/>
        <v>3.4729596446277307</v>
      </c>
      <c r="G144" s="4">
        <f t="shared" si="13"/>
        <v>2.3833804021994722</v>
      </c>
      <c r="I144" s="4">
        <f t="shared" si="14"/>
        <v>1.0343870481445663</v>
      </c>
    </row>
    <row r="145" spans="1:9" x14ac:dyDescent="0.2">
      <c r="A145" s="4">
        <f>IF('True_Odds_Calculator_3-way'!A146="","",'True_Odds_Calculator_3-way'!A146)</f>
        <v>1.89</v>
      </c>
      <c r="B145" s="4">
        <f>IF('True_Odds_Calculator_3-way'!B146="","",'True_Odds_Calculator_3-way'!B146)</f>
        <v>3.65</v>
      </c>
      <c r="C145" s="4">
        <f>IF('True_Odds_Calculator_3-way'!C146="","",'True_Odds_Calculator_3-way'!C146)</f>
        <v>4.3099999999999996</v>
      </c>
      <c r="D145" s="4">
        <f t="shared" si="10"/>
        <v>3.5091693325173923E-2</v>
      </c>
      <c r="E145" s="4">
        <f t="shared" si="11"/>
        <v>1.9327283066819483</v>
      </c>
      <c r="F145" s="4">
        <f t="shared" si="12"/>
        <v>3.8127865143420405</v>
      </c>
      <c r="G145" s="4">
        <f t="shared" si="13"/>
        <v>4.5388251709038228</v>
      </c>
      <c r="I145" s="4">
        <f t="shared" si="14"/>
        <v>1.0350916933251739</v>
      </c>
    </row>
    <row r="146" spans="1:9" x14ac:dyDescent="0.2">
      <c r="A146" s="4">
        <f>IF('True_Odds_Calculator_3-way'!A147="","",'True_Odds_Calculator_3-way'!A147)</f>
        <v>2.67</v>
      </c>
      <c r="B146" s="4">
        <f>IF('True_Odds_Calculator_3-way'!B147="","",'True_Odds_Calculator_3-way'!B147)</f>
        <v>3.36</v>
      </c>
      <c r="C146" s="4">
        <f>IF('True_Odds_Calculator_3-way'!C147="","",'True_Odds_Calculator_3-way'!C147)</f>
        <v>2.77</v>
      </c>
      <c r="D146" s="4">
        <f t="shared" si="10"/>
        <v>3.3161713149949978E-2</v>
      </c>
      <c r="E146" s="4">
        <f t="shared" si="11"/>
        <v>2.751198670402506</v>
      </c>
      <c r="F146" s="4">
        <f t="shared" si="12"/>
        <v>3.4896079429220443</v>
      </c>
      <c r="G146" s="4">
        <f t="shared" si="13"/>
        <v>2.857494525388812</v>
      </c>
      <c r="I146" s="4">
        <f t="shared" si="14"/>
        <v>1.03316171314995</v>
      </c>
    </row>
    <row r="147" spans="1:9" x14ac:dyDescent="0.2">
      <c r="A147" s="4">
        <f>IF('True_Odds_Calculator_3-way'!A148="","",'True_Odds_Calculator_3-way'!A148)</f>
        <v>1.39</v>
      </c>
      <c r="B147" s="4">
        <f>IF('True_Odds_Calculator_3-way'!B148="","",'True_Odds_Calculator_3-way'!B148)</f>
        <v>5.15</v>
      </c>
      <c r="C147" s="4">
        <f>IF('True_Odds_Calculator_3-way'!C148="","",'True_Odds_Calculator_3-way'!C148)</f>
        <v>8.1</v>
      </c>
      <c r="D147" s="4">
        <f t="shared" si="10"/>
        <v>3.7056007836665072E-2</v>
      </c>
      <c r="E147" s="4">
        <f t="shared" si="11"/>
        <v>1.4142822124396375</v>
      </c>
      <c r="F147" s="4">
        <f t="shared" si="12"/>
        <v>5.4998616747316911</v>
      </c>
      <c r="G147" s="4">
        <f t="shared" si="13"/>
        <v>9.0005122407428058</v>
      </c>
      <c r="I147" s="4">
        <f t="shared" si="14"/>
        <v>1.0370560078366651</v>
      </c>
    </row>
    <row r="148" spans="1:9" x14ac:dyDescent="0.2">
      <c r="A148" s="4">
        <f>IF('True_Odds_Calculator_3-way'!A149="","",'True_Odds_Calculator_3-way'!A149)</f>
        <v>1.61</v>
      </c>
      <c r="B148" s="4">
        <f>IF('True_Odds_Calculator_3-way'!B149="","",'True_Odds_Calculator_3-way'!B149)</f>
        <v>4.38</v>
      </c>
      <c r="C148" s="4">
        <f>IF('True_Odds_Calculator_3-way'!C149="","",'True_Odds_Calculator_3-way'!C149)</f>
        <v>5.35</v>
      </c>
      <c r="D148" s="4">
        <f t="shared" si="10"/>
        <v>3.634440255593252E-2</v>
      </c>
      <c r="E148" s="4">
        <f t="shared" si="11"/>
        <v>1.6420274655389557</v>
      </c>
      <c r="F148" s="4">
        <f t="shared" si="12"/>
        <v>4.625438865714754</v>
      </c>
      <c r="G148" s="4">
        <f t="shared" si="13"/>
        <v>5.7207882237519465</v>
      </c>
      <c r="I148" s="4">
        <f t="shared" si="14"/>
        <v>1.0363444025559325</v>
      </c>
    </row>
    <row r="149" spans="1:9" x14ac:dyDescent="0.2">
      <c r="A149" s="4">
        <f>IF('True_Odds_Calculator_3-way'!A150="","",'True_Odds_Calculator_3-way'!A150)</f>
        <v>2.25</v>
      </c>
      <c r="B149" s="4">
        <f>IF('True_Odds_Calculator_3-way'!B150="","",'True_Odds_Calculator_3-way'!B150)</f>
        <v>3.71</v>
      </c>
      <c r="C149" s="4">
        <f>IF('True_Odds_Calculator_3-way'!C150="","",'True_Odds_Calculator_3-way'!C150)</f>
        <v>3.13</v>
      </c>
      <c r="D149" s="4">
        <f t="shared" si="10"/>
        <v>3.3475041311559428E-2</v>
      </c>
      <c r="E149" s="4">
        <f t="shared" si="11"/>
        <v>2.307943887740147</v>
      </c>
      <c r="F149" s="4">
        <f t="shared" si="12"/>
        <v>3.8702171913864074</v>
      </c>
      <c r="G149" s="4">
        <f t="shared" si="13"/>
        <v>3.2432733535737004</v>
      </c>
      <c r="I149" s="4">
        <f t="shared" si="14"/>
        <v>1.0334750413115594</v>
      </c>
    </row>
    <row r="150" spans="1:9" x14ac:dyDescent="0.2">
      <c r="A150" s="4">
        <f>IF('True_Odds_Calculator_3-way'!A151="","",'True_Odds_Calculator_3-way'!A151)</f>
        <v>1.59</v>
      </c>
      <c r="B150" s="4">
        <f>IF('True_Odds_Calculator_3-way'!B151="","",'True_Odds_Calculator_3-way'!B151)</f>
        <v>4.3600000000000003</v>
      </c>
      <c r="C150" s="4">
        <f>IF('True_Odds_Calculator_3-way'!C151="","",'True_Odds_Calculator_3-way'!C151)</f>
        <v>5.61</v>
      </c>
      <c r="D150" s="4">
        <f t="shared" si="10"/>
        <v>3.6541735204790537E-2</v>
      </c>
      <c r="E150" s="4">
        <f t="shared" si="11"/>
        <v>1.6214018843079732</v>
      </c>
      <c r="F150" s="4">
        <f t="shared" si="12"/>
        <v>4.6045344953249927</v>
      </c>
      <c r="G150" s="4">
        <f t="shared" si="13"/>
        <v>6.021465040577902</v>
      </c>
      <c r="I150" s="4">
        <f t="shared" si="14"/>
        <v>1.0365417352047905</v>
      </c>
    </row>
    <row r="151" spans="1:9" x14ac:dyDescent="0.2">
      <c r="A151" s="4">
        <f>IF('True_Odds_Calculator_3-way'!A152="","",'True_Odds_Calculator_3-way'!A152)</f>
        <v>2.62</v>
      </c>
      <c r="B151" s="4">
        <f>IF('True_Odds_Calculator_3-way'!B152="","",'True_Odds_Calculator_3-way'!B152)</f>
        <v>3.55</v>
      </c>
      <c r="C151" s="4">
        <f>IF('True_Odds_Calculator_3-way'!C152="","",'True_Odds_Calculator_3-way'!C152)</f>
        <v>2.71</v>
      </c>
      <c r="D151" s="4">
        <f t="shared" si="10"/>
        <v>3.2373220194947816E-2</v>
      </c>
      <c r="E151" s="4">
        <f t="shared" si="11"/>
        <v>2.6962294499190778</v>
      </c>
      <c r="F151" s="4">
        <f t="shared" si="12"/>
        <v>3.6914117476485995</v>
      </c>
      <c r="G151" s="4">
        <f t="shared" si="13"/>
        <v>2.7916381320788077</v>
      </c>
      <c r="I151" s="4">
        <f t="shared" si="14"/>
        <v>1.0323732201949478</v>
      </c>
    </row>
    <row r="152" spans="1:9" x14ac:dyDescent="0.2">
      <c r="A152" s="4">
        <f>IF('True_Odds_Calculator_3-way'!A153="","",'True_Odds_Calculator_3-way'!A153)</f>
        <v>2.1</v>
      </c>
      <c r="B152" s="4">
        <f>IF('True_Odds_Calculator_3-way'!B153="","",'True_Odds_Calculator_3-way'!B153)</f>
        <v>3.81</v>
      </c>
      <c r="C152" s="4">
        <f>IF('True_Odds_Calculator_3-way'!C153="","",'True_Odds_Calculator_3-way'!C153)</f>
        <v>3.39</v>
      </c>
      <c r="D152" s="4">
        <f t="shared" si="10"/>
        <v>3.3642918528989041E-2</v>
      </c>
      <c r="E152" s="4">
        <f t="shared" si="11"/>
        <v>2.1506478492641374</v>
      </c>
      <c r="F152" s="4">
        <f t="shared" si="12"/>
        <v>3.9800537944453485</v>
      </c>
      <c r="G152" s="4">
        <f t="shared" si="13"/>
        <v>3.5239689586492098</v>
      </c>
      <c r="I152" s="4">
        <f t="shared" si="14"/>
        <v>1.033642918528989</v>
      </c>
    </row>
    <row r="153" spans="1:9" x14ac:dyDescent="0.2">
      <c r="A153" s="4">
        <f>IF('True_Odds_Calculator_3-way'!A154="","",'True_Odds_Calculator_3-way'!A154)</f>
        <v>3.47</v>
      </c>
      <c r="B153" s="4">
        <f>IF('True_Odds_Calculator_3-way'!B154="","",'True_Odds_Calculator_3-way'!B154)</f>
        <v>3.71</v>
      </c>
      <c r="C153" s="4">
        <f>IF('True_Odds_Calculator_3-way'!C154="","",'True_Odds_Calculator_3-way'!C154)</f>
        <v>2.1</v>
      </c>
      <c r="D153" s="4">
        <f t="shared" si="10"/>
        <v>3.391669320656332E-2</v>
      </c>
      <c r="E153" s="4">
        <f t="shared" si="11"/>
        <v>3.6116876194276206</v>
      </c>
      <c r="F153" s="4">
        <f t="shared" si="12"/>
        <v>3.8724235547341084</v>
      </c>
      <c r="G153" s="4">
        <f t="shared" si="13"/>
        <v>2.1510700275327639</v>
      </c>
      <c r="I153" s="4">
        <f t="shared" si="14"/>
        <v>1.0339166932065633</v>
      </c>
    </row>
    <row r="154" spans="1:9" x14ac:dyDescent="0.2">
      <c r="A154" s="4">
        <f>IF('True_Odds_Calculator_3-way'!A155="","",'True_Odds_Calculator_3-way'!A155)</f>
        <v>2.19</v>
      </c>
      <c r="B154" s="4">
        <f>IF('True_Odds_Calculator_3-way'!B155="","",'True_Odds_Calculator_3-way'!B155)</f>
        <v>3.22</v>
      </c>
      <c r="C154" s="4">
        <f>IF('True_Odds_Calculator_3-way'!C155="","",'True_Odds_Calculator_3-way'!C155)</f>
        <v>3.74</v>
      </c>
      <c r="D154" s="4">
        <f t="shared" si="10"/>
        <v>3.455968992177505E-2</v>
      </c>
      <c r="E154" s="4">
        <f t="shared" si="11"/>
        <v>2.2466805455966465</v>
      </c>
      <c r="F154" s="4">
        <f t="shared" si="12"/>
        <v>3.3440442002250852</v>
      </c>
      <c r="G154" s="4">
        <f t="shared" si="13"/>
        <v>3.9083907217234275</v>
      </c>
      <c r="I154" s="4">
        <f t="shared" si="14"/>
        <v>1.034559689921775</v>
      </c>
    </row>
    <row r="155" spans="1:9" x14ac:dyDescent="0.2">
      <c r="A155" s="4">
        <f>IF('True_Odds_Calculator_3-way'!A156="","",'True_Odds_Calculator_3-way'!A156)</f>
        <v>1.62</v>
      </c>
      <c r="B155" s="4">
        <f>IF('True_Odds_Calculator_3-way'!B156="","",'True_Odds_Calculator_3-way'!B156)</f>
        <v>4.18</v>
      </c>
      <c r="C155" s="4">
        <f>IF('True_Odds_Calculator_3-way'!C156="","",'True_Odds_Calculator_3-way'!C156)</f>
        <v>5.52</v>
      </c>
      <c r="D155" s="4">
        <f t="shared" si="10"/>
        <v>3.7677820667904705E-2</v>
      </c>
      <c r="E155" s="4">
        <f t="shared" si="11"/>
        <v>1.6536451015353646</v>
      </c>
      <c r="F155" s="4">
        <f t="shared" si="12"/>
        <v>4.4115990852766176</v>
      </c>
      <c r="G155" s="4">
        <f t="shared" si="13"/>
        <v>5.9311929400534176</v>
      </c>
      <c r="I155" s="4">
        <f t="shared" si="14"/>
        <v>1.0376778206679047</v>
      </c>
    </row>
    <row r="156" spans="1:9" x14ac:dyDescent="0.2">
      <c r="A156" s="4">
        <f>IF('True_Odds_Calculator_3-way'!A157="","",'True_Odds_Calculator_3-way'!A157)</f>
        <v>5.92</v>
      </c>
      <c r="B156" s="4">
        <f>IF('True_Odds_Calculator_3-way'!B157="","",'True_Odds_Calculator_3-way'!B157)</f>
        <v>3.67</v>
      </c>
      <c r="C156" s="4">
        <f>IF('True_Odds_Calculator_3-way'!C157="","",'True_Odds_Calculator_3-way'!C157)</f>
        <v>1.68</v>
      </c>
      <c r="D156" s="4">
        <f t="shared" si="10"/>
        <v>3.6636578189711777E-2</v>
      </c>
      <c r="E156" s="4">
        <f t="shared" si="11"/>
        <v>6.3813470188499091</v>
      </c>
      <c r="F156" s="4">
        <f t="shared" si="12"/>
        <v>3.8422027125198324</v>
      </c>
      <c r="G156" s="4">
        <f t="shared" si="13"/>
        <v>1.7151896608675123</v>
      </c>
      <c r="I156" s="4">
        <f t="shared" si="14"/>
        <v>1.0366365781897118</v>
      </c>
    </row>
    <row r="157" spans="1:9" x14ac:dyDescent="0.2">
      <c r="A157" s="4">
        <f>IF('True_Odds_Calculator_3-way'!A158="","",'True_Odds_Calculator_3-way'!A158)</f>
        <v>1.67</v>
      </c>
      <c r="B157" s="4">
        <f>IF('True_Odds_Calculator_3-way'!B158="","",'True_Odds_Calculator_3-way'!B158)</f>
        <v>3.93</v>
      </c>
      <c r="C157" s="4">
        <f>IF('True_Odds_Calculator_3-way'!C158="","",'True_Odds_Calculator_3-way'!C158)</f>
        <v>5.5</v>
      </c>
      <c r="D157" s="4">
        <f t="shared" si="10"/>
        <v>3.5073503236414227E-2</v>
      </c>
      <c r="E157" s="4">
        <f t="shared" si="11"/>
        <v>1.7032547722162761</v>
      </c>
      <c r="F157" s="4">
        <f t="shared" si="12"/>
        <v>4.1192649383105842</v>
      </c>
      <c r="G157" s="4">
        <f t="shared" si="13"/>
        <v>5.8779612717625849</v>
      </c>
      <c r="I157" s="4">
        <f t="shared" si="14"/>
        <v>1.0350735032364142</v>
      </c>
    </row>
    <row r="158" spans="1:9" x14ac:dyDescent="0.2">
      <c r="A158" s="4">
        <f>IF('True_Odds_Calculator_3-way'!A159="","",'True_Odds_Calculator_3-way'!A159)</f>
        <v>1.25</v>
      </c>
      <c r="B158" s="4">
        <f>IF('True_Odds_Calculator_3-way'!B159="","",'True_Odds_Calculator_3-way'!B159)</f>
        <v>6.36</v>
      </c>
      <c r="C158" s="4">
        <f>IF('True_Odds_Calculator_3-way'!C159="","",'True_Odds_Calculator_3-way'!C159)</f>
        <v>12.42</v>
      </c>
      <c r="D158" s="4">
        <f t="shared" si="10"/>
        <v>3.7748002309117901E-2</v>
      </c>
      <c r="E158" s="4">
        <f t="shared" si="11"/>
        <v>1.2699745848167432</v>
      </c>
      <c r="F158" s="4">
        <f t="shared" si="12"/>
        <v>6.9132370856846785</v>
      </c>
      <c r="G158" s="4">
        <f t="shared" si="13"/>
        <v>14.7204663366927</v>
      </c>
      <c r="I158" s="4">
        <f t="shared" si="14"/>
        <v>1.0377480023091179</v>
      </c>
    </row>
    <row r="159" spans="1:9" x14ac:dyDescent="0.2">
      <c r="A159" s="4">
        <f>IF('True_Odds_Calculator_3-way'!A160="","",'True_Odds_Calculator_3-way'!A160)</f>
        <v>1.1599999999999999</v>
      </c>
      <c r="B159" s="4">
        <f>IF('True_Odds_Calculator_3-way'!B160="","",'True_Odds_Calculator_3-way'!B160)</f>
        <v>8.57</v>
      </c>
      <c r="C159" s="4">
        <f>IF('True_Odds_Calculator_3-way'!C160="","",'True_Odds_Calculator_3-way'!C160)</f>
        <v>17.28</v>
      </c>
      <c r="D159" s="4">
        <f t="shared" si="10"/>
        <v>3.6625450240003854E-2</v>
      </c>
      <c r="E159" s="4">
        <f t="shared" si="11"/>
        <v>1.1766637242908498</v>
      </c>
      <c r="F159" s="4">
        <f t="shared" si="12"/>
        <v>9.5714268309099317</v>
      </c>
      <c r="G159" s="4">
        <f t="shared" si="13"/>
        <v>21.900102397014855</v>
      </c>
      <c r="I159" s="4">
        <f t="shared" si="14"/>
        <v>1.0366254502400039</v>
      </c>
    </row>
    <row r="160" spans="1:9" x14ac:dyDescent="0.2">
      <c r="A160" s="4">
        <f>IF('True_Odds_Calculator_3-way'!A161="","",'True_Odds_Calculator_3-way'!A161)</f>
        <v>1.48</v>
      </c>
      <c r="B160" s="4">
        <f>IF('True_Odds_Calculator_3-way'!B161="","",'True_Odds_Calculator_3-way'!B161)</f>
        <v>4.62</v>
      </c>
      <c r="C160" s="4">
        <f>IF('True_Odds_Calculator_3-way'!C161="","",'True_Odds_Calculator_3-way'!C161)</f>
        <v>6.34</v>
      </c>
      <c r="D160" s="4">
        <f t="shared" si="10"/>
        <v>4.9854598750497692E-2</v>
      </c>
      <c r="E160" s="4">
        <f t="shared" si="11"/>
        <v>1.5173183466932387</v>
      </c>
      <c r="F160" s="4">
        <f t="shared" si="12"/>
        <v>5.004203108588821</v>
      </c>
      <c r="G160" s="4">
        <f t="shared" si="13"/>
        <v>7.0866445098145183</v>
      </c>
      <c r="I160" s="4">
        <f t="shared" si="14"/>
        <v>1.0498545987504977</v>
      </c>
    </row>
    <row r="161" spans="1:9" x14ac:dyDescent="0.2">
      <c r="A161" s="4">
        <f>IF('True_Odds_Calculator_3-way'!A162="","",'True_Odds_Calculator_3-way'!A162)</f>
        <v>6.05</v>
      </c>
      <c r="B161" s="4">
        <f>IF('True_Odds_Calculator_3-way'!B162="","",'True_Odds_Calculator_3-way'!B162)</f>
        <v>4.6500000000000004</v>
      </c>
      <c r="C161" s="4">
        <f>IF('True_Odds_Calculator_3-way'!C162="","",'True_Odds_Calculator_3-way'!C162)</f>
        <v>1.52</v>
      </c>
      <c r="D161" s="4">
        <f t="shared" si="10"/>
        <v>3.8237756481312557E-2</v>
      </c>
      <c r="E161" s="4">
        <f t="shared" si="11"/>
        <v>6.5555141065670517</v>
      </c>
      <c r="F161" s="4">
        <f t="shared" si="12"/>
        <v>4.9429620581900293</v>
      </c>
      <c r="G161" s="4">
        <f t="shared" si="13"/>
        <v>1.5500299652982514</v>
      </c>
      <c r="I161" s="4">
        <f t="shared" si="14"/>
        <v>1.0382377564813126</v>
      </c>
    </row>
    <row r="162" spans="1:9" x14ac:dyDescent="0.2">
      <c r="A162" s="4">
        <f>IF('True_Odds_Calculator_3-way'!A163="","",'True_Odds_Calculator_3-way'!A163)</f>
        <v>1.38</v>
      </c>
      <c r="B162" s="4">
        <f>IF('True_Odds_Calculator_3-way'!B163="","",'True_Odds_Calculator_3-way'!B163)</f>
        <v>5.29</v>
      </c>
      <c r="C162" s="4">
        <f>IF('True_Odds_Calculator_3-way'!C163="","",'True_Odds_Calculator_3-way'!C163)</f>
        <v>8.1</v>
      </c>
      <c r="D162" s="4">
        <f t="shared" si="10"/>
        <v>3.7130388107073919E-2</v>
      </c>
      <c r="E162" s="4">
        <f t="shared" si="11"/>
        <v>1.4039799473563497</v>
      </c>
      <c r="F162" s="4">
        <f t="shared" si="12"/>
        <v>5.6606191377867834</v>
      </c>
      <c r="G162" s="4">
        <f t="shared" si="13"/>
        <v>9.0025211849569349</v>
      </c>
      <c r="I162" s="4">
        <f t="shared" si="14"/>
        <v>1.0371303881070739</v>
      </c>
    </row>
    <row r="163" spans="1:9" x14ac:dyDescent="0.2">
      <c r="A163" s="4">
        <f>IF('True_Odds_Calculator_3-way'!A164="","",'True_Odds_Calculator_3-way'!A164)</f>
        <v>2.2200000000000002</v>
      </c>
      <c r="B163" s="4">
        <f>IF('True_Odds_Calculator_3-way'!B164="","",'True_Odds_Calculator_3-way'!B164)</f>
        <v>3.3</v>
      </c>
      <c r="C163" s="4">
        <f>IF('True_Odds_Calculator_3-way'!C164="","",'True_Odds_Calculator_3-way'!C164)</f>
        <v>3.58</v>
      </c>
      <c r="D163" s="4">
        <f t="shared" si="10"/>
        <v>3.281036241930102E-2</v>
      </c>
      <c r="E163" s="4">
        <f t="shared" si="11"/>
        <v>2.2752421238188765</v>
      </c>
      <c r="F163" s="4">
        <f t="shared" si="12"/>
        <v>3.4235611088194902</v>
      </c>
      <c r="G163" s="4">
        <f t="shared" si="13"/>
        <v>3.7258820654737215</v>
      </c>
      <c r="I163" s="4">
        <f t="shared" si="14"/>
        <v>1.032810362419301</v>
      </c>
    </row>
    <row r="164" spans="1:9" x14ac:dyDescent="0.2">
      <c r="A164" s="4">
        <f>IF('True_Odds_Calculator_3-way'!A165="","",'True_Odds_Calculator_3-way'!A165)</f>
        <v>1.07</v>
      </c>
      <c r="B164" s="4">
        <f>IF('True_Odds_Calculator_3-way'!B165="","",'True_Odds_Calculator_3-way'!B165)</f>
        <v>14.55</v>
      </c>
      <c r="C164" s="4">
        <f>IF('True_Odds_Calculator_3-way'!C165="","",'True_Odds_Calculator_3-way'!C165)</f>
        <v>28.9</v>
      </c>
      <c r="D164" s="4">
        <f t="shared" si="10"/>
        <v>3.791003771367385E-2</v>
      </c>
      <c r="E164" s="4">
        <f t="shared" si="11"/>
        <v>1.0846660371673527</v>
      </c>
      <c r="F164" s="4">
        <f t="shared" si="12"/>
        <v>17.82790410786118</v>
      </c>
      <c r="G164" s="4">
        <f t="shared" si="13"/>
        <v>45.526152118224715</v>
      </c>
      <c r="I164" s="4">
        <f t="shared" si="14"/>
        <v>1.0379100377136738</v>
      </c>
    </row>
    <row r="165" spans="1:9" x14ac:dyDescent="0.2">
      <c r="A165" s="4">
        <f>IF('True_Odds_Calculator_3-way'!A166="","",'True_Odds_Calculator_3-way'!A166)</f>
        <v>2.67</v>
      </c>
      <c r="B165" s="4">
        <f>IF('True_Odds_Calculator_3-way'!B166="","",'True_Odds_Calculator_3-way'!B166)</f>
        <v>3.41</v>
      </c>
      <c r="C165" s="4">
        <f>IF('True_Odds_Calculator_3-way'!C166="","",'True_Odds_Calculator_3-way'!C166)</f>
        <v>2.74</v>
      </c>
      <c r="D165" s="4">
        <f t="shared" si="10"/>
        <v>3.2750470820436917E-2</v>
      </c>
      <c r="E165" s="4">
        <f t="shared" si="11"/>
        <v>2.7501614842632494</v>
      </c>
      <c r="F165" s="4">
        <f t="shared" si="12"/>
        <v>3.5418502215152041</v>
      </c>
      <c r="G165" s="4">
        <f t="shared" si="13"/>
        <v>2.8244863075090771</v>
      </c>
      <c r="I165" s="4">
        <f t="shared" si="14"/>
        <v>1.0327504708204369</v>
      </c>
    </row>
    <row r="166" spans="1:9" x14ac:dyDescent="0.2">
      <c r="A166" s="4">
        <f>IF('True_Odds_Calculator_3-way'!A167="","",'True_Odds_Calculator_3-way'!A167)</f>
        <v>3.33</v>
      </c>
      <c r="B166" s="4">
        <f>IF('True_Odds_Calculator_3-way'!B167="","",'True_Odds_Calculator_3-way'!B167)</f>
        <v>3.72</v>
      </c>
      <c r="C166" s="4">
        <f>IF('True_Odds_Calculator_3-way'!C167="","",'True_Odds_Calculator_3-way'!C167)</f>
        <v>2.15</v>
      </c>
      <c r="D166" s="4">
        <f t="shared" si="10"/>
        <v>3.4233783671143048E-2</v>
      </c>
      <c r="E166" s="4">
        <f t="shared" si="11"/>
        <v>3.4615366619530863</v>
      </c>
      <c r="F166" s="4">
        <f t="shared" si="12"/>
        <v>3.884914186691717</v>
      </c>
      <c r="G166" s="4">
        <f t="shared" si="13"/>
        <v>2.2040752485997639</v>
      </c>
      <c r="I166" s="4">
        <f t="shared" si="14"/>
        <v>1.034233783671143</v>
      </c>
    </row>
    <row r="167" spans="1:9" x14ac:dyDescent="0.2">
      <c r="A167" s="4">
        <f>IF('True_Odds_Calculator_3-way'!A168="","",'True_Odds_Calculator_3-way'!A168)</f>
        <v>2.1</v>
      </c>
      <c r="B167" s="4">
        <f>IF('True_Odds_Calculator_3-way'!B168="","",'True_Odds_Calculator_3-way'!B168)</f>
        <v>3.86</v>
      </c>
      <c r="C167" s="4">
        <f>IF('True_Odds_Calculator_3-way'!C168="","",'True_Odds_Calculator_3-way'!C168)</f>
        <v>3.23</v>
      </c>
      <c r="D167" s="4">
        <f t="shared" si="10"/>
        <v>4.4855356923243939E-2</v>
      </c>
      <c r="E167" s="4">
        <f t="shared" si="11"/>
        <v>2.1680748395345391</v>
      </c>
      <c r="F167" s="4">
        <f t="shared" si="12"/>
        <v>4.0964203648789193</v>
      </c>
      <c r="G167" s="4">
        <f t="shared" si="13"/>
        <v>3.3939062150280992</v>
      </c>
      <c r="I167" s="4">
        <f t="shared" si="14"/>
        <v>1.0448553569232439</v>
      </c>
    </row>
    <row r="168" spans="1:9" x14ac:dyDescent="0.2">
      <c r="A168" s="4">
        <f>IF('True_Odds_Calculator_3-way'!A169="","",'True_Odds_Calculator_3-way'!A169)</f>
        <v>1.56</v>
      </c>
      <c r="B168" s="4">
        <f>IF('True_Odds_Calculator_3-way'!B169="","",'True_Odds_Calculator_3-way'!B169)</f>
        <v>4.4000000000000004</v>
      </c>
      <c r="C168" s="4">
        <f>IF('True_Odds_Calculator_3-way'!C169="","",'True_Odds_Calculator_3-way'!C169)</f>
        <v>5.49</v>
      </c>
      <c r="D168" s="4">
        <f t="shared" si="10"/>
        <v>5.0447730775599497E-2</v>
      </c>
      <c r="E168" s="4">
        <f t="shared" si="11"/>
        <v>1.6020256505310699</v>
      </c>
      <c r="F168" s="4">
        <f t="shared" si="12"/>
        <v>4.7515685839368924</v>
      </c>
      <c r="G168" s="4">
        <f t="shared" si="13"/>
        <v>6.0483827475956264</v>
      </c>
      <c r="I168" s="4">
        <f t="shared" si="14"/>
        <v>1.0504477307755995</v>
      </c>
    </row>
    <row r="169" spans="1:9" x14ac:dyDescent="0.2">
      <c r="A169" s="4">
        <f>IF('True_Odds_Calculator_3-way'!A170="","",'True_Odds_Calculator_3-way'!A170)</f>
        <v>2.5299999999999998</v>
      </c>
      <c r="B169" s="4">
        <f>IF('True_Odds_Calculator_3-way'!B170="","",'True_Odds_Calculator_3-way'!B170)</f>
        <v>3.39</v>
      </c>
      <c r="C169" s="4">
        <f>IF('True_Odds_Calculator_3-way'!C170="","",'True_Odds_Calculator_3-way'!C170)</f>
        <v>2.82</v>
      </c>
      <c r="D169" s="4">
        <f t="shared" si="10"/>
        <v>4.4852096811524911E-2</v>
      </c>
      <c r="E169" s="4">
        <f t="shared" si="11"/>
        <v>2.6294600311930667</v>
      </c>
      <c r="F169" s="4">
        <f t="shared" si="12"/>
        <v>3.5709879140670058</v>
      </c>
      <c r="G169" s="4">
        <f t="shared" si="13"/>
        <v>2.9441272642152292</v>
      </c>
      <c r="I169" s="4">
        <f t="shared" si="14"/>
        <v>1.0448520968115249</v>
      </c>
    </row>
    <row r="170" spans="1:9" x14ac:dyDescent="0.2">
      <c r="A170" s="4">
        <f>IF('True_Odds_Calculator_3-way'!A171="","",'True_Odds_Calculator_3-way'!A171)</f>
        <v>2</v>
      </c>
      <c r="B170" s="4">
        <f>IF('True_Odds_Calculator_3-way'!B171="","",'True_Odds_Calculator_3-way'!B171)</f>
        <v>3.77</v>
      </c>
      <c r="C170" s="4">
        <f>IF('True_Odds_Calculator_3-way'!C171="","",'True_Odds_Calculator_3-way'!C171)</f>
        <v>3.56</v>
      </c>
      <c r="D170" s="4">
        <f t="shared" si="10"/>
        <v>4.6150865794414742E-2</v>
      </c>
      <c r="E170" s="4">
        <f t="shared" si="11"/>
        <v>2.0634878333777493</v>
      </c>
      <c r="F170" s="4">
        <f t="shared" si="12"/>
        <v>4.0021072301850777</v>
      </c>
      <c r="G170" s="4">
        <f t="shared" si="13"/>
        <v>3.7662619497502479</v>
      </c>
      <c r="I170" s="4">
        <f t="shared" si="14"/>
        <v>1.0461508657944147</v>
      </c>
    </row>
    <row r="171" spans="1:9" x14ac:dyDescent="0.2">
      <c r="A171" s="4">
        <f>IF('True_Odds_Calculator_3-way'!A172="","",'True_Odds_Calculator_3-way'!A172)</f>
        <v>1.44</v>
      </c>
      <c r="B171" s="4">
        <f>IF('True_Odds_Calculator_3-way'!B172="","",'True_Odds_Calculator_3-way'!B172)</f>
        <v>4.6100000000000003</v>
      </c>
      <c r="C171" s="4">
        <f>IF('True_Odds_Calculator_3-way'!C172="","",'True_Odds_Calculator_3-way'!C172)</f>
        <v>7.93</v>
      </c>
      <c r="D171" s="4">
        <f t="shared" si="10"/>
        <v>3.7467588932686091E-2</v>
      </c>
      <c r="E171" s="4">
        <f t="shared" si="11"/>
        <v>1.4663718810536488</v>
      </c>
      <c r="F171" s="4">
        <f t="shared" si="12"/>
        <v>4.8916369513076141</v>
      </c>
      <c r="G171" s="4">
        <f t="shared" si="13"/>
        <v>8.801716029795104</v>
      </c>
      <c r="I171" s="4">
        <f t="shared" si="14"/>
        <v>1.0374675889326861</v>
      </c>
    </row>
    <row r="172" spans="1:9" x14ac:dyDescent="0.2">
      <c r="A172" s="4">
        <f>IF('True_Odds_Calculator_3-way'!A173="","",'True_Odds_Calculator_3-way'!A173)</f>
        <v>2.09</v>
      </c>
      <c r="B172" s="4">
        <f>IF('True_Odds_Calculator_3-way'!B173="","",'True_Odds_Calculator_3-way'!B173)</f>
        <v>3.49</v>
      </c>
      <c r="C172" s="4">
        <f>IF('True_Odds_Calculator_3-way'!C173="","",'True_Odds_Calculator_3-way'!C173)</f>
        <v>3.7</v>
      </c>
      <c r="D172" s="4">
        <f t="shared" si="10"/>
        <v>3.5272121081199703E-2</v>
      </c>
      <c r="E172" s="4">
        <f t="shared" si="11"/>
        <v>2.1426511767120342</v>
      </c>
      <c r="F172" s="4">
        <f t="shared" si="12"/>
        <v>3.639333629102619</v>
      </c>
      <c r="G172" s="4">
        <f t="shared" si="13"/>
        <v>3.8682789649681304</v>
      </c>
      <c r="I172" s="4">
        <f t="shared" si="14"/>
        <v>1.0352721210811997</v>
      </c>
    </row>
    <row r="173" spans="1:9" x14ac:dyDescent="0.2">
      <c r="A173" s="4">
        <f>IF('True_Odds_Calculator_3-way'!A174="","",'True_Odds_Calculator_3-way'!A174)</f>
        <v>3.64</v>
      </c>
      <c r="B173" s="4">
        <f>IF('True_Odds_Calculator_3-way'!B174="","",'True_Odds_Calculator_3-way'!B174)</f>
        <v>3.12</v>
      </c>
      <c r="C173" s="4">
        <f>IF('True_Odds_Calculator_3-way'!C174="","",'True_Odds_Calculator_3-way'!C174)</f>
        <v>2.2799999999999998</v>
      </c>
      <c r="D173" s="4">
        <f t="shared" si="10"/>
        <v>3.3834586466165328E-2</v>
      </c>
      <c r="E173" s="4">
        <f t="shared" si="11"/>
        <v>3.7958287596048295</v>
      </c>
      <c r="F173" s="4">
        <f t="shared" si="12"/>
        <v>3.2337905236907725</v>
      </c>
      <c r="G173" s="4">
        <f t="shared" si="13"/>
        <v>2.3401759530791786</v>
      </c>
      <c r="I173" s="4">
        <f t="shared" si="14"/>
        <v>1.0338345864661653</v>
      </c>
    </row>
    <row r="174" spans="1:9" x14ac:dyDescent="0.2">
      <c r="A174" s="4">
        <f>IF('True_Odds_Calculator_3-way'!A175="","",'True_Odds_Calculator_3-way'!A175)</f>
        <v>1.45</v>
      </c>
      <c r="B174" s="4">
        <f>IF('True_Odds_Calculator_3-way'!B175="","",'True_Odds_Calculator_3-way'!B175)</f>
        <v>4.99</v>
      </c>
      <c r="C174" s="4">
        <f>IF('True_Odds_Calculator_3-way'!C175="","",'True_Odds_Calculator_3-way'!C175)</f>
        <v>6.64</v>
      </c>
      <c r="D174" s="4">
        <f t="shared" si="10"/>
        <v>4.0658383655553854E-2</v>
      </c>
      <c r="E174" s="4">
        <f t="shared" si="11"/>
        <v>1.4790659414071712</v>
      </c>
      <c r="F174" s="4">
        <f t="shared" si="12"/>
        <v>5.3519436240235105</v>
      </c>
      <c r="G174" s="4">
        <f t="shared" si="13"/>
        <v>7.2966275707331318</v>
      </c>
      <c r="I174" s="4">
        <f t="shared" si="14"/>
        <v>1.0406583836555539</v>
      </c>
    </row>
    <row r="175" spans="1:9" x14ac:dyDescent="0.2">
      <c r="A175" s="4">
        <f>IF('True_Odds_Calculator_3-way'!A176="","",'True_Odds_Calculator_3-way'!A176)</f>
        <v>1.96</v>
      </c>
      <c r="B175" s="4">
        <f>IF('True_Odds_Calculator_3-way'!B176="","",'True_Odds_Calculator_3-way'!B176)</f>
        <v>3.47</v>
      </c>
      <c r="C175" s="4">
        <f>IF('True_Odds_Calculator_3-way'!C176="","",'True_Odds_Calculator_3-way'!C176)</f>
        <v>4.22</v>
      </c>
      <c r="D175" s="4">
        <f t="shared" si="10"/>
        <v>3.535534431754872E-2</v>
      </c>
      <c r="E175" s="4">
        <f t="shared" si="11"/>
        <v>2.0063441933192196</v>
      </c>
      <c r="F175" s="4">
        <f t="shared" si="12"/>
        <v>3.6179538653609691</v>
      </c>
      <c r="G175" s="4">
        <f t="shared" si="13"/>
        <v>4.4408580100412278</v>
      </c>
      <c r="I175" s="4">
        <f t="shared" si="14"/>
        <v>1.0353553443175487</v>
      </c>
    </row>
    <row r="176" spans="1:9" x14ac:dyDescent="0.2">
      <c r="A176" s="4">
        <f>IF('True_Odds_Calculator_3-way'!A177="","",'True_Odds_Calculator_3-way'!A177)</f>
        <v>2.12</v>
      </c>
      <c r="B176" s="4">
        <f>IF('True_Odds_Calculator_3-way'!B177="","",'True_Odds_Calculator_3-way'!B177)</f>
        <v>3.1</v>
      </c>
      <c r="C176" s="4">
        <f>IF('True_Odds_Calculator_3-way'!C177="","",'True_Odds_Calculator_3-way'!C177)</f>
        <v>4.18</v>
      </c>
      <c r="D176" s="4">
        <f t="shared" si="10"/>
        <v>3.3513208129603012E-2</v>
      </c>
      <c r="E176" s="4">
        <f t="shared" si="11"/>
        <v>2.1714251386438512</v>
      </c>
      <c r="F176" s="4">
        <f t="shared" si="12"/>
        <v>3.2112050423625789</v>
      </c>
      <c r="G176" s="4">
        <f t="shared" si="13"/>
        <v>4.3847460224225543</v>
      </c>
      <c r="I176" s="4">
        <f t="shared" si="14"/>
        <v>1.033513208129603</v>
      </c>
    </row>
    <row r="177" spans="1:9" x14ac:dyDescent="0.2">
      <c r="A177" s="4">
        <f>IF('True_Odds_Calculator_3-way'!A178="","",'True_Odds_Calculator_3-way'!A178)</f>
        <v>2.06</v>
      </c>
      <c r="B177" s="4">
        <f>IF('True_Odds_Calculator_3-way'!B178="","",'True_Odds_Calculator_3-way'!B178)</f>
        <v>3.87</v>
      </c>
      <c r="C177" s="4">
        <f>IF('True_Odds_Calculator_3-way'!C178="","",'True_Odds_Calculator_3-way'!C178)</f>
        <v>3.52</v>
      </c>
      <c r="D177" s="4">
        <f t="shared" si="10"/>
        <v>2.7925735111330008E-2</v>
      </c>
      <c r="E177" s="4">
        <f t="shared" si="11"/>
        <v>2.1002741673740224</v>
      </c>
      <c r="F177" s="4">
        <f t="shared" si="12"/>
        <v>4.0146235965150883</v>
      </c>
      <c r="G177" s="4">
        <f t="shared" si="13"/>
        <v>3.6392441878560722</v>
      </c>
      <c r="I177" s="4">
        <f t="shared" si="14"/>
        <v>1.02792573511133</v>
      </c>
    </row>
    <row r="178" spans="1:9" x14ac:dyDescent="0.2">
      <c r="A178" s="4">
        <f>IF('True_Odds_Calculator_3-way'!A179="","",'True_Odds_Calculator_3-way'!A179)</f>
        <v>2.29</v>
      </c>
      <c r="B178" s="4">
        <f>IF('True_Odds_Calculator_3-way'!B179="","",'True_Odds_Calculator_3-way'!B179)</f>
        <v>3.46</v>
      </c>
      <c r="C178" s="4">
        <f>IF('True_Odds_Calculator_3-way'!C179="","",'True_Odds_Calculator_3-way'!C179)</f>
        <v>3.32</v>
      </c>
      <c r="D178" s="4">
        <f t="shared" si="10"/>
        <v>2.6903383024994509E-2</v>
      </c>
      <c r="E178" s="4">
        <f t="shared" si="11"/>
        <v>2.3380140385605359</v>
      </c>
      <c r="F178" s="4">
        <f t="shared" si="12"/>
        <v>3.5707967100390721</v>
      </c>
      <c r="G178" s="4">
        <f t="shared" si="13"/>
        <v>3.4218798943114899</v>
      </c>
      <c r="I178" s="4">
        <f t="shared" si="14"/>
        <v>1.0269033830249945</v>
      </c>
    </row>
    <row r="179" spans="1:9" x14ac:dyDescent="0.2">
      <c r="A179" s="4">
        <f>IF('True_Odds_Calculator_3-way'!A180="","",'True_Odds_Calculator_3-way'!A180)</f>
        <v>5.49</v>
      </c>
      <c r="B179" s="4">
        <f>IF('True_Odds_Calculator_3-way'!B180="","",'True_Odds_Calculator_3-way'!B180)</f>
        <v>4.25</v>
      </c>
      <c r="C179" s="4">
        <f>IF('True_Odds_Calculator_3-way'!C180="","",'True_Odds_Calculator_3-way'!C180)</f>
        <v>1.63</v>
      </c>
      <c r="D179" s="4">
        <f t="shared" si="10"/>
        <v>3.0940412639627546E-2</v>
      </c>
      <c r="E179" s="4">
        <f t="shared" si="11"/>
        <v>5.8195059873940194</v>
      </c>
      <c r="F179" s="4">
        <f t="shared" si="12"/>
        <v>4.4448267634097043</v>
      </c>
      <c r="G179" s="4">
        <f t="shared" si="13"/>
        <v>1.6578703887016675</v>
      </c>
      <c r="I179" s="4">
        <f t="shared" si="14"/>
        <v>1.0309404126396275</v>
      </c>
    </row>
    <row r="180" spans="1:9" x14ac:dyDescent="0.2">
      <c r="A180" s="4">
        <f>IF('True_Odds_Calculator_3-way'!A181="","",'True_Odds_Calculator_3-way'!A181)</f>
        <v>9.4700000000000006</v>
      </c>
      <c r="B180" s="4">
        <f>IF('True_Odds_Calculator_3-way'!B181="","",'True_Odds_Calculator_3-way'!B181)</f>
        <v>5.99</v>
      </c>
      <c r="C180" s="4">
        <f>IF('True_Odds_Calculator_3-way'!C181="","",'True_Odds_Calculator_3-way'!C181)</f>
        <v>1.32</v>
      </c>
      <c r="D180" s="4">
        <f t="shared" si="10"/>
        <v>3.0117286664189002E-2</v>
      </c>
      <c r="E180" s="4">
        <f t="shared" si="11"/>
        <v>10.464900553898721</v>
      </c>
      <c r="F180" s="4">
        <f t="shared" si="12"/>
        <v>6.3732501891840725</v>
      </c>
      <c r="G180" s="4">
        <f t="shared" si="13"/>
        <v>1.3377270317370338</v>
      </c>
      <c r="I180" s="4">
        <f t="shared" si="14"/>
        <v>1.030117286664189</v>
      </c>
    </row>
    <row r="181" spans="1:9" x14ac:dyDescent="0.2">
      <c r="A181" s="4">
        <f>IF('True_Odds_Calculator_3-way'!A182="","",'True_Odds_Calculator_3-way'!A182)</f>
        <v>2.21</v>
      </c>
      <c r="B181" s="4">
        <f>IF('True_Odds_Calculator_3-way'!B182="","",'True_Odds_Calculator_3-way'!B182)</f>
        <v>3.56</v>
      </c>
      <c r="C181" s="4">
        <f>IF('True_Odds_Calculator_3-way'!C182="","",'True_Odds_Calculator_3-way'!C182)</f>
        <v>3.39</v>
      </c>
      <c r="D181" s="4">
        <f t="shared" si="10"/>
        <v>2.8372814924762846E-2</v>
      </c>
      <c r="E181" s="4">
        <f t="shared" si="11"/>
        <v>2.2571779696857948</v>
      </c>
      <c r="F181" s="4">
        <f t="shared" si="12"/>
        <v>3.6840381520960204</v>
      </c>
      <c r="G181" s="4">
        <f t="shared" si="13"/>
        <v>3.5022878339130976</v>
      </c>
      <c r="I181" s="4">
        <f t="shared" si="14"/>
        <v>1.0283728149247628</v>
      </c>
    </row>
    <row r="182" spans="1:9" x14ac:dyDescent="0.2">
      <c r="A182" s="4">
        <f>IF('True_Odds_Calculator_3-way'!A183="","",'True_Odds_Calculator_3-way'!A183)</f>
        <v>1.99</v>
      </c>
      <c r="B182" s="4">
        <f>IF('True_Odds_Calculator_3-way'!B183="","",'True_Odds_Calculator_3-way'!B183)</f>
        <v>3.47</v>
      </c>
      <c r="C182" s="4">
        <f>IF('True_Odds_Calculator_3-way'!C183="","",'True_Odds_Calculator_3-way'!C183)</f>
        <v>4.17</v>
      </c>
      <c r="D182" s="4">
        <f t="shared" si="10"/>
        <v>3.0505154331634365E-2</v>
      </c>
      <c r="E182" s="4">
        <f t="shared" si="11"/>
        <v>2.0310994718924773</v>
      </c>
      <c r="F182" s="4">
        <f t="shared" si="12"/>
        <v>3.5969145963435722</v>
      </c>
      <c r="G182" s="4">
        <f t="shared" si="13"/>
        <v>4.3546464345483837</v>
      </c>
      <c r="I182" s="4">
        <f t="shared" si="14"/>
        <v>1.0305051543316344</v>
      </c>
    </row>
    <row r="183" spans="1:9" x14ac:dyDescent="0.2">
      <c r="A183" s="4">
        <f>IF('True_Odds_Calculator_3-way'!A184="","",'True_Odds_Calculator_3-way'!A184)</f>
        <v>1.72</v>
      </c>
      <c r="B183" s="4">
        <f>IF('True_Odds_Calculator_3-way'!B184="","",'True_Odds_Calculator_3-way'!B184)</f>
        <v>3.84</v>
      </c>
      <c r="C183" s="4">
        <f>IF('True_Odds_Calculator_3-way'!C184="","",'True_Odds_Calculator_3-way'!C184)</f>
        <v>5.3</v>
      </c>
      <c r="D183" s="4">
        <f t="shared" si="10"/>
        <v>3.0491260786894792E-2</v>
      </c>
      <c r="E183" s="4">
        <f t="shared" si="11"/>
        <v>1.7506034475860763</v>
      </c>
      <c r="F183" s="4">
        <f t="shared" si="12"/>
        <v>3.9959574804875375</v>
      </c>
      <c r="G183" s="4">
        <f t="shared" si="13"/>
        <v>5.6017547303467632</v>
      </c>
      <c r="I183" s="4">
        <f t="shared" si="14"/>
        <v>1.0304912607868948</v>
      </c>
    </row>
    <row r="184" spans="1:9" x14ac:dyDescent="0.2">
      <c r="A184" s="4">
        <f>IF('True_Odds_Calculator_3-way'!A185="","",'True_Odds_Calculator_3-way'!A185)</f>
        <v>1.86</v>
      </c>
      <c r="B184" s="4">
        <f>IF('True_Odds_Calculator_3-way'!B185="","",'True_Odds_Calculator_3-way'!B185)</f>
        <v>3.63</v>
      </c>
      <c r="C184" s="4">
        <f>IF('True_Odds_Calculator_3-way'!C185="","",'True_Odds_Calculator_3-way'!C185)</f>
        <v>4.63</v>
      </c>
      <c r="D184" s="4">
        <f t="shared" si="10"/>
        <v>2.9099223648351824E-2</v>
      </c>
      <c r="E184" s="4">
        <f t="shared" si="11"/>
        <v>1.8941737714465832</v>
      </c>
      <c r="F184" s="4">
        <f t="shared" si="12"/>
        <v>3.76247704480839</v>
      </c>
      <c r="G184" s="4">
        <f t="shared" si="13"/>
        <v>4.847709681111092</v>
      </c>
      <c r="I184" s="4">
        <f t="shared" si="14"/>
        <v>1.0290992236483518</v>
      </c>
    </row>
    <row r="185" spans="1:9" x14ac:dyDescent="0.2">
      <c r="A185" s="4">
        <f>IF('True_Odds_Calculator_3-way'!A186="","",'True_Odds_Calculator_3-way'!A186)</f>
        <v>2.0299999999999998</v>
      </c>
      <c r="B185" s="4">
        <f>IF('True_Odds_Calculator_3-way'!B186="","",'True_Odds_Calculator_3-way'!B186)</f>
        <v>3.37</v>
      </c>
      <c r="C185" s="4">
        <f>IF('True_Odds_Calculator_3-way'!C186="","",'True_Odds_Calculator_3-way'!C186)</f>
        <v>4.18</v>
      </c>
      <c r="D185" s="4">
        <f t="shared" si="10"/>
        <v>2.8581192243699594E-2</v>
      </c>
      <c r="E185" s="4">
        <f t="shared" si="11"/>
        <v>2.070034340111448</v>
      </c>
      <c r="F185" s="4">
        <f t="shared" si="12"/>
        <v>3.481786969530861</v>
      </c>
      <c r="G185" s="4">
        <f t="shared" si="13"/>
        <v>4.3533645948812136</v>
      </c>
      <c r="I185" s="4">
        <f t="shared" si="14"/>
        <v>1.0285811922436996</v>
      </c>
    </row>
    <row r="186" spans="1:9" x14ac:dyDescent="0.2">
      <c r="A186" s="4">
        <f>IF('True_Odds_Calculator_3-way'!A187="","",'True_Odds_Calculator_3-way'!A187)</f>
        <v>2.6</v>
      </c>
      <c r="B186" s="4">
        <f>IF('True_Odds_Calculator_3-way'!B187="","",'True_Odds_Calculator_3-way'!B187)</f>
        <v>3.57</v>
      </c>
      <c r="C186" s="4">
        <f>IF('True_Odds_Calculator_3-way'!C187="","",'True_Odds_Calculator_3-way'!C187)</f>
        <v>2.65</v>
      </c>
      <c r="D186" s="4">
        <f t="shared" si="10"/>
        <v>4.2085919999349519E-2</v>
      </c>
      <c r="E186" s="4">
        <f t="shared" si="11"/>
        <v>2.6984235527292544</v>
      </c>
      <c r="F186" s="4">
        <f t="shared" si="12"/>
        <v>3.7582200990078838</v>
      </c>
      <c r="G186" s="4">
        <f t="shared" si="13"/>
        <v>2.752319960612887</v>
      </c>
      <c r="I186" s="4">
        <f t="shared" si="14"/>
        <v>1.0420859199993495</v>
      </c>
    </row>
    <row r="187" spans="1:9" x14ac:dyDescent="0.2">
      <c r="A187" s="4">
        <f>IF('True_Odds_Calculator_3-way'!A188="","",'True_Odds_Calculator_3-way'!A188)</f>
        <v>2.2799999999999998</v>
      </c>
      <c r="B187" s="4">
        <f>IF('True_Odds_Calculator_3-way'!B188="","",'True_Odds_Calculator_3-way'!B188)</f>
        <v>3.32</v>
      </c>
      <c r="C187" s="4">
        <f>IF('True_Odds_Calculator_3-way'!C188="","",'True_Odds_Calculator_3-way'!C188)</f>
        <v>3.27</v>
      </c>
      <c r="D187" s="4">
        <f t="shared" si="10"/>
        <v>4.5611708058695299E-2</v>
      </c>
      <c r="E187" s="4">
        <f t="shared" si="11"/>
        <v>2.3618741259595359</v>
      </c>
      <c r="F187" s="4">
        <f t="shared" si="12"/>
        <v>3.496492290724007</v>
      </c>
      <c r="G187" s="4">
        <f t="shared" si="13"/>
        <v>3.4410793208757524</v>
      </c>
      <c r="I187" s="4">
        <f t="shared" si="14"/>
        <v>1.0456117080586953</v>
      </c>
    </row>
    <row r="188" spans="1:9" x14ac:dyDescent="0.2">
      <c r="A188" s="4">
        <f>IF('True_Odds_Calculator_3-way'!A189="","",'True_Odds_Calculator_3-way'!A189)</f>
        <v>2.61</v>
      </c>
      <c r="B188" s="4">
        <f>IF('True_Odds_Calculator_3-way'!B189="","",'True_Odds_Calculator_3-way'!B189)</f>
        <v>3.4</v>
      </c>
      <c r="C188" s="4">
        <f>IF('True_Odds_Calculator_3-way'!C189="","",'True_Odds_Calculator_3-way'!C189)</f>
        <v>2.73</v>
      </c>
      <c r="D188" s="4">
        <f t="shared" si="10"/>
        <v>4.3559775811297108E-2</v>
      </c>
      <c r="E188" s="4">
        <f t="shared" si="11"/>
        <v>2.7128072705772741</v>
      </c>
      <c r="F188" s="4">
        <f t="shared" si="12"/>
        <v>3.5765670535643102</v>
      </c>
      <c r="G188" s="4">
        <f t="shared" si="13"/>
        <v>2.8426822056173022</v>
      </c>
      <c r="I188" s="4">
        <f t="shared" si="14"/>
        <v>1.0435597758112971</v>
      </c>
    </row>
    <row r="189" spans="1:9" x14ac:dyDescent="0.2">
      <c r="A189" s="4">
        <f>IF('True_Odds_Calculator_3-way'!A190="","",'True_Odds_Calculator_3-way'!A190)</f>
        <v>1.41</v>
      </c>
      <c r="B189" s="4">
        <f>IF('True_Odds_Calculator_3-way'!B190="","",'True_Odds_Calculator_3-way'!B190)</f>
        <v>4.96</v>
      </c>
      <c r="C189" s="4">
        <f>IF('True_Odds_Calculator_3-way'!C190="","",'True_Odds_Calculator_3-way'!C190)</f>
        <v>7.02</v>
      </c>
      <c r="D189" s="4">
        <f t="shared" si="10"/>
        <v>5.3282903831977313E-2</v>
      </c>
      <c r="E189" s="4">
        <f t="shared" si="11"/>
        <v>1.446217575846555</v>
      </c>
      <c r="F189" s="4">
        <f t="shared" si="12"/>
        <v>5.4391594979251563</v>
      </c>
      <c r="G189" s="4">
        <f t="shared" si="13"/>
        <v>8.0199424205080234</v>
      </c>
      <c r="I189" s="4">
        <f t="shared" si="14"/>
        <v>1.0532829038319773</v>
      </c>
    </row>
    <row r="190" spans="1:9" x14ac:dyDescent="0.2">
      <c r="A190" s="4">
        <f>IF('True_Odds_Calculator_3-way'!A191="","",'True_Odds_Calculator_3-way'!A191)</f>
        <v>10</v>
      </c>
      <c r="B190" s="4">
        <f>IF('True_Odds_Calculator_3-way'!B191="","",'True_Odds_Calculator_3-way'!B191)</f>
        <v>5.8</v>
      </c>
      <c r="C190" s="4">
        <f>IF('True_Odds_Calculator_3-way'!C191="","",'True_Odds_Calculator_3-way'!C191)</f>
        <v>1.18</v>
      </c>
      <c r="D190" s="4">
        <f t="shared" si="10"/>
        <v>0.11987142022209252</v>
      </c>
      <c r="E190" s="4">
        <f t="shared" si="11"/>
        <v>16.654769630110334</v>
      </c>
      <c r="F190" s="4">
        <f t="shared" si="12"/>
        <v>7.5496396528901331</v>
      </c>
      <c r="G190" s="4">
        <f t="shared" si="13"/>
        <v>1.2383893459432074</v>
      </c>
      <c r="I190" s="4">
        <f t="shared" si="14"/>
        <v>1.1198714202220925</v>
      </c>
    </row>
    <row r="191" spans="1:9" x14ac:dyDescent="0.2">
      <c r="A191" s="4">
        <f>IF('True_Odds_Calculator_3-way'!A192="","",'True_Odds_Calculator_3-way'!A192)</f>
        <v>1.19</v>
      </c>
      <c r="B191" s="4">
        <f>IF('True_Odds_Calculator_3-way'!B192="","",'True_Odds_Calculator_3-way'!B192)</f>
        <v>6.84</v>
      </c>
      <c r="C191" s="4">
        <f>IF('True_Odds_Calculator_3-way'!C192="","",'True_Odds_Calculator_3-way'!C192)</f>
        <v>12.73</v>
      </c>
      <c r="D191" s="4">
        <f t="shared" si="10"/>
        <v>6.5089560306971661E-2</v>
      </c>
      <c r="E191" s="4">
        <f t="shared" si="11"/>
        <v>1.2215387363000012</v>
      </c>
      <c r="F191" s="4">
        <f t="shared" si="12"/>
        <v>8.0319794671594327</v>
      </c>
      <c r="G191" s="4">
        <f t="shared" si="13"/>
        <v>17.587651252590746</v>
      </c>
      <c r="I191" s="4">
        <f t="shared" si="14"/>
        <v>1.0650895603069717</v>
      </c>
    </row>
    <row r="192" spans="1:9" x14ac:dyDescent="0.2">
      <c r="A192" s="4">
        <f>IF('True_Odds_Calculator_3-way'!A193="","",'True_Odds_Calculator_3-way'!A193)</f>
        <v>2.35</v>
      </c>
      <c r="B192" s="4">
        <f>IF('True_Odds_Calculator_3-way'!B193="","",'True_Odds_Calculator_3-way'!B193)</f>
        <v>3.42</v>
      </c>
      <c r="C192" s="4">
        <f>IF('True_Odds_Calculator_3-way'!C193="","",'True_Odds_Calculator_3-way'!C193)</f>
        <v>2.89</v>
      </c>
      <c r="D192" s="4">
        <f t="shared" si="10"/>
        <v>6.3950336958005227E-2</v>
      </c>
      <c r="E192" s="4">
        <f t="shared" si="11"/>
        <v>2.4739301207873461</v>
      </c>
      <c r="F192" s="4">
        <f t="shared" si="12"/>
        <v>3.6889359118180667</v>
      </c>
      <c r="G192" s="4">
        <f t="shared" si="13"/>
        <v>3.0797281666853031</v>
      </c>
      <c r="I192" s="4">
        <f t="shared" si="14"/>
        <v>1.0639503369580052</v>
      </c>
    </row>
    <row r="193" spans="1:9" x14ac:dyDescent="0.2">
      <c r="A193" s="4">
        <f>IF('True_Odds_Calculator_3-way'!A194="","",'True_Odds_Calculator_3-way'!A194)</f>
        <v>3.47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1.99</v>
      </c>
      <c r="D193" s="4">
        <f t="shared" si="10"/>
        <v>6.5422275579690936E-2</v>
      </c>
      <c r="E193" s="4">
        <f t="shared" si="11"/>
        <v>3.7540776860274359</v>
      </c>
      <c r="F193" s="4">
        <f t="shared" si="12"/>
        <v>3.9538530074102227</v>
      </c>
      <c r="G193" s="4">
        <f t="shared" si="13"/>
        <v>2.080277329569042</v>
      </c>
      <c r="I193" s="4">
        <f t="shared" si="14"/>
        <v>1.0654222755796909</v>
      </c>
    </row>
    <row r="194" spans="1:9" x14ac:dyDescent="0.2">
      <c r="A194" s="4">
        <f>IF('True_Odds_Calculator_3-way'!A195="","",'True_Odds_Calculator_3-way'!A195)</f>
        <v>1.68</v>
      </c>
      <c r="B194" s="4">
        <f>IF('True_Odds_Calculator_3-way'!B195="","",'True_Odds_Calculator_3-way'!B195)</f>
        <v>3.99</v>
      </c>
      <c r="C194" s="4">
        <f>IF('True_Odds_Calculator_3-way'!C195="","",'True_Odds_Calculator_3-way'!C195)</f>
        <v>4.54</v>
      </c>
      <c r="D194" s="4">
        <f t="shared" si="10"/>
        <v>6.6128978834752106E-2</v>
      </c>
      <c r="E194" s="4">
        <f t="shared" si="11"/>
        <v>1.7446066723168194</v>
      </c>
      <c r="F194" s="4">
        <f t="shared" si="12"/>
        <v>4.3747675513802013</v>
      </c>
      <c r="G194" s="4">
        <f t="shared" si="13"/>
        <v>5.0448659035842605</v>
      </c>
      <c r="I194" s="4">
        <f t="shared" si="14"/>
        <v>1.0661289788347521</v>
      </c>
    </row>
    <row r="195" spans="1:9" x14ac:dyDescent="0.2">
      <c r="A195" s="4">
        <f>IF('True_Odds_Calculator_3-way'!A196="","",'True_Odds_Calculator_3-way'!A196)</f>
        <v>2.71</v>
      </c>
      <c r="B195" s="4">
        <f>IF('True_Odds_Calculator_3-way'!B196="","",'True_Odds_Calculator_3-way'!B196)</f>
        <v>3.53</v>
      </c>
      <c r="C195" s="4">
        <f>IF('True_Odds_Calculator_3-way'!C196="","",'True_Odds_Calculator_3-way'!C196)</f>
        <v>2.4300000000000002</v>
      </c>
      <c r="D195" s="4">
        <f t="shared" ref="D195:D258" si="15">IF(A195="","",((1/A195)+(1/B195)+(1/C195))-1)</f>
        <v>6.3812442761926214E-2</v>
      </c>
      <c r="E195" s="4">
        <f t="shared" ref="E195:E258" si="16">IF(A195="","",(3*A195)/(3-($D195*A195)))</f>
        <v>2.8757706551285587</v>
      </c>
      <c r="F195" s="4">
        <f t="shared" ref="F195:F258" si="17">IF(B195="","",(3*B195)/(3-($D195*B195)))</f>
        <v>3.8165709481932661</v>
      </c>
      <c r="G195" s="4">
        <f t="shared" ref="G195:G258" si="18">IF(C195="","",(3*C195)/(3-($D195*C195)))</f>
        <v>2.5624480144758639</v>
      </c>
      <c r="I195" s="4">
        <f t="shared" ref="I195:I258" si="19">IF(A195="","",D195+1)</f>
        <v>1.0638124427619262</v>
      </c>
    </row>
    <row r="196" spans="1:9" x14ac:dyDescent="0.2">
      <c r="A196" s="4">
        <f>IF('True_Odds_Calculator_3-way'!A197="","",'True_Odds_Calculator_3-way'!A197)</f>
        <v>5.26</v>
      </c>
      <c r="B196" s="4">
        <f>IF('True_Odds_Calculator_3-way'!B197="","",'True_Odds_Calculator_3-way'!B197)</f>
        <v>3.87</v>
      </c>
      <c r="C196" s="4">
        <f>IF('True_Odds_Calculator_3-way'!C197="","",'True_Odds_Calculator_3-way'!C197)</f>
        <v>1.62</v>
      </c>
      <c r="D196" s="4">
        <f t="shared" si="15"/>
        <v>6.5795951874886072E-2</v>
      </c>
      <c r="E196" s="4">
        <f t="shared" si="16"/>
        <v>5.9459365310842767</v>
      </c>
      <c r="F196" s="4">
        <f t="shared" si="17"/>
        <v>4.2289386900246067</v>
      </c>
      <c r="G196" s="4">
        <f t="shared" si="18"/>
        <v>1.6796786707732327</v>
      </c>
      <c r="I196" s="4">
        <f t="shared" si="19"/>
        <v>1.0657959518748861</v>
      </c>
    </row>
    <row r="197" spans="1:9" x14ac:dyDescent="0.2">
      <c r="A197" s="4">
        <f>IF('True_Odds_Calculator_3-way'!A198="","",'True_Odds_Calculator_3-way'!A198)</f>
        <v>4.66</v>
      </c>
      <c r="B197" s="4">
        <f>IF('True_Odds_Calculator_3-way'!B198="","",'True_Odds_Calculator_3-way'!B198)</f>
        <v>3.69</v>
      </c>
      <c r="C197" s="4">
        <f>IF('True_Odds_Calculator_3-way'!C198="","",'True_Odds_Calculator_3-way'!C198)</f>
        <v>1.72</v>
      </c>
      <c r="D197" s="4">
        <f t="shared" si="15"/>
        <v>6.6990333542421343E-2</v>
      </c>
      <c r="E197" s="4">
        <f t="shared" si="16"/>
        <v>5.2012313905643737</v>
      </c>
      <c r="F197" s="4">
        <f t="shared" si="17"/>
        <v>4.0213517880114704</v>
      </c>
      <c r="G197" s="4">
        <f t="shared" si="18"/>
        <v>1.7887000168209233</v>
      </c>
      <c r="I197" s="4">
        <f t="shared" si="19"/>
        <v>1.0669903335424213</v>
      </c>
    </row>
    <row r="198" spans="1: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3.22</v>
      </c>
      <c r="C198" s="4">
        <f>IF('True_Odds_Calculator_3-way'!C199="","",'True_Odds_Calculator_3-way'!C199)</f>
        <v>3.06</v>
      </c>
      <c r="D198" s="4">
        <f t="shared" si="15"/>
        <v>7.0256824732527923E-2</v>
      </c>
      <c r="E198" s="4">
        <f t="shared" si="16"/>
        <v>2.4421128211906997</v>
      </c>
      <c r="F198" s="4">
        <f t="shared" si="17"/>
        <v>3.482620933709776</v>
      </c>
      <c r="G198" s="4">
        <f t="shared" si="18"/>
        <v>3.2962130950112112</v>
      </c>
      <c r="I198" s="4">
        <f t="shared" si="19"/>
        <v>1.0702568247325279</v>
      </c>
    </row>
    <row r="199" spans="1:9" x14ac:dyDescent="0.2">
      <c r="A199" s="4">
        <f>IF('True_Odds_Calculator_3-way'!A200="","",'True_Odds_Calculator_3-way'!A200)</f>
        <v>3.27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2.11</v>
      </c>
      <c r="D199" s="4">
        <f t="shared" si="15"/>
        <v>6.4644331742901295E-2</v>
      </c>
      <c r="E199" s="4">
        <f t="shared" si="16"/>
        <v>3.5178778396888322</v>
      </c>
      <c r="F199" s="4">
        <f t="shared" si="17"/>
        <v>3.7971966724204349</v>
      </c>
      <c r="G199" s="4">
        <f t="shared" si="18"/>
        <v>2.2105039052655804</v>
      </c>
      <c r="I199" s="4">
        <f t="shared" si="19"/>
        <v>1.0646443317429013</v>
      </c>
    </row>
    <row r="200" spans="1:9" x14ac:dyDescent="0.2">
      <c r="A200" s="4">
        <f>IF('True_Odds_Calculator_3-way'!A201="","",'True_Odds_Calculator_3-way'!A201)</f>
        <v>5.94</v>
      </c>
      <c r="B200" s="4">
        <f>IF('True_Odds_Calculator_3-way'!B201="","",'True_Odds_Calculator_3-way'!B201)</f>
        <v>4.29</v>
      </c>
      <c r="C200" s="4">
        <f>IF('True_Odds_Calculator_3-way'!C201="","",'True_Odds_Calculator_3-way'!C201)</f>
        <v>1.57</v>
      </c>
      <c r="D200" s="4">
        <f t="shared" si="15"/>
        <v>3.8393076609636978E-2</v>
      </c>
      <c r="E200" s="4">
        <f t="shared" si="16"/>
        <v>6.4286986923645237</v>
      </c>
      <c r="F200" s="4">
        <f t="shared" si="17"/>
        <v>4.5392122847436633</v>
      </c>
      <c r="G200" s="4">
        <f t="shared" si="18"/>
        <v>1.6021918421323897</v>
      </c>
      <c r="I200" s="4">
        <f t="shared" si="19"/>
        <v>1.038393076609637</v>
      </c>
    </row>
    <row r="201" spans="1:9" x14ac:dyDescent="0.2">
      <c r="A201" s="4">
        <f>IF('True_Odds_Calculator_3-way'!A202="","",'True_Odds_Calculator_3-way'!A202)</f>
        <v>1.77</v>
      </c>
      <c r="B201" s="4">
        <f>IF('True_Odds_Calculator_3-way'!B202="","",'True_Odds_Calculator_3-way'!B202)</f>
        <v>4.42</v>
      </c>
      <c r="C201" s="4">
        <f>IF('True_Odds_Calculator_3-way'!C202="","",'True_Odds_Calculator_3-way'!C202)</f>
        <v>4.08</v>
      </c>
      <c r="D201" s="4">
        <f t="shared" si="15"/>
        <v>3.6314134519518371E-2</v>
      </c>
      <c r="E201" s="4">
        <f t="shared" si="16"/>
        <v>1.8087531500705156</v>
      </c>
      <c r="F201" s="4">
        <f t="shared" si="17"/>
        <v>4.6698501760878646</v>
      </c>
      <c r="G201" s="4">
        <f t="shared" si="18"/>
        <v>4.2919684002633307</v>
      </c>
      <c r="I201" s="4">
        <f t="shared" si="19"/>
        <v>1.0363141345195184</v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1.67</v>
      </c>
      <c r="B2" s="4">
        <f>IF('True_Odds_Calculator_2-way'!B3="","",'True_Odds_Calculator_2-way'!B3)</f>
        <v>2.27</v>
      </c>
      <c r="C2" s="4">
        <f>1/A2</f>
        <v>0.5988023952095809</v>
      </c>
      <c r="D2">
        <f>1/B2</f>
        <v>0.44052863436123346</v>
      </c>
      <c r="E2">
        <f>C2+D2-1</f>
        <v>3.9331029570814469E-2</v>
      </c>
      <c r="F2">
        <f>C2+D2-(C2*D2)-1</f>
        <v>-0.22445857184309781</v>
      </c>
      <c r="G2">
        <v>0</v>
      </c>
      <c r="H2">
        <f>C2*D2</f>
        <v>0.26378960141391228</v>
      </c>
      <c r="I2">
        <f>((-4*F2*H2)^0.5)/(2*F2)</f>
        <v>-1.0840785170131719</v>
      </c>
      <c r="J2">
        <f>(-((-4*F2*H2)^0.5))/(2*F2)</f>
        <v>1.0840785170131719</v>
      </c>
      <c r="K2">
        <f>IF(A2="","",(C2/($J2+C2-($J2*C2))))</f>
        <v>0.57926264978915398</v>
      </c>
      <c r="L2">
        <f>IF(B2="","",(D2/($J2+D2-($J2*D2))))</f>
        <v>0.42073735021084574</v>
      </c>
      <c r="M2">
        <f>IF(A2="","",1/K2)</f>
        <v>1.7263326063988251</v>
      </c>
      <c r="N2">
        <f>IF(B2="","",1/L2)</f>
        <v>2.376779716606729</v>
      </c>
    </row>
    <row r="3" spans="1:14" x14ac:dyDescent="0.25">
      <c r="A3" s="4">
        <f>IF('True_Odds_Calculator_2-way'!A4="","",'True_Odds_Calculator_2-way'!A4)</f>
        <v>1.45</v>
      </c>
      <c r="B3" s="4">
        <f>IF('True_Odds_Calculator_2-way'!B4="","",'True_Odds_Calculator_2-way'!B4)</f>
        <v>2.83</v>
      </c>
      <c r="C3" s="4">
        <f t="shared" ref="C3:C66" si="0">1/A3</f>
        <v>0.68965517241379315</v>
      </c>
      <c r="D3">
        <f t="shared" ref="D3:D66" si="1">1/B3</f>
        <v>0.35335689045936397</v>
      </c>
      <c r="E3">
        <f t="shared" ref="E3:E66" si="2">C3+D3-1</f>
        <v>4.3012062873157175E-2</v>
      </c>
      <c r="F3">
        <f t="shared" ref="F3:F66" si="3">C3+D3-(C3*D3)-1</f>
        <v>-0.20068234434019727</v>
      </c>
      <c r="G3">
        <v>0</v>
      </c>
      <c r="H3">
        <f t="shared" ref="H3:H66" si="4">C3*D3</f>
        <v>0.24369440721335447</v>
      </c>
      <c r="I3">
        <f t="shared" ref="I3:I66" si="5">((-4*F3*H3)^0.5)/(2*F3)</f>
        <v>-1.1019660081788107</v>
      </c>
      <c r="J3">
        <f t="shared" ref="J3:J66" si="6">(-((-4*F3*H3)^0.5))/(2*F3)</f>
        <v>1.1019660081788107</v>
      </c>
      <c r="K3">
        <f t="shared" ref="K3:K66" si="7">IF(A3="","",(C3/($J3+C3-($J3*C3))))</f>
        <v>0.66850071903242736</v>
      </c>
      <c r="L3">
        <f t="shared" ref="L3:L66" si="8">IF(B3="","",(D3/($J3+D3-($J3*D3))))</f>
        <v>0.3314992809675727</v>
      </c>
      <c r="M3">
        <f t="shared" ref="M3:M66" si="9">IF(A3="","",1/K3)</f>
        <v>1.4958847036804643</v>
      </c>
      <c r="N3">
        <f t="shared" ref="N3:N66" si="10">IF(B3="","",1/L3)</f>
        <v>3.016597794967224</v>
      </c>
    </row>
    <row r="4" spans="1:14" x14ac:dyDescent="0.25">
      <c r="A4" s="4">
        <f>IF('True_Odds_Calculator_2-way'!A5="","",'True_Odds_Calculator_2-way'!A5)</f>
        <v>2.21</v>
      </c>
      <c r="B4" s="4">
        <f>IF('True_Odds_Calculator_2-way'!B5="","",'True_Odds_Calculator_2-way'!B5)</f>
        <v>1.72</v>
      </c>
      <c r="C4" s="4">
        <f t="shared" si="0"/>
        <v>0.45248868778280543</v>
      </c>
      <c r="D4">
        <f t="shared" si="1"/>
        <v>0.58139534883720934</v>
      </c>
      <c r="E4">
        <f t="shared" si="2"/>
        <v>3.3884036620014824E-2</v>
      </c>
      <c r="F4">
        <f t="shared" si="3"/>
        <v>-0.2291907818583605</v>
      </c>
      <c r="G4">
        <v>0</v>
      </c>
      <c r="H4">
        <f t="shared" si="4"/>
        <v>0.26307481847837527</v>
      </c>
      <c r="I4">
        <f t="shared" si="5"/>
        <v>-1.0713739108887084</v>
      </c>
      <c r="J4">
        <f t="shared" si="6"/>
        <v>1.0713739108887084</v>
      </c>
      <c r="K4">
        <f t="shared" si="7"/>
        <v>0.43547132891069945</v>
      </c>
      <c r="L4">
        <f t="shared" si="8"/>
        <v>0.56452867108930049</v>
      </c>
      <c r="M4">
        <f t="shared" si="9"/>
        <v>2.2963624321753371</v>
      </c>
      <c r="N4">
        <f t="shared" si="10"/>
        <v>1.7713892158398703</v>
      </c>
    </row>
    <row r="5" spans="1:14" x14ac:dyDescent="0.25">
      <c r="A5" s="4">
        <f>IF('True_Odds_Calculator_2-way'!A6="","",'True_Odds_Calculator_2-way'!A6)</f>
        <v>2.09</v>
      </c>
      <c r="B5" s="4">
        <f>IF('True_Odds_Calculator_2-way'!B6="","",'True_Odds_Calculator_2-way'!B6)</f>
        <v>1.8</v>
      </c>
      <c r="C5" s="4">
        <f t="shared" si="0"/>
        <v>0.47846889952153115</v>
      </c>
      <c r="D5">
        <f t="shared" si="1"/>
        <v>0.55555555555555558</v>
      </c>
      <c r="E5">
        <f t="shared" si="2"/>
        <v>3.4024455077086735E-2</v>
      </c>
      <c r="F5">
        <f t="shared" si="3"/>
        <v>-0.23179160021265277</v>
      </c>
      <c r="G5">
        <v>0</v>
      </c>
      <c r="H5">
        <f t="shared" si="4"/>
        <v>0.26581605528973956</v>
      </c>
      <c r="I5">
        <f t="shared" si="5"/>
        <v>-1.0708823421952987</v>
      </c>
      <c r="J5">
        <f t="shared" si="6"/>
        <v>1.0708823421952987</v>
      </c>
      <c r="K5">
        <f t="shared" si="7"/>
        <v>0.46141173239413841</v>
      </c>
      <c r="L5">
        <f t="shared" si="8"/>
        <v>0.53858826760586154</v>
      </c>
      <c r="M5">
        <f t="shared" si="9"/>
        <v>2.1672617529928755</v>
      </c>
      <c r="N5">
        <f t="shared" si="10"/>
        <v>1.8567058737562385</v>
      </c>
    </row>
    <row r="6" spans="1:14" x14ac:dyDescent="0.25">
      <c r="A6" s="4">
        <f>IF('True_Odds_Calculator_2-way'!A7="","",'True_Odds_Calculator_2-way'!A7)</f>
        <v>2.36</v>
      </c>
      <c r="B6" s="4">
        <f>IF('True_Odds_Calculator_2-way'!B7="","",'True_Odds_Calculator_2-way'!B7)</f>
        <v>1.63</v>
      </c>
      <c r="C6" s="4">
        <f t="shared" si="0"/>
        <v>0.42372881355932207</v>
      </c>
      <c r="D6">
        <f t="shared" si="1"/>
        <v>0.61349693251533743</v>
      </c>
      <c r="E6">
        <f t="shared" si="2"/>
        <v>3.7225746074659449E-2</v>
      </c>
      <c r="F6">
        <f t="shared" si="3"/>
        <v>-0.2227305812623479</v>
      </c>
      <c r="G6">
        <v>0</v>
      </c>
      <c r="H6">
        <f t="shared" si="4"/>
        <v>0.25995632733700741</v>
      </c>
      <c r="I6">
        <f t="shared" si="5"/>
        <v>-1.0803395392536073</v>
      </c>
      <c r="J6">
        <f t="shared" si="6"/>
        <v>1.0803395392536073</v>
      </c>
      <c r="K6">
        <f t="shared" si="7"/>
        <v>0.40497933867464492</v>
      </c>
      <c r="L6">
        <f t="shared" si="8"/>
        <v>0.59502066132535514</v>
      </c>
      <c r="M6">
        <f t="shared" si="9"/>
        <v>2.4692617733849058</v>
      </c>
      <c r="N6">
        <f t="shared" si="10"/>
        <v>1.6806139097297725</v>
      </c>
    </row>
    <row r="7" spans="1:14" x14ac:dyDescent="0.25">
      <c r="A7" s="4">
        <f>IF('True_Odds_Calculator_2-way'!A8="","",'True_Odds_Calculator_2-way'!A8)</f>
        <v>2.1</v>
      </c>
      <c r="B7" s="4">
        <f>IF('True_Odds_Calculator_2-way'!B8="","",'True_Odds_Calculator_2-way'!B8)</f>
        <v>1.78</v>
      </c>
      <c r="C7" s="4">
        <f t="shared" si="0"/>
        <v>0.47619047619047616</v>
      </c>
      <c r="D7">
        <f t="shared" si="1"/>
        <v>0.5617977528089888</v>
      </c>
      <c r="E7">
        <f t="shared" si="2"/>
        <v>3.7988228999465079E-2</v>
      </c>
      <c r="F7">
        <f t="shared" si="3"/>
        <v>-0.2295345104333868</v>
      </c>
      <c r="G7">
        <v>0</v>
      </c>
      <c r="H7">
        <f t="shared" si="4"/>
        <v>0.26752273943285182</v>
      </c>
      <c r="I7">
        <f t="shared" si="5"/>
        <v>-1.0795837927188263</v>
      </c>
      <c r="J7">
        <f t="shared" si="6"/>
        <v>1.0795837927188263</v>
      </c>
      <c r="K7">
        <f t="shared" si="7"/>
        <v>0.45713404422735271</v>
      </c>
      <c r="L7">
        <f t="shared" si="8"/>
        <v>0.54286595577264729</v>
      </c>
      <c r="M7">
        <f t="shared" si="9"/>
        <v>2.1875421719907089</v>
      </c>
      <c r="N7">
        <f t="shared" si="10"/>
        <v>1.8420753583206844</v>
      </c>
    </row>
    <row r="8" spans="1:14" x14ac:dyDescent="0.25">
      <c r="A8" s="4">
        <f>IF('True_Odds_Calculator_2-way'!A9="","",'True_Odds_Calculator_2-way'!A9)</f>
        <v>1.69</v>
      </c>
      <c r="B8" s="4">
        <f>IF('True_Odds_Calculator_2-way'!B9="","",'True_Odds_Calculator_2-way'!B9)</f>
        <v>2.2400000000000002</v>
      </c>
      <c r="C8" s="4">
        <f t="shared" si="0"/>
        <v>0.59171597633136097</v>
      </c>
      <c r="D8">
        <f t="shared" si="1"/>
        <v>0.4464285714285714</v>
      </c>
      <c r="E8">
        <f t="shared" si="2"/>
        <v>3.8144547759932479E-2</v>
      </c>
      <c r="F8">
        <f t="shared" si="3"/>
        <v>-0.22601437024513937</v>
      </c>
      <c r="G8">
        <v>0</v>
      </c>
      <c r="H8">
        <f t="shared" si="4"/>
        <v>0.26415891800507185</v>
      </c>
      <c r="I8">
        <f t="shared" si="5"/>
        <v>-1.0810968751610266</v>
      </c>
      <c r="J8">
        <f t="shared" si="6"/>
        <v>1.0810968751610266</v>
      </c>
      <c r="K8">
        <f t="shared" si="7"/>
        <v>0.57275184293131953</v>
      </c>
      <c r="L8">
        <f t="shared" si="8"/>
        <v>0.42724815706868025</v>
      </c>
      <c r="M8">
        <f t="shared" si="9"/>
        <v>1.7459568438611086</v>
      </c>
      <c r="N8">
        <f t="shared" si="10"/>
        <v>2.3405601251996737</v>
      </c>
    </row>
    <row r="9" spans="1:14" x14ac:dyDescent="0.25">
      <c r="A9" s="4">
        <f>IF('True_Odds_Calculator_2-way'!A10="","",'True_Odds_Calculator_2-way'!A10)</f>
        <v>1.78</v>
      </c>
      <c r="B9" s="4">
        <f>IF('True_Odds_Calculator_2-way'!B10="","",'True_Odds_Calculator_2-way'!B10)</f>
        <v>2.1</v>
      </c>
      <c r="C9" s="4">
        <f t="shared" si="0"/>
        <v>0.5617977528089888</v>
      </c>
      <c r="D9">
        <f t="shared" si="1"/>
        <v>0.47619047619047616</v>
      </c>
      <c r="E9">
        <f t="shared" si="2"/>
        <v>3.7988228999465079E-2</v>
      </c>
      <c r="F9">
        <f t="shared" si="3"/>
        <v>-0.2295345104333868</v>
      </c>
      <c r="G9">
        <v>0</v>
      </c>
      <c r="H9">
        <f t="shared" si="4"/>
        <v>0.26752273943285182</v>
      </c>
      <c r="I9">
        <f t="shared" si="5"/>
        <v>-1.0795837927188263</v>
      </c>
      <c r="J9">
        <f t="shared" si="6"/>
        <v>1.0795837927188263</v>
      </c>
      <c r="K9">
        <f t="shared" si="7"/>
        <v>0.54286595577264729</v>
      </c>
      <c r="L9">
        <f t="shared" si="8"/>
        <v>0.45713404422735271</v>
      </c>
      <c r="M9">
        <f t="shared" si="9"/>
        <v>1.8420753583206844</v>
      </c>
      <c r="N9">
        <f t="shared" si="10"/>
        <v>2.1875421719907089</v>
      </c>
    </row>
    <row r="10" spans="1:14" x14ac:dyDescent="0.25">
      <c r="A10" s="4">
        <f>IF('True_Odds_Calculator_2-way'!A11="","",'True_Odds_Calculator_2-way'!A11)</f>
        <v>1.99</v>
      </c>
      <c r="B10" s="4">
        <f>IF('True_Odds_Calculator_2-way'!B11="","",'True_Odds_Calculator_2-way'!B11)</f>
        <v>1.88</v>
      </c>
      <c r="C10" s="4">
        <f t="shared" si="0"/>
        <v>0.50251256281407031</v>
      </c>
      <c r="D10">
        <f t="shared" si="1"/>
        <v>0.53191489361702127</v>
      </c>
      <c r="E10">
        <f t="shared" si="2"/>
        <v>3.4427456431091574E-2</v>
      </c>
      <c r="F10">
        <f t="shared" si="3"/>
        <v>-0.23286645995937127</v>
      </c>
      <c r="G10">
        <v>0</v>
      </c>
      <c r="H10">
        <f t="shared" si="4"/>
        <v>0.2672939163904629</v>
      </c>
      <c r="I10">
        <f t="shared" si="5"/>
        <v>-1.0713739108887084</v>
      </c>
      <c r="J10">
        <f t="shared" si="6"/>
        <v>1.0713739108887084</v>
      </c>
      <c r="K10">
        <f t="shared" si="7"/>
        <v>0.48528137423857021</v>
      </c>
      <c r="L10">
        <f t="shared" si="8"/>
        <v>0.51471862576142968</v>
      </c>
      <c r="M10">
        <f t="shared" si="9"/>
        <v>2.0606601717798219</v>
      </c>
      <c r="N10">
        <f t="shared" si="10"/>
        <v>1.9428090415820634</v>
      </c>
    </row>
    <row r="11" spans="1:14" x14ac:dyDescent="0.25">
      <c r="A11" s="4">
        <f>IF('True_Odds_Calculator_2-way'!A12="","",'True_Odds_Calculator_2-way'!A12)</f>
        <v>2.12</v>
      </c>
      <c r="B11" s="4">
        <f>IF('True_Odds_Calculator_2-way'!B12="","",'True_Odds_Calculator_2-way'!B12)</f>
        <v>1.77</v>
      </c>
      <c r="C11" s="4">
        <f t="shared" si="0"/>
        <v>0.47169811320754712</v>
      </c>
      <c r="D11">
        <f t="shared" si="1"/>
        <v>0.56497175141242939</v>
      </c>
      <c r="E11">
        <f t="shared" si="2"/>
        <v>3.6669864619976567E-2</v>
      </c>
      <c r="F11">
        <f t="shared" si="3"/>
        <v>-0.22982624453682976</v>
      </c>
      <c r="G11">
        <v>0</v>
      </c>
      <c r="H11">
        <f t="shared" si="4"/>
        <v>0.26649610915680627</v>
      </c>
      <c r="I11">
        <f t="shared" si="5"/>
        <v>-1.0768262306348702</v>
      </c>
      <c r="J11">
        <f t="shared" si="6"/>
        <v>1.0768262306348702</v>
      </c>
      <c r="K11">
        <f t="shared" si="7"/>
        <v>0.45329983228431991</v>
      </c>
      <c r="L11">
        <f t="shared" si="8"/>
        <v>0.5467001677156802</v>
      </c>
      <c r="M11">
        <f t="shared" si="9"/>
        <v>2.2060453783110545</v>
      </c>
      <c r="N11">
        <f t="shared" si="10"/>
        <v>1.8291561975888497</v>
      </c>
    </row>
    <row r="12" spans="1:14" x14ac:dyDescent="0.25">
      <c r="A12" s="4">
        <f>IF('True_Odds_Calculator_2-way'!A13="","",'True_Odds_Calculator_2-way'!A13)</f>
        <v>1.72</v>
      </c>
      <c r="B12" s="4">
        <f>IF('True_Odds_Calculator_2-way'!B13="","",'True_Odds_Calculator_2-way'!B13)</f>
        <v>2.1800000000000002</v>
      </c>
      <c r="C12" s="4">
        <f t="shared" si="0"/>
        <v>0.58139534883720934</v>
      </c>
      <c r="D12">
        <f t="shared" si="1"/>
        <v>0.4587155963302752</v>
      </c>
      <c r="E12">
        <f t="shared" si="2"/>
        <v>4.0110945167484591E-2</v>
      </c>
      <c r="F12">
        <f t="shared" si="3"/>
        <v>-0.22658416897802425</v>
      </c>
      <c r="G12">
        <v>0</v>
      </c>
      <c r="H12">
        <f t="shared" si="4"/>
        <v>0.26669511414550884</v>
      </c>
      <c r="I12">
        <f t="shared" si="5"/>
        <v>-1.0849075915068656</v>
      </c>
      <c r="J12">
        <f t="shared" si="6"/>
        <v>1.0849075915068656</v>
      </c>
      <c r="K12">
        <f t="shared" si="7"/>
        <v>0.56144023968644996</v>
      </c>
      <c r="L12">
        <f t="shared" si="8"/>
        <v>0.43855976031354993</v>
      </c>
      <c r="M12">
        <f t="shared" si="9"/>
        <v>1.7811334658849434</v>
      </c>
      <c r="N12">
        <f t="shared" si="10"/>
        <v>2.2801909579781015</v>
      </c>
    </row>
    <row r="13" spans="1:14" x14ac:dyDescent="0.25">
      <c r="A13" s="4">
        <f>IF('True_Odds_Calculator_2-way'!A14="","",'True_Odds_Calculator_2-way'!A14)</f>
        <v>2.21</v>
      </c>
      <c r="B13" s="4">
        <f>IF('True_Odds_Calculator_2-way'!B14="","",'True_Odds_Calculator_2-way'!B14)</f>
        <v>1.74</v>
      </c>
      <c r="C13" s="4">
        <f t="shared" si="0"/>
        <v>0.45248868778280543</v>
      </c>
      <c r="D13">
        <f t="shared" si="1"/>
        <v>0.57471264367816088</v>
      </c>
      <c r="E13">
        <f t="shared" si="2"/>
        <v>2.720133146096626E-2</v>
      </c>
      <c r="F13">
        <f t="shared" si="3"/>
        <v>-0.23284963852915186</v>
      </c>
      <c r="G13">
        <v>0</v>
      </c>
      <c r="H13">
        <f t="shared" si="4"/>
        <v>0.26005096999011806</v>
      </c>
      <c r="I13">
        <f t="shared" si="5"/>
        <v>-1.0567967158529021</v>
      </c>
      <c r="J13">
        <f t="shared" si="6"/>
        <v>1.0567967158529021</v>
      </c>
      <c r="K13">
        <f t="shared" si="7"/>
        <v>0.43884208377593403</v>
      </c>
      <c r="L13">
        <f t="shared" si="8"/>
        <v>0.56115791622406608</v>
      </c>
      <c r="M13">
        <f t="shared" si="9"/>
        <v>2.2787240261820116</v>
      </c>
      <c r="N13">
        <f t="shared" si="10"/>
        <v>1.7820295697311479</v>
      </c>
    </row>
    <row r="14" spans="1:14" x14ac:dyDescent="0.25">
      <c r="A14" s="4">
        <f>IF('True_Odds_Calculator_2-way'!A15="","",'True_Odds_Calculator_2-way'!A15)</f>
        <v>2</v>
      </c>
      <c r="B14" s="4">
        <f>IF('True_Odds_Calculator_2-way'!B15="","",'True_Odds_Calculator_2-way'!B15)</f>
        <v>1.91</v>
      </c>
      <c r="C14" s="4">
        <f t="shared" si="0"/>
        <v>0.5</v>
      </c>
      <c r="D14">
        <f t="shared" si="1"/>
        <v>0.52356020942408377</v>
      </c>
      <c r="E14">
        <f t="shared" si="2"/>
        <v>2.3560209424083656E-2</v>
      </c>
      <c r="F14">
        <f t="shared" si="3"/>
        <v>-0.23821989528795817</v>
      </c>
      <c r="G14">
        <v>0</v>
      </c>
      <c r="H14">
        <f t="shared" si="4"/>
        <v>0.26178010471204188</v>
      </c>
      <c r="I14">
        <f t="shared" si="5"/>
        <v>-1.0482848367219182</v>
      </c>
      <c r="J14">
        <f t="shared" si="6"/>
        <v>1.0482848367219182</v>
      </c>
      <c r="K14">
        <f t="shared" si="7"/>
        <v>0.4882133490771739</v>
      </c>
      <c r="L14">
        <f t="shared" si="8"/>
        <v>0.51178665092282616</v>
      </c>
      <c r="M14">
        <f t="shared" si="9"/>
        <v>2.0482848367219182</v>
      </c>
      <c r="N14">
        <f t="shared" si="10"/>
        <v>1.9539392014169454</v>
      </c>
    </row>
    <row r="15" spans="1:14" x14ac:dyDescent="0.25">
      <c r="A15" s="4">
        <f>IF('True_Odds_Calculator_2-way'!A16="","",'True_Odds_Calculator_2-way'!A16)</f>
        <v>2.13</v>
      </c>
      <c r="B15" s="4">
        <f>IF('True_Odds_Calculator_2-way'!B16="","",'True_Odds_Calculator_2-way'!B16)</f>
        <v>1.79</v>
      </c>
      <c r="C15" s="4">
        <f t="shared" si="0"/>
        <v>0.46948356807511737</v>
      </c>
      <c r="D15">
        <f t="shared" si="1"/>
        <v>0.55865921787709494</v>
      </c>
      <c r="E15">
        <f t="shared" si="2"/>
        <v>2.8142785952212312E-2</v>
      </c>
      <c r="F15">
        <f t="shared" si="3"/>
        <v>-0.2341385369947806</v>
      </c>
      <c r="G15">
        <v>0</v>
      </c>
      <c r="H15">
        <f t="shared" si="4"/>
        <v>0.26228132294699291</v>
      </c>
      <c r="I15">
        <f t="shared" si="5"/>
        <v>-1.0583936671670078</v>
      </c>
      <c r="J15">
        <f t="shared" si="6"/>
        <v>1.0583936671670078</v>
      </c>
      <c r="K15">
        <f t="shared" si="7"/>
        <v>0.45537654905878816</v>
      </c>
      <c r="L15">
        <f t="shared" si="8"/>
        <v>0.5446234509412119</v>
      </c>
      <c r="M15">
        <f t="shared" si="9"/>
        <v>2.1959848438987186</v>
      </c>
      <c r="N15">
        <f t="shared" si="10"/>
        <v>1.8361309970619364</v>
      </c>
    </row>
    <row r="16" spans="1:14" x14ac:dyDescent="0.25">
      <c r="A16" s="4">
        <f>IF('True_Odds_Calculator_2-way'!A17="","",'True_Odds_Calculator_2-way'!A17)</f>
        <v>1.66</v>
      </c>
      <c r="B16" s="4">
        <f>IF('True_Odds_Calculator_2-way'!B17="","",'True_Odds_Calculator_2-way'!B17)</f>
        <v>2.33</v>
      </c>
      <c r="C16" s="4">
        <f t="shared" si="0"/>
        <v>0.60240963855421692</v>
      </c>
      <c r="D16">
        <f t="shared" si="1"/>
        <v>0.42918454935622319</v>
      </c>
      <c r="E16">
        <f t="shared" si="2"/>
        <v>3.1594187910440219E-2</v>
      </c>
      <c r="F16">
        <f t="shared" si="3"/>
        <v>-0.22695072134029659</v>
      </c>
      <c r="G16">
        <v>0</v>
      </c>
      <c r="H16">
        <f t="shared" si="4"/>
        <v>0.25854490925073687</v>
      </c>
      <c r="I16">
        <f t="shared" si="5"/>
        <v>-1.0673385899176775</v>
      </c>
      <c r="J16">
        <f t="shared" si="6"/>
        <v>1.0673385899176775</v>
      </c>
      <c r="K16">
        <f t="shared" si="7"/>
        <v>0.58670176980636279</v>
      </c>
      <c r="L16">
        <f t="shared" si="8"/>
        <v>0.41329823019363698</v>
      </c>
      <c r="M16">
        <f t="shared" si="9"/>
        <v>1.7044434693456672</v>
      </c>
      <c r="N16">
        <f t="shared" si="10"/>
        <v>2.4195603245905111</v>
      </c>
    </row>
    <row r="17" spans="1:14" x14ac:dyDescent="0.25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0.59523809523809523</v>
      </c>
      <c r="D17">
        <f t="shared" si="1"/>
        <v>0.4504504504504504</v>
      </c>
      <c r="E17">
        <f t="shared" si="2"/>
        <v>4.5688545688545634E-2</v>
      </c>
      <c r="F17">
        <f t="shared" si="3"/>
        <v>-0.22243672243672252</v>
      </c>
      <c r="G17">
        <v>0</v>
      </c>
      <c r="H17">
        <f t="shared" si="4"/>
        <v>0.2681252681252681</v>
      </c>
      <c r="I17">
        <f t="shared" si="5"/>
        <v>-1.0979071877276467</v>
      </c>
      <c r="J17">
        <f t="shared" si="6"/>
        <v>1.0979071877276467</v>
      </c>
      <c r="K17">
        <f t="shared" si="7"/>
        <v>0.57254851307619281</v>
      </c>
      <c r="L17">
        <f t="shared" si="8"/>
        <v>0.42745148692380741</v>
      </c>
      <c r="M17">
        <f t="shared" si="9"/>
        <v>1.7465768876547993</v>
      </c>
      <c r="N17">
        <f t="shared" si="10"/>
        <v>2.3394467690277296</v>
      </c>
    </row>
    <row r="18" spans="1:14" x14ac:dyDescent="0.25">
      <c r="A18" s="4">
        <f>IF('True_Odds_Calculator_2-way'!A19="","",'True_Odds_Calculator_2-way'!A19)</f>
        <v>1.83</v>
      </c>
      <c r="B18" s="4">
        <f>IF('True_Odds_Calculator_2-way'!B19="","",'True_Odds_Calculator_2-way'!B19)</f>
        <v>2.0099999999999998</v>
      </c>
      <c r="C18" s="4">
        <f t="shared" si="0"/>
        <v>0.54644808743169393</v>
      </c>
      <c r="D18">
        <f t="shared" si="1"/>
        <v>0.49751243781094534</v>
      </c>
      <c r="E18">
        <f t="shared" si="2"/>
        <v>4.3960525242639381E-2</v>
      </c>
      <c r="F18">
        <f t="shared" si="3"/>
        <v>-0.22790419487263125</v>
      </c>
      <c r="G18">
        <v>0</v>
      </c>
      <c r="H18">
        <f t="shared" si="4"/>
        <v>0.27186472011527063</v>
      </c>
      <c r="I18">
        <f t="shared" si="5"/>
        <v>-1.0921952084562025</v>
      </c>
      <c r="J18">
        <f t="shared" si="6"/>
        <v>1.0921952084562025</v>
      </c>
      <c r="K18">
        <f t="shared" si="7"/>
        <v>0.52451531528425399</v>
      </c>
      <c r="L18">
        <f t="shared" si="8"/>
        <v>0.47548468471574579</v>
      </c>
      <c r="M18">
        <f t="shared" si="9"/>
        <v>1.9065220230186481</v>
      </c>
      <c r="N18">
        <f t="shared" si="10"/>
        <v>2.1031171605407648</v>
      </c>
    </row>
    <row r="19" spans="1:14" x14ac:dyDescent="0.25">
      <c r="A19" s="4">
        <f>IF('True_Odds_Calculator_2-way'!A20="","",'True_Odds_Calculator_2-way'!A20)</f>
        <v>1.77</v>
      </c>
      <c r="B19" s="4">
        <f>IF('True_Odds_Calculator_2-way'!B20="","",'True_Odds_Calculator_2-way'!B20)</f>
        <v>2.02</v>
      </c>
      <c r="C19" s="4">
        <f t="shared" si="0"/>
        <v>0.56497175141242939</v>
      </c>
      <c r="D19">
        <f t="shared" si="1"/>
        <v>0.49504950495049505</v>
      </c>
      <c r="E19">
        <f t="shared" si="2"/>
        <v>6.0021256362924547E-2</v>
      </c>
      <c r="F19">
        <f t="shared" si="3"/>
        <v>-0.21966772948481283</v>
      </c>
      <c r="G19">
        <v>0</v>
      </c>
      <c r="H19">
        <f t="shared" si="4"/>
        <v>0.27968898584773733</v>
      </c>
      <c r="I19">
        <f t="shared" si="5"/>
        <v>-1.1283778477771595</v>
      </c>
      <c r="J19">
        <f t="shared" si="6"/>
        <v>1.1283778477771595</v>
      </c>
      <c r="K19">
        <f t="shared" si="7"/>
        <v>0.53508815342327587</v>
      </c>
      <c r="L19">
        <f t="shared" si="8"/>
        <v>0.46491184657672407</v>
      </c>
      <c r="M19">
        <f t="shared" si="9"/>
        <v>1.8688509427884128</v>
      </c>
      <c r="N19">
        <f t="shared" si="10"/>
        <v>2.150945404732703</v>
      </c>
    </row>
    <row r="20" spans="1:14" x14ac:dyDescent="0.25">
      <c r="A20" s="4">
        <f>IF('True_Odds_Calculator_2-way'!A21="","",'True_Odds_Calculator_2-way'!A21)</f>
        <v>1.48</v>
      </c>
      <c r="B20" s="4">
        <f>IF('True_Odds_Calculator_2-way'!B21="","",'True_Odds_Calculator_2-way'!B21)</f>
        <v>2.69</v>
      </c>
      <c r="C20" s="4">
        <f t="shared" si="0"/>
        <v>0.67567567567567566</v>
      </c>
      <c r="D20">
        <f t="shared" si="1"/>
        <v>0.37174721189591081</v>
      </c>
      <c r="E20">
        <f t="shared" si="2"/>
        <v>4.7422887571586525E-2</v>
      </c>
      <c r="F20">
        <f t="shared" si="3"/>
        <v>-0.20375766100673154</v>
      </c>
      <c r="G20">
        <v>0</v>
      </c>
      <c r="H20">
        <f t="shared" si="4"/>
        <v>0.25118054857831812</v>
      </c>
      <c r="I20">
        <f t="shared" si="5"/>
        <v>-1.1102889792108193</v>
      </c>
      <c r="J20">
        <f t="shared" si="6"/>
        <v>1.1102889792108193</v>
      </c>
      <c r="K20">
        <f t="shared" si="7"/>
        <v>0.65234180170593681</v>
      </c>
      <c r="L20">
        <f t="shared" si="8"/>
        <v>0.34765819829406286</v>
      </c>
      <c r="M20">
        <f t="shared" si="9"/>
        <v>1.5329387100211935</v>
      </c>
      <c r="N20">
        <f t="shared" si="10"/>
        <v>2.8763883748662846</v>
      </c>
    </row>
    <row r="21" spans="1:14" x14ac:dyDescent="0.25">
      <c r="A21" s="4">
        <f>IF('True_Odds_Calculator_2-way'!A22="","",'True_Odds_Calculator_2-way'!A22)</f>
        <v>1.56</v>
      </c>
      <c r="B21" s="4">
        <f>IF('True_Odds_Calculator_2-way'!B22="","",'True_Odds_Calculator_2-way'!B22)</f>
        <v>2.52</v>
      </c>
      <c r="C21" s="4">
        <f t="shared" si="0"/>
        <v>0.64102564102564097</v>
      </c>
      <c r="D21">
        <f t="shared" si="1"/>
        <v>0.3968253968253968</v>
      </c>
      <c r="E21">
        <f t="shared" si="2"/>
        <v>3.7851037851037717E-2</v>
      </c>
      <c r="F21">
        <f t="shared" si="3"/>
        <v>-0.21652421652421661</v>
      </c>
      <c r="G21">
        <v>0</v>
      </c>
      <c r="H21">
        <f t="shared" si="4"/>
        <v>0.25437525437525432</v>
      </c>
      <c r="I21">
        <f t="shared" si="5"/>
        <v>-1.0838874619051497</v>
      </c>
      <c r="J21">
        <f t="shared" si="6"/>
        <v>1.0838874619051497</v>
      </c>
      <c r="K21">
        <f t="shared" si="7"/>
        <v>0.62228645044410036</v>
      </c>
      <c r="L21">
        <f t="shared" si="8"/>
        <v>0.3777135495558997</v>
      </c>
      <c r="M21">
        <f t="shared" si="9"/>
        <v>1.6069769786668839</v>
      </c>
      <c r="N21">
        <f t="shared" si="10"/>
        <v>2.6475089420958278</v>
      </c>
    </row>
    <row r="22" spans="1:14" x14ac:dyDescent="0.25">
      <c r="A22" s="4">
        <f>IF('True_Odds_Calculator_2-way'!A23="","",'True_Odds_Calculator_2-way'!A23)</f>
        <v>2.0699999999999998</v>
      </c>
      <c r="B22" s="4">
        <f>IF('True_Odds_Calculator_2-way'!B23="","",'True_Odds_Calculator_2-way'!B23)</f>
        <v>1.8</v>
      </c>
      <c r="C22" s="4">
        <f t="shared" si="0"/>
        <v>0.48309178743961356</v>
      </c>
      <c r="D22">
        <f t="shared" si="1"/>
        <v>0.55555555555555558</v>
      </c>
      <c r="E22">
        <f t="shared" si="2"/>
        <v>3.8647342995169254E-2</v>
      </c>
      <c r="F22">
        <f t="shared" si="3"/>
        <v>-0.22973698336017168</v>
      </c>
      <c r="G22">
        <v>0</v>
      </c>
      <c r="H22">
        <f t="shared" si="4"/>
        <v>0.26838432635534087</v>
      </c>
      <c r="I22">
        <f t="shared" si="5"/>
        <v>-1.0808442529177926</v>
      </c>
      <c r="J22">
        <f t="shared" si="6"/>
        <v>1.0808442529177926</v>
      </c>
      <c r="K22">
        <f t="shared" si="7"/>
        <v>0.46371363147270434</v>
      </c>
      <c r="L22">
        <f t="shared" si="8"/>
        <v>0.53628636852729539</v>
      </c>
      <c r="M22">
        <f t="shared" si="9"/>
        <v>2.1565033506220384</v>
      </c>
      <c r="N22">
        <f t="shared" si="10"/>
        <v>1.8646754023342345</v>
      </c>
    </row>
    <row r="23" spans="1:14" x14ac:dyDescent="0.25">
      <c r="A23" s="4">
        <f>IF('True_Odds_Calculator_2-way'!A24="","",'True_Odds_Calculator_2-way'!A24)</f>
        <v>1.69</v>
      </c>
      <c r="B23" s="4">
        <f>IF('True_Odds_Calculator_2-way'!B24="","",'True_Odds_Calculator_2-way'!B24)</f>
        <v>2.23</v>
      </c>
      <c r="C23" s="4">
        <f t="shared" si="0"/>
        <v>0.59171597633136097</v>
      </c>
      <c r="D23">
        <f t="shared" si="1"/>
        <v>0.44843049327354262</v>
      </c>
      <c r="E23">
        <f t="shared" si="2"/>
        <v>4.0146469604903645E-2</v>
      </c>
      <c r="F23">
        <f t="shared" si="3"/>
        <v>-0.2251970175392044</v>
      </c>
      <c r="G23">
        <v>0</v>
      </c>
      <c r="H23">
        <f t="shared" si="4"/>
        <v>0.26534348714410805</v>
      </c>
      <c r="I23">
        <f t="shared" si="5"/>
        <v>-1.0854826817097272</v>
      </c>
      <c r="J23">
        <f t="shared" si="6"/>
        <v>1.0854826817097272</v>
      </c>
      <c r="K23">
        <f t="shared" si="7"/>
        <v>0.571760829690657</v>
      </c>
      <c r="L23">
        <f t="shared" si="8"/>
        <v>0.42823917030934305</v>
      </c>
      <c r="M23">
        <f t="shared" si="9"/>
        <v>1.7489830503797115</v>
      </c>
      <c r="N23">
        <f t="shared" si="10"/>
        <v>2.3351436985029639</v>
      </c>
    </row>
    <row r="24" spans="1:14" x14ac:dyDescent="0.25">
      <c r="A24" s="4">
        <f>IF('True_Odds_Calculator_2-way'!A25="","",'True_Odds_Calculator_2-way'!A25)</f>
        <v>1.71</v>
      </c>
      <c r="B24" s="4">
        <f>IF('True_Odds_Calculator_2-way'!B25="","",'True_Odds_Calculator_2-way'!B25)</f>
        <v>2.23</v>
      </c>
      <c r="C24" s="4">
        <f t="shared" si="0"/>
        <v>0.58479532163742687</v>
      </c>
      <c r="D24">
        <f t="shared" si="1"/>
        <v>0.44843049327354262</v>
      </c>
      <c r="E24">
        <f t="shared" si="2"/>
        <v>3.3225814910969431E-2</v>
      </c>
      <c r="F24">
        <f t="shared" si="3"/>
        <v>-0.22901423963496192</v>
      </c>
      <c r="G24">
        <v>0</v>
      </c>
      <c r="H24">
        <f t="shared" si="4"/>
        <v>0.26224005454593136</v>
      </c>
      <c r="I24">
        <f t="shared" si="5"/>
        <v>-1.070084984173661</v>
      </c>
      <c r="J24">
        <f t="shared" si="6"/>
        <v>1.070084984173661</v>
      </c>
      <c r="K24">
        <f t="shared" si="7"/>
        <v>0.56825919869450314</v>
      </c>
      <c r="L24">
        <f t="shared" si="8"/>
        <v>0.43174080130549697</v>
      </c>
      <c r="M24">
        <f t="shared" si="9"/>
        <v>1.7597603387632996</v>
      </c>
      <c r="N24">
        <f t="shared" si="10"/>
        <v>2.3162045305336028</v>
      </c>
    </row>
    <row r="25" spans="1:14" x14ac:dyDescent="0.25">
      <c r="A25" s="4">
        <f>IF('True_Odds_Calculator_2-way'!A26="","",'True_Odds_Calculator_2-way'!A26)</f>
        <v>1.9</v>
      </c>
      <c r="B25" s="4">
        <f>IF('True_Odds_Calculator_2-way'!B26="","",'True_Odds_Calculator_2-way'!B26)</f>
        <v>1.98</v>
      </c>
      <c r="C25" s="4">
        <f t="shared" si="0"/>
        <v>0.52631578947368418</v>
      </c>
      <c r="D25">
        <f t="shared" si="1"/>
        <v>0.50505050505050508</v>
      </c>
      <c r="E25">
        <f t="shared" si="2"/>
        <v>3.1366294524189264E-2</v>
      </c>
      <c r="F25">
        <f t="shared" si="3"/>
        <v>-0.23444976076555024</v>
      </c>
      <c r="G25">
        <v>0</v>
      </c>
      <c r="H25">
        <f t="shared" si="4"/>
        <v>0.26581605528973951</v>
      </c>
      <c r="I25">
        <f t="shared" si="5"/>
        <v>-1.0647942749998998</v>
      </c>
      <c r="J25">
        <f t="shared" si="6"/>
        <v>1.0647942749998998</v>
      </c>
      <c r="K25">
        <f t="shared" si="7"/>
        <v>0.51064311812610408</v>
      </c>
      <c r="L25">
        <f t="shared" si="8"/>
        <v>0.48935688187389592</v>
      </c>
      <c r="M25">
        <f t="shared" si="9"/>
        <v>1.9583148474999099</v>
      </c>
      <c r="N25">
        <f t="shared" si="10"/>
        <v>2.0434983894999017</v>
      </c>
    </row>
    <row r="26" spans="1:14" x14ac:dyDescent="0.25">
      <c r="A26" s="4">
        <f>IF('True_Odds_Calculator_2-way'!A27="","",'True_Odds_Calculator_2-way'!A27)</f>
        <v>1.78</v>
      </c>
      <c r="B26" s="4">
        <f>IF('True_Odds_Calculator_2-way'!B27="","",'True_Odds_Calculator_2-way'!B27)</f>
        <v>2.12</v>
      </c>
      <c r="C26" s="4">
        <f t="shared" si="0"/>
        <v>0.5617977528089888</v>
      </c>
      <c r="D26">
        <f t="shared" si="1"/>
        <v>0.47169811320754712</v>
      </c>
      <c r="E26">
        <f t="shared" si="2"/>
        <v>3.3495866016535869E-2</v>
      </c>
      <c r="F26">
        <f t="shared" si="3"/>
        <v>-0.23150307398770409</v>
      </c>
      <c r="G26">
        <v>0</v>
      </c>
      <c r="H26">
        <f t="shared" si="4"/>
        <v>0.26499894000423996</v>
      </c>
      <c r="I26">
        <f t="shared" si="5"/>
        <v>-1.0699012312772822</v>
      </c>
      <c r="J26">
        <f t="shared" si="6"/>
        <v>1.0699012312772822</v>
      </c>
      <c r="K26">
        <f t="shared" si="7"/>
        <v>0.54510083634166528</v>
      </c>
      <c r="L26">
        <f t="shared" si="8"/>
        <v>0.45489916365833472</v>
      </c>
      <c r="M26">
        <f t="shared" si="9"/>
        <v>1.83452296039628</v>
      </c>
      <c r="N26">
        <f t="shared" si="10"/>
        <v>2.1982893790305562</v>
      </c>
    </row>
    <row r="27" spans="1:14" x14ac:dyDescent="0.25">
      <c r="A27" s="4">
        <f>IF('True_Odds_Calculator_2-way'!A28="","",'True_Odds_Calculator_2-way'!A28)</f>
        <v>1.93</v>
      </c>
      <c r="B27" s="4">
        <f>IF('True_Odds_Calculator_2-way'!B28="","",'True_Odds_Calculator_2-way'!B28)</f>
        <v>1.96</v>
      </c>
      <c r="C27" s="4">
        <f t="shared" si="0"/>
        <v>0.5181347150259068</v>
      </c>
      <c r="D27">
        <f t="shared" si="1"/>
        <v>0.51020408163265307</v>
      </c>
      <c r="E27">
        <f t="shared" si="2"/>
        <v>2.8338796658559762E-2</v>
      </c>
      <c r="F27">
        <f t="shared" si="3"/>
        <v>-0.23601564978322942</v>
      </c>
      <c r="G27">
        <v>0</v>
      </c>
      <c r="H27">
        <f t="shared" si="4"/>
        <v>0.26435444644178918</v>
      </c>
      <c r="I27">
        <f t="shared" si="5"/>
        <v>-1.0583343916682539</v>
      </c>
      <c r="J27">
        <f t="shared" si="6"/>
        <v>1.0583343916682539</v>
      </c>
      <c r="K27">
        <f t="shared" si="7"/>
        <v>0.50396850395275605</v>
      </c>
      <c r="L27">
        <f t="shared" si="8"/>
        <v>0.49603149604724417</v>
      </c>
      <c r="M27">
        <f t="shared" si="9"/>
        <v>1.9842509842514759</v>
      </c>
      <c r="N27">
        <f t="shared" si="10"/>
        <v>2.0160010160015238</v>
      </c>
    </row>
    <row r="28" spans="1:14" x14ac:dyDescent="0.25">
      <c r="A28" s="4">
        <f>IF('True_Odds_Calculator_2-way'!A29="","",'True_Odds_Calculator_2-way'!A29)</f>
        <v>1.56</v>
      </c>
      <c r="B28" s="4">
        <f>IF('True_Odds_Calculator_2-way'!B29="","",'True_Odds_Calculator_2-way'!B29)</f>
        <v>2.54</v>
      </c>
      <c r="C28" s="4">
        <f t="shared" si="0"/>
        <v>0.64102564102564097</v>
      </c>
      <c r="D28">
        <f t="shared" si="1"/>
        <v>0.39370078740157477</v>
      </c>
      <c r="E28">
        <f t="shared" si="2"/>
        <v>3.4726428427215739E-2</v>
      </c>
      <c r="F28">
        <f t="shared" si="3"/>
        <v>-0.21764587118917833</v>
      </c>
      <c r="G28">
        <v>0</v>
      </c>
      <c r="H28">
        <f t="shared" si="4"/>
        <v>0.25237229961639407</v>
      </c>
      <c r="I28">
        <f t="shared" si="5"/>
        <v>-1.0768262306348699</v>
      </c>
      <c r="J28">
        <f t="shared" si="6"/>
        <v>1.0768262306348699</v>
      </c>
      <c r="K28">
        <f t="shared" si="7"/>
        <v>0.62382148846988572</v>
      </c>
      <c r="L28">
        <f t="shared" si="8"/>
        <v>0.37617851153011422</v>
      </c>
      <c r="M28">
        <f t="shared" si="9"/>
        <v>1.6030226891555273</v>
      </c>
      <c r="N28">
        <f t="shared" si="10"/>
        <v>2.6583123951776999</v>
      </c>
    </row>
    <row r="29" spans="1:14" x14ac:dyDescent="0.25">
      <c r="A29" s="4">
        <f>IF('True_Odds_Calculator_2-way'!A30="","",'True_Odds_Calculator_2-way'!A30)</f>
        <v>1.71</v>
      </c>
      <c r="B29" s="4">
        <f>IF('True_Odds_Calculator_2-way'!B30="","",'True_Odds_Calculator_2-way'!B30)</f>
        <v>2.23</v>
      </c>
      <c r="C29" s="4">
        <f t="shared" si="0"/>
        <v>0.58479532163742687</v>
      </c>
      <c r="D29">
        <f t="shared" si="1"/>
        <v>0.44843049327354262</v>
      </c>
      <c r="E29">
        <f t="shared" si="2"/>
        <v>3.3225814910969431E-2</v>
      </c>
      <c r="F29">
        <f t="shared" si="3"/>
        <v>-0.22901423963496192</v>
      </c>
      <c r="G29">
        <v>0</v>
      </c>
      <c r="H29">
        <f t="shared" si="4"/>
        <v>0.26224005454593136</v>
      </c>
      <c r="I29">
        <f t="shared" si="5"/>
        <v>-1.070084984173661</v>
      </c>
      <c r="J29">
        <f t="shared" si="6"/>
        <v>1.070084984173661</v>
      </c>
      <c r="K29">
        <f t="shared" si="7"/>
        <v>0.56825919869450314</v>
      </c>
      <c r="L29">
        <f t="shared" si="8"/>
        <v>0.43174080130549697</v>
      </c>
      <c r="M29">
        <f t="shared" si="9"/>
        <v>1.7597603387632996</v>
      </c>
      <c r="N29">
        <f t="shared" si="10"/>
        <v>2.3162045305336028</v>
      </c>
    </row>
    <row r="30" spans="1:14" x14ac:dyDescent="0.25">
      <c r="A30" s="4">
        <f>IF('True_Odds_Calculator_2-way'!A31="","",'True_Odds_Calculator_2-way'!A31)</f>
        <v>1.65</v>
      </c>
      <c r="B30" s="4">
        <f>IF('True_Odds_Calculator_2-way'!B31="","",'True_Odds_Calculator_2-way'!B31)</f>
        <v>2.35</v>
      </c>
      <c r="C30" s="4">
        <f t="shared" si="0"/>
        <v>0.60606060606060608</v>
      </c>
      <c r="D30">
        <f t="shared" si="1"/>
        <v>0.42553191489361702</v>
      </c>
      <c r="E30">
        <f t="shared" si="2"/>
        <v>3.1592520954223158E-2</v>
      </c>
      <c r="F30">
        <f t="shared" si="3"/>
        <v>-0.22630560928433263</v>
      </c>
      <c r="G30">
        <v>0</v>
      </c>
      <c r="H30">
        <f t="shared" si="4"/>
        <v>0.25789813023855579</v>
      </c>
      <c r="I30">
        <f t="shared" si="5"/>
        <v>-1.0675210253672478</v>
      </c>
      <c r="J30">
        <f t="shared" si="6"/>
        <v>1.0675210253672478</v>
      </c>
      <c r="K30">
        <f t="shared" si="7"/>
        <v>0.59035757177177173</v>
      </c>
      <c r="L30">
        <f t="shared" si="8"/>
        <v>0.40964242822822811</v>
      </c>
      <c r="M30">
        <f t="shared" si="9"/>
        <v>1.6938886664887112</v>
      </c>
      <c r="N30">
        <f t="shared" si="10"/>
        <v>2.4411533842457849</v>
      </c>
    </row>
    <row r="31" spans="1:14" x14ac:dyDescent="0.25">
      <c r="A31" s="4">
        <f>IF('True_Odds_Calculator_2-way'!A32="","",'True_Odds_Calculator_2-way'!A32)</f>
        <v>1.72</v>
      </c>
      <c r="B31" s="4">
        <f>IF('True_Odds_Calculator_2-way'!B32="","",'True_Odds_Calculator_2-way'!B32)</f>
        <v>2.21</v>
      </c>
      <c r="C31" s="4">
        <f t="shared" si="0"/>
        <v>0.58139534883720934</v>
      </c>
      <c r="D31">
        <f t="shared" si="1"/>
        <v>0.45248868778280543</v>
      </c>
      <c r="E31">
        <f t="shared" si="2"/>
        <v>3.3884036620014824E-2</v>
      </c>
      <c r="F31">
        <f t="shared" si="3"/>
        <v>-0.2291907818583605</v>
      </c>
      <c r="G31">
        <v>0</v>
      </c>
      <c r="H31">
        <f t="shared" si="4"/>
        <v>0.26307481847837527</v>
      </c>
      <c r="I31">
        <f t="shared" si="5"/>
        <v>-1.0713739108887084</v>
      </c>
      <c r="J31">
        <f t="shared" si="6"/>
        <v>1.0713739108887084</v>
      </c>
      <c r="K31">
        <f t="shared" si="7"/>
        <v>0.56452867108930049</v>
      </c>
      <c r="L31">
        <f t="shared" si="8"/>
        <v>0.43547132891069945</v>
      </c>
      <c r="M31">
        <f t="shared" si="9"/>
        <v>1.7713892158398703</v>
      </c>
      <c r="N31">
        <f t="shared" si="10"/>
        <v>2.2963624321753371</v>
      </c>
    </row>
    <row r="32" spans="1:14" x14ac:dyDescent="0.25">
      <c r="A32" s="4">
        <f>IF('True_Odds_Calculator_2-way'!A33="","",'True_Odds_Calculator_2-way'!A33)</f>
        <v>1.48</v>
      </c>
      <c r="B32" s="4">
        <f>IF('True_Odds_Calculator_2-way'!B33="","",'True_Odds_Calculator_2-way'!B33)</f>
        <v>2.73</v>
      </c>
      <c r="C32" s="4">
        <f t="shared" si="0"/>
        <v>0.67567567567567566</v>
      </c>
      <c r="D32">
        <f t="shared" si="1"/>
        <v>0.36630036630036628</v>
      </c>
      <c r="E32">
        <f t="shared" si="2"/>
        <v>4.1976041976041989E-2</v>
      </c>
      <c r="F32">
        <f t="shared" si="3"/>
        <v>-0.20552420552420547</v>
      </c>
      <c r="G32">
        <v>0</v>
      </c>
      <c r="H32">
        <f t="shared" si="4"/>
        <v>0.24750024750024749</v>
      </c>
      <c r="I32">
        <f t="shared" si="5"/>
        <v>-1.0973782032653678</v>
      </c>
      <c r="J32">
        <f t="shared" si="6"/>
        <v>1.0973782032653678</v>
      </c>
      <c r="K32">
        <f t="shared" si="7"/>
        <v>0.65498971200675082</v>
      </c>
      <c r="L32">
        <f t="shared" si="8"/>
        <v>0.34501028799324901</v>
      </c>
      <c r="M32">
        <f t="shared" si="9"/>
        <v>1.5267415375673767</v>
      </c>
      <c r="N32">
        <f t="shared" si="10"/>
        <v>2.8984642916490868</v>
      </c>
    </row>
    <row r="33" spans="1:14" x14ac:dyDescent="0.25">
      <c r="A33" s="4">
        <f>IF('True_Odds_Calculator_2-way'!A34="","",'True_Odds_Calculator_2-way'!A34)</f>
        <v>2.08</v>
      </c>
      <c r="B33" s="4">
        <f>IF('True_Odds_Calculator_2-way'!B34="","",'True_Odds_Calculator_2-way'!B34)</f>
        <v>1.82</v>
      </c>
      <c r="C33" s="4">
        <f t="shared" si="0"/>
        <v>0.48076923076923073</v>
      </c>
      <c r="D33">
        <f t="shared" si="1"/>
        <v>0.54945054945054939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0.46562780185187441</v>
      </c>
      <c r="L33">
        <f t="shared" si="8"/>
        <v>0.53437219814812564</v>
      </c>
      <c r="M33">
        <f t="shared" si="9"/>
        <v>2.1476380835140083</v>
      </c>
      <c r="N33">
        <f t="shared" si="10"/>
        <v>1.8713548411865626</v>
      </c>
    </row>
    <row r="34" spans="1:14" x14ac:dyDescent="0.25">
      <c r="A34" s="4">
        <f>IF('True_Odds_Calculator_2-way'!A35="","",'True_Odds_Calculator_2-way'!A35)</f>
        <v>1.78</v>
      </c>
      <c r="B34" s="4">
        <f>IF('True_Odds_Calculator_2-way'!B35="","",'True_Odds_Calculator_2-way'!B35)</f>
        <v>2.13</v>
      </c>
      <c r="C34" s="4">
        <f t="shared" si="0"/>
        <v>0.5617977528089888</v>
      </c>
      <c r="D34">
        <f t="shared" si="1"/>
        <v>0.46948356807511737</v>
      </c>
      <c r="E34">
        <f t="shared" si="2"/>
        <v>3.128132088410629E-2</v>
      </c>
      <c r="F34">
        <f t="shared" si="3"/>
        <v>-0.23247349264124062</v>
      </c>
      <c r="G34">
        <v>0</v>
      </c>
      <c r="H34">
        <f t="shared" si="4"/>
        <v>0.26375481352534685</v>
      </c>
      <c r="I34">
        <f t="shared" si="5"/>
        <v>-1.0651566348113084</v>
      </c>
      <c r="J34">
        <f t="shared" si="6"/>
        <v>1.0651566348113084</v>
      </c>
      <c r="K34">
        <f t="shared" si="7"/>
        <v>0.54620269164946567</v>
      </c>
      <c r="L34">
        <f t="shared" si="8"/>
        <v>0.45379730835053417</v>
      </c>
      <c r="M34">
        <f t="shared" si="9"/>
        <v>1.8308221751528204</v>
      </c>
      <c r="N34">
        <f t="shared" si="10"/>
        <v>2.2036269973367788</v>
      </c>
    </row>
    <row r="35" spans="1:14" x14ac:dyDescent="0.25">
      <c r="A35" s="4">
        <f>IF('True_Odds_Calculator_2-way'!A36="","",'True_Odds_Calculator_2-way'!A36)</f>
        <v>1.69</v>
      </c>
      <c r="B35" s="4">
        <f>IF('True_Odds_Calculator_2-way'!B36="","",'True_Odds_Calculator_2-way'!B36)</f>
        <v>2.27</v>
      </c>
      <c r="C35" s="4">
        <f t="shared" si="0"/>
        <v>0.59171597633136097</v>
      </c>
      <c r="D35">
        <f t="shared" si="1"/>
        <v>0.44052863436123346</v>
      </c>
      <c r="E35">
        <f t="shared" si="2"/>
        <v>3.2244610692594433E-2</v>
      </c>
      <c r="F35">
        <f t="shared" si="3"/>
        <v>-0.22842322029038398</v>
      </c>
      <c r="G35">
        <v>0</v>
      </c>
      <c r="H35">
        <f t="shared" si="4"/>
        <v>0.26066783098297841</v>
      </c>
      <c r="I35">
        <f t="shared" si="5"/>
        <v>-1.0682517037726924</v>
      </c>
      <c r="J35">
        <f t="shared" si="6"/>
        <v>1.0682517037726924</v>
      </c>
      <c r="K35">
        <f t="shared" si="7"/>
        <v>0.57567419307584422</v>
      </c>
      <c r="L35">
        <f t="shared" si="8"/>
        <v>0.42432580692415584</v>
      </c>
      <c r="M35">
        <f t="shared" si="9"/>
        <v>1.7370936756031574</v>
      </c>
      <c r="N35">
        <f t="shared" si="10"/>
        <v>2.3566796637913199</v>
      </c>
    </row>
    <row r="36" spans="1:14" x14ac:dyDescent="0.25">
      <c r="A36" s="4">
        <f>IF('True_Odds_Calculator_2-way'!A37="","",'True_Odds_Calculator_2-way'!A37)</f>
        <v>1.93</v>
      </c>
      <c r="B36" s="4">
        <f>IF('True_Odds_Calculator_2-way'!B37="","",'True_Odds_Calculator_2-way'!B37)</f>
        <v>1.96</v>
      </c>
      <c r="C36" s="4">
        <f t="shared" si="0"/>
        <v>0.5181347150259068</v>
      </c>
      <c r="D36">
        <f t="shared" si="1"/>
        <v>0.51020408163265307</v>
      </c>
      <c r="E36">
        <f t="shared" si="2"/>
        <v>2.8338796658559762E-2</v>
      </c>
      <c r="F36">
        <f t="shared" si="3"/>
        <v>-0.23601564978322942</v>
      </c>
      <c r="G36">
        <v>0</v>
      </c>
      <c r="H36">
        <f t="shared" si="4"/>
        <v>0.26435444644178918</v>
      </c>
      <c r="I36">
        <f t="shared" si="5"/>
        <v>-1.0583343916682539</v>
      </c>
      <c r="J36">
        <f t="shared" si="6"/>
        <v>1.0583343916682539</v>
      </c>
      <c r="K36">
        <f t="shared" si="7"/>
        <v>0.50396850395275605</v>
      </c>
      <c r="L36">
        <f t="shared" si="8"/>
        <v>0.49603149604724417</v>
      </c>
      <c r="M36">
        <f t="shared" si="9"/>
        <v>1.9842509842514759</v>
      </c>
      <c r="N36">
        <f t="shared" si="10"/>
        <v>2.0160010160015238</v>
      </c>
    </row>
    <row r="37" spans="1:14" x14ac:dyDescent="0.25">
      <c r="A37" s="4">
        <f>IF('True_Odds_Calculator_2-way'!A38="","",'True_Odds_Calculator_2-way'!A38)</f>
        <v>2.38</v>
      </c>
      <c r="B37" s="4">
        <f>IF('True_Odds_Calculator_2-way'!B38="","",'True_Odds_Calculator_2-way'!B38)</f>
        <v>1.63</v>
      </c>
      <c r="C37" s="4">
        <f t="shared" si="0"/>
        <v>0.42016806722689076</v>
      </c>
      <c r="D37">
        <f t="shared" si="1"/>
        <v>0.61349693251533743</v>
      </c>
      <c r="E37">
        <f t="shared" si="2"/>
        <v>3.3664999742228252E-2</v>
      </c>
      <c r="F37">
        <f t="shared" si="3"/>
        <v>-0.22410682064236731</v>
      </c>
      <c r="G37">
        <v>0</v>
      </c>
      <c r="H37">
        <f t="shared" si="4"/>
        <v>0.25777182038459556</v>
      </c>
      <c r="I37">
        <f t="shared" si="5"/>
        <v>-1.0724824201463117</v>
      </c>
      <c r="J37">
        <f t="shared" si="6"/>
        <v>1.0724824201463117</v>
      </c>
      <c r="K37">
        <f t="shared" si="7"/>
        <v>0.40322162143360418</v>
      </c>
      <c r="L37">
        <f t="shared" si="8"/>
        <v>0.59677837856639582</v>
      </c>
      <c r="M37">
        <f t="shared" si="9"/>
        <v>2.4800257398019103</v>
      </c>
      <c r="N37">
        <f t="shared" si="10"/>
        <v>1.6756639246921761</v>
      </c>
    </row>
    <row r="38" spans="1:14" x14ac:dyDescent="0.25">
      <c r="A38" s="4">
        <f>IF('True_Odds_Calculator_2-way'!A39="","",'True_Odds_Calculator_2-way'!A39)</f>
        <v>2.1800000000000002</v>
      </c>
      <c r="B38" s="4">
        <f>IF('True_Odds_Calculator_2-way'!B39="","",'True_Odds_Calculator_2-way'!B39)</f>
        <v>1.74</v>
      </c>
      <c r="C38" s="4">
        <f t="shared" si="0"/>
        <v>0.4587155963302752</v>
      </c>
      <c r="D38">
        <f t="shared" si="1"/>
        <v>0.57471264367816088</v>
      </c>
      <c r="E38">
        <f t="shared" si="2"/>
        <v>3.3428240008436028E-2</v>
      </c>
      <c r="F38">
        <f t="shared" si="3"/>
        <v>-0.23020141305494057</v>
      </c>
      <c r="G38">
        <v>0</v>
      </c>
      <c r="H38">
        <f t="shared" si="4"/>
        <v>0.26362965306337655</v>
      </c>
      <c r="I38">
        <f t="shared" si="5"/>
        <v>-1.0701462561817372</v>
      </c>
      <c r="J38">
        <f t="shared" si="6"/>
        <v>1.0701462561817372</v>
      </c>
      <c r="K38">
        <f t="shared" si="7"/>
        <v>0.44193570658612125</v>
      </c>
      <c r="L38">
        <f t="shared" si="8"/>
        <v>0.55806429341387886</v>
      </c>
      <c r="M38">
        <f t="shared" si="9"/>
        <v>2.26277258229445</v>
      </c>
      <c r="N38">
        <f t="shared" si="10"/>
        <v>1.7919082295744857</v>
      </c>
    </row>
    <row r="39" spans="1:14" x14ac:dyDescent="0.25">
      <c r="A39" s="4">
        <f>IF('True_Odds_Calculator_2-way'!A40="","",'True_Odds_Calculator_2-way'!A40)</f>
        <v>1.85</v>
      </c>
      <c r="B39" s="4">
        <f>IF('True_Odds_Calculator_2-way'!B40="","",'True_Odds_Calculator_2-way'!B40)</f>
        <v>2.0499999999999998</v>
      </c>
      <c r="C39" s="4">
        <f t="shared" si="0"/>
        <v>0.54054054054054046</v>
      </c>
      <c r="D39">
        <f t="shared" si="1"/>
        <v>0.48780487804878053</v>
      </c>
      <c r="E39">
        <f t="shared" si="2"/>
        <v>2.8345418589321048E-2</v>
      </c>
      <c r="F39">
        <f t="shared" si="3"/>
        <v>-0.2353328938694792</v>
      </c>
      <c r="G39">
        <v>0</v>
      </c>
      <c r="H39">
        <f t="shared" si="4"/>
        <v>0.26367831245880025</v>
      </c>
      <c r="I39">
        <f t="shared" si="5"/>
        <v>-1.0585122480499263</v>
      </c>
      <c r="J39">
        <f t="shared" si="6"/>
        <v>1.0585122480499263</v>
      </c>
      <c r="K39">
        <f t="shared" si="7"/>
        <v>0.52638909307720383</v>
      </c>
      <c r="L39">
        <f t="shared" si="8"/>
        <v>0.47361090692279612</v>
      </c>
      <c r="M39">
        <f t="shared" si="9"/>
        <v>1.8997354108424378</v>
      </c>
      <c r="N39">
        <f t="shared" si="10"/>
        <v>2.1114378604524222</v>
      </c>
    </row>
    <row r="40" spans="1:14" x14ac:dyDescent="0.25">
      <c r="A40" s="4">
        <f>IF('True_Odds_Calculator_2-way'!A41="","",'True_Odds_Calculator_2-way'!A41)</f>
        <v>2.0299999999999998</v>
      </c>
      <c r="B40" s="4">
        <f>IF('True_Odds_Calculator_2-way'!B41="","",'True_Odds_Calculator_2-way'!B41)</f>
        <v>1.85</v>
      </c>
      <c r="C40" s="4">
        <f t="shared" si="0"/>
        <v>0.49261083743842371</v>
      </c>
      <c r="D40">
        <f t="shared" si="1"/>
        <v>0.54054054054054046</v>
      </c>
      <c r="E40">
        <f t="shared" si="2"/>
        <v>3.315137797896428E-2</v>
      </c>
      <c r="F40">
        <f t="shared" si="3"/>
        <v>-0.23312475036612956</v>
      </c>
      <c r="G40">
        <v>0</v>
      </c>
      <c r="H40">
        <f t="shared" si="4"/>
        <v>0.26627612834509384</v>
      </c>
      <c r="I40">
        <f t="shared" si="5"/>
        <v>-1.0687396570715308</v>
      </c>
      <c r="J40">
        <f t="shared" si="6"/>
        <v>1.0687396570715308</v>
      </c>
      <c r="K40">
        <f t="shared" si="7"/>
        <v>0.47600872092291718</v>
      </c>
      <c r="L40">
        <f t="shared" si="8"/>
        <v>0.52399127907708287</v>
      </c>
      <c r="M40">
        <f t="shared" si="9"/>
        <v>2.1008018467836762</v>
      </c>
      <c r="N40">
        <f t="shared" si="10"/>
        <v>1.9084287085108012</v>
      </c>
    </row>
    <row r="41" spans="1:14" x14ac:dyDescent="0.25">
      <c r="A41" s="4">
        <f>IF('True_Odds_Calculator_2-way'!A42="","",'True_Odds_Calculator_2-way'!A42)</f>
        <v>1.79</v>
      </c>
      <c r="B41" s="4">
        <f>IF('True_Odds_Calculator_2-way'!B42="","",'True_Odds_Calculator_2-way'!B42)</f>
        <v>2.09</v>
      </c>
      <c r="C41" s="4">
        <f t="shared" si="0"/>
        <v>0.55865921787709494</v>
      </c>
      <c r="D41">
        <f t="shared" si="1"/>
        <v>0.47846889952153115</v>
      </c>
      <c r="E41">
        <f t="shared" si="2"/>
        <v>3.7128117398625982E-2</v>
      </c>
      <c r="F41">
        <f t="shared" si="3"/>
        <v>-0.23017294378658693</v>
      </c>
      <c r="G41">
        <v>0</v>
      </c>
      <c r="H41">
        <f t="shared" si="4"/>
        <v>0.26730106118521291</v>
      </c>
      <c r="I41">
        <f t="shared" si="5"/>
        <v>-1.077638764691236</v>
      </c>
      <c r="J41">
        <f t="shared" si="6"/>
        <v>1.077638764691236</v>
      </c>
      <c r="K41">
        <f t="shared" si="7"/>
        <v>0.54015086574792148</v>
      </c>
      <c r="L41">
        <f t="shared" si="8"/>
        <v>0.45984913425207868</v>
      </c>
      <c r="M41">
        <f t="shared" si="9"/>
        <v>1.8513346241060764</v>
      </c>
      <c r="N41">
        <f t="shared" si="10"/>
        <v>2.1746262535134471</v>
      </c>
    </row>
    <row r="42" spans="1:14" x14ac:dyDescent="0.25">
      <c r="A42" s="4">
        <f>IF('True_Odds_Calculator_2-way'!A43="","",'True_Odds_Calculator_2-way'!A43)</f>
        <v>1.88</v>
      </c>
      <c r="B42" s="4">
        <f>IF('True_Odds_Calculator_2-way'!B43="","",'True_Odds_Calculator_2-way'!B43)</f>
        <v>1.98</v>
      </c>
      <c r="C42" s="4">
        <f t="shared" si="0"/>
        <v>0.53191489361702127</v>
      </c>
      <c r="D42">
        <f t="shared" si="1"/>
        <v>0.50505050505050508</v>
      </c>
      <c r="E42">
        <f t="shared" si="2"/>
        <v>3.6965398667526461E-2</v>
      </c>
      <c r="F42">
        <f t="shared" si="3"/>
        <v>-0.23167848699763582</v>
      </c>
      <c r="G42">
        <v>0</v>
      </c>
      <c r="H42">
        <f t="shared" si="4"/>
        <v>0.26864388566516229</v>
      </c>
      <c r="I42">
        <f t="shared" si="5"/>
        <v>-1.0768262306348704</v>
      </c>
      <c r="J42">
        <f t="shared" si="6"/>
        <v>1.0768262306348704</v>
      </c>
      <c r="K42">
        <f t="shared" si="7"/>
        <v>0.51345058700488033</v>
      </c>
      <c r="L42">
        <f t="shared" si="8"/>
        <v>0.4865494129951195</v>
      </c>
      <c r="M42">
        <f t="shared" si="9"/>
        <v>1.947607082958686</v>
      </c>
      <c r="N42">
        <f t="shared" si="10"/>
        <v>2.0552897060221729</v>
      </c>
    </row>
    <row r="43" spans="1:14" x14ac:dyDescent="0.25">
      <c r="A43" s="4">
        <f>IF('True_Odds_Calculator_2-way'!A44="","",'True_Odds_Calculator_2-way'!A44)</f>
        <v>2.17</v>
      </c>
      <c r="B43" s="4">
        <f>IF('True_Odds_Calculator_2-way'!B44="","",'True_Odds_Calculator_2-way'!B44)</f>
        <v>1.74</v>
      </c>
      <c r="C43" s="4">
        <f t="shared" si="0"/>
        <v>0.46082949308755761</v>
      </c>
      <c r="D43">
        <f t="shared" si="1"/>
        <v>0.57471264367816088</v>
      </c>
      <c r="E43">
        <f t="shared" si="2"/>
        <v>3.5542136765718491E-2</v>
      </c>
      <c r="F43">
        <f t="shared" si="3"/>
        <v>-0.22930239949149844</v>
      </c>
      <c r="G43">
        <v>0</v>
      </c>
      <c r="H43">
        <f t="shared" si="4"/>
        <v>0.26484453625721699</v>
      </c>
      <c r="I43">
        <f t="shared" si="5"/>
        <v>-1.0747098003652684</v>
      </c>
      <c r="J43">
        <f t="shared" si="6"/>
        <v>1.0747098003652684</v>
      </c>
      <c r="K43">
        <f t="shared" si="7"/>
        <v>0.44298545385174265</v>
      </c>
      <c r="L43">
        <f t="shared" si="8"/>
        <v>0.55701454614825729</v>
      </c>
      <c r="M43">
        <f t="shared" si="9"/>
        <v>2.2574104664273644</v>
      </c>
      <c r="N43">
        <f t="shared" si="10"/>
        <v>1.7952852522702987</v>
      </c>
    </row>
    <row r="44" spans="1:14" x14ac:dyDescent="0.25">
      <c r="A44" s="4">
        <f>IF('True_Odds_Calculator_2-way'!A45="","",'True_Odds_Calculator_2-way'!A45)</f>
        <v>1.72</v>
      </c>
      <c r="B44" s="4">
        <f>IF('True_Odds_Calculator_2-way'!B45="","",'True_Odds_Calculator_2-way'!B45)</f>
        <v>2.19</v>
      </c>
      <c r="C44" s="4">
        <f t="shared" si="0"/>
        <v>0.58139534883720934</v>
      </c>
      <c r="D44">
        <f t="shared" si="1"/>
        <v>0.45662100456621008</v>
      </c>
      <c r="E44">
        <f t="shared" si="2"/>
        <v>3.8016353403419467E-2</v>
      </c>
      <c r="F44">
        <f t="shared" si="3"/>
        <v>-0.22746097483274919</v>
      </c>
      <c r="G44">
        <v>0</v>
      </c>
      <c r="H44">
        <f t="shared" si="4"/>
        <v>0.26547732823616865</v>
      </c>
      <c r="I44">
        <f t="shared" si="5"/>
        <v>-1.0803395392536077</v>
      </c>
      <c r="J44">
        <f t="shared" si="6"/>
        <v>1.0803395392536077</v>
      </c>
      <c r="K44">
        <f t="shared" si="7"/>
        <v>0.5624788995053388</v>
      </c>
      <c r="L44">
        <f t="shared" si="8"/>
        <v>0.43752110049466114</v>
      </c>
      <c r="M44">
        <f t="shared" si="9"/>
        <v>1.7778444682625973</v>
      </c>
      <c r="N44">
        <f t="shared" si="10"/>
        <v>2.2856040517117928</v>
      </c>
    </row>
    <row r="45" spans="1:14" x14ac:dyDescent="0.25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1.79</v>
      </c>
      <c r="C45" s="4">
        <f t="shared" si="0"/>
        <v>0.48780487804878053</v>
      </c>
      <c r="D45">
        <f t="shared" si="1"/>
        <v>0.55865921787709494</v>
      </c>
      <c r="E45">
        <f t="shared" si="2"/>
        <v>4.6464095925875526E-2</v>
      </c>
      <c r="F45">
        <f t="shared" si="3"/>
        <v>-0.22605259572148784</v>
      </c>
      <c r="G45">
        <v>0</v>
      </c>
      <c r="H45">
        <f t="shared" si="4"/>
        <v>0.27251669164736342</v>
      </c>
      <c r="I45">
        <f t="shared" si="5"/>
        <v>-1.0979733645872189</v>
      </c>
      <c r="J45">
        <f t="shared" si="6"/>
        <v>1.0979733645872189</v>
      </c>
      <c r="K45">
        <f t="shared" si="7"/>
        <v>0.46449579201960772</v>
      </c>
      <c r="L45">
        <f t="shared" si="8"/>
        <v>0.53550420798039233</v>
      </c>
      <c r="M45">
        <f t="shared" si="9"/>
        <v>2.1528720328165796</v>
      </c>
      <c r="N45">
        <f t="shared" si="10"/>
        <v>1.8673989580239028</v>
      </c>
    </row>
    <row r="46" spans="1:14" x14ac:dyDescent="0.25">
      <c r="A46" s="4">
        <f>IF('True_Odds_Calculator_2-way'!A47="","",'True_Odds_Calculator_2-way'!A47)</f>
        <v>1.65</v>
      </c>
      <c r="B46" s="4">
        <f>IF('True_Odds_Calculator_2-way'!B47="","",'True_Odds_Calculator_2-way'!B47)</f>
        <v>2.2999999999999998</v>
      </c>
      <c r="C46" s="4">
        <f t="shared" si="0"/>
        <v>0.60606060606060608</v>
      </c>
      <c r="D46">
        <f t="shared" si="1"/>
        <v>0.43478260869565222</v>
      </c>
      <c r="E46">
        <f t="shared" si="2"/>
        <v>4.0843214756258295E-2</v>
      </c>
      <c r="F46">
        <f t="shared" si="3"/>
        <v>-0.22266139657443995</v>
      </c>
      <c r="G46">
        <v>0</v>
      </c>
      <c r="H46">
        <f t="shared" si="4"/>
        <v>0.2635046113306983</v>
      </c>
      <c r="I46">
        <f t="shared" si="5"/>
        <v>-1.0878565864408427</v>
      </c>
      <c r="J46">
        <f t="shared" si="6"/>
        <v>1.0878565864408427</v>
      </c>
      <c r="K46">
        <f t="shared" si="7"/>
        <v>0.58578643762690474</v>
      </c>
      <c r="L46">
        <f t="shared" si="8"/>
        <v>0.41421356237309503</v>
      </c>
      <c r="M46">
        <f t="shared" si="9"/>
        <v>1.7071067811865481</v>
      </c>
      <c r="N46">
        <f t="shared" si="10"/>
        <v>2.4142135623730949</v>
      </c>
    </row>
    <row r="47" spans="1:14" x14ac:dyDescent="0.25">
      <c r="A47" s="4">
        <f>IF('True_Odds_Calculator_2-way'!A48="","",'True_Odds_Calculator_2-way'!A48)</f>
        <v>1.88</v>
      </c>
      <c r="B47" s="4">
        <f>IF('True_Odds_Calculator_2-way'!B48="","",'True_Odds_Calculator_2-way'!B48)</f>
        <v>1.99</v>
      </c>
      <c r="C47" s="4">
        <f t="shared" si="0"/>
        <v>0.53191489361702127</v>
      </c>
      <c r="D47">
        <f t="shared" si="1"/>
        <v>0.50251256281407031</v>
      </c>
      <c r="E47">
        <f t="shared" si="2"/>
        <v>3.4427456431091574E-2</v>
      </c>
      <c r="F47">
        <f t="shared" si="3"/>
        <v>-0.23286645995937127</v>
      </c>
      <c r="G47">
        <v>0</v>
      </c>
      <c r="H47">
        <f t="shared" si="4"/>
        <v>0.2672939163904629</v>
      </c>
      <c r="I47">
        <f t="shared" si="5"/>
        <v>-1.0713739108887084</v>
      </c>
      <c r="J47">
        <f t="shared" si="6"/>
        <v>1.0713739108887084</v>
      </c>
      <c r="K47">
        <f t="shared" si="7"/>
        <v>0.51471862576142968</v>
      </c>
      <c r="L47">
        <f t="shared" si="8"/>
        <v>0.48528137423857021</v>
      </c>
      <c r="M47">
        <f t="shared" si="9"/>
        <v>1.9428090415820634</v>
      </c>
      <c r="N47">
        <f t="shared" si="10"/>
        <v>2.0606601717798219</v>
      </c>
    </row>
    <row r="48" spans="1:14" x14ac:dyDescent="0.25">
      <c r="A48" s="4">
        <f>IF('True_Odds_Calculator_2-way'!A49="","",'True_Odds_Calculator_2-way'!A49)</f>
        <v>1.87</v>
      </c>
      <c r="B48" s="4">
        <f>IF('True_Odds_Calculator_2-way'!B49="","",'True_Odds_Calculator_2-way'!B49)</f>
        <v>2.0099999999999998</v>
      </c>
      <c r="C48" s="4">
        <f t="shared" si="0"/>
        <v>0.53475935828876997</v>
      </c>
      <c r="D48">
        <f t="shared" si="1"/>
        <v>0.49751243781094534</v>
      </c>
      <c r="E48">
        <f t="shared" si="2"/>
        <v>3.22717960997152E-2</v>
      </c>
      <c r="F48">
        <f t="shared" si="3"/>
        <v>-0.23377763588474743</v>
      </c>
      <c r="G48">
        <v>0</v>
      </c>
      <c r="H48">
        <f t="shared" si="4"/>
        <v>0.26604943198446268</v>
      </c>
      <c r="I48">
        <f t="shared" si="5"/>
        <v>-1.0667918442539084</v>
      </c>
      <c r="J48">
        <f t="shared" si="6"/>
        <v>1.0667918442539084</v>
      </c>
      <c r="K48">
        <f t="shared" si="7"/>
        <v>0.51864290324350448</v>
      </c>
      <c r="L48">
        <f t="shared" si="8"/>
        <v>0.48135709675649557</v>
      </c>
      <c r="M48">
        <f t="shared" si="9"/>
        <v>1.9281089045009006</v>
      </c>
      <c r="N48">
        <f t="shared" si="10"/>
        <v>2.0774597626964471</v>
      </c>
    </row>
    <row r="49" spans="1:14" x14ac:dyDescent="0.25">
      <c r="A49" s="4">
        <f>IF('True_Odds_Calculator_2-way'!A50="","",'True_Odds_Calculator_2-way'!A50)</f>
        <v>2.12</v>
      </c>
      <c r="B49" s="4">
        <f>IF('True_Odds_Calculator_2-way'!B50="","",'True_Odds_Calculator_2-way'!B50)</f>
        <v>1.76</v>
      </c>
      <c r="C49" s="4">
        <f t="shared" si="0"/>
        <v>0.47169811320754712</v>
      </c>
      <c r="D49">
        <f t="shared" si="1"/>
        <v>0.56818181818181823</v>
      </c>
      <c r="E49">
        <f t="shared" si="2"/>
        <v>3.9879931389365408E-2</v>
      </c>
      <c r="F49">
        <f t="shared" si="3"/>
        <v>-0.22813036020583177</v>
      </c>
      <c r="G49">
        <v>0</v>
      </c>
      <c r="H49">
        <f t="shared" si="4"/>
        <v>0.26801029159519724</v>
      </c>
      <c r="I49">
        <f t="shared" si="5"/>
        <v>-1.0838874619051502</v>
      </c>
      <c r="J49">
        <f t="shared" si="6"/>
        <v>1.0838874619051502</v>
      </c>
      <c r="K49">
        <f t="shared" si="7"/>
        <v>0.45168057659351019</v>
      </c>
      <c r="L49">
        <f t="shared" si="8"/>
        <v>0.54831942340648987</v>
      </c>
      <c r="M49">
        <f t="shared" si="9"/>
        <v>2.2139539573337679</v>
      </c>
      <c r="N49">
        <f t="shared" si="10"/>
        <v>1.8237544710479137</v>
      </c>
    </row>
    <row r="50" spans="1:14" x14ac:dyDescent="0.25">
      <c r="A50" s="4">
        <f>IF('True_Odds_Calculator_2-way'!A51="","",'True_Odds_Calculator_2-way'!A51)</f>
        <v>1.78</v>
      </c>
      <c r="B50" s="4">
        <f>IF('True_Odds_Calculator_2-way'!B51="","",'True_Odds_Calculator_2-way'!B51)</f>
        <v>2.02</v>
      </c>
      <c r="C50" s="4">
        <f t="shared" si="0"/>
        <v>0.5617977528089888</v>
      </c>
      <c r="D50">
        <f t="shared" si="1"/>
        <v>0.49504950495049505</v>
      </c>
      <c r="E50">
        <f t="shared" si="2"/>
        <v>5.6847257759483849E-2</v>
      </c>
      <c r="F50">
        <f t="shared" si="3"/>
        <v>-0.22127044165090659</v>
      </c>
      <c r="G50">
        <v>0</v>
      </c>
      <c r="H50">
        <f t="shared" si="4"/>
        <v>0.2781176994103905</v>
      </c>
      <c r="I50">
        <f t="shared" si="5"/>
        <v>-1.1211213233271877</v>
      </c>
      <c r="J50">
        <f t="shared" si="6"/>
        <v>1.1211213233271877</v>
      </c>
      <c r="K50">
        <f t="shared" si="7"/>
        <v>0.5334828131703736</v>
      </c>
      <c r="L50">
        <f t="shared" si="8"/>
        <v>0.46651718682962634</v>
      </c>
      <c r="M50">
        <f t="shared" si="9"/>
        <v>1.8744746321952062</v>
      </c>
      <c r="N50">
        <f t="shared" si="10"/>
        <v>2.1435437497937313</v>
      </c>
    </row>
    <row r="51" spans="1:14" x14ac:dyDescent="0.25">
      <c r="A51" s="4">
        <f>IF('True_Odds_Calculator_2-way'!A52="","",'True_Odds_Calculator_2-way'!A52)</f>
        <v>1.91</v>
      </c>
      <c r="B51" s="4">
        <f>IF('True_Odds_Calculator_2-way'!B52="","",'True_Odds_Calculator_2-way'!B52)</f>
        <v>1.96</v>
      </c>
      <c r="C51" s="4">
        <f t="shared" si="0"/>
        <v>0.52356020942408377</v>
      </c>
      <c r="D51">
        <f t="shared" si="1"/>
        <v>0.51020408163265307</v>
      </c>
      <c r="E51">
        <f t="shared" si="2"/>
        <v>3.3764291056736839E-2</v>
      </c>
      <c r="F51">
        <f t="shared" si="3"/>
        <v>-0.23335826477187727</v>
      </c>
      <c r="G51">
        <v>0</v>
      </c>
      <c r="H51">
        <f t="shared" si="4"/>
        <v>0.26712255582861416</v>
      </c>
      <c r="I51">
        <f t="shared" si="5"/>
        <v>-1.0699012312772824</v>
      </c>
      <c r="J51">
        <f t="shared" si="6"/>
        <v>1.0699012312772824</v>
      </c>
      <c r="K51">
        <f t="shared" si="7"/>
        <v>0.50668568712332396</v>
      </c>
      <c r="L51">
        <f t="shared" si="8"/>
        <v>0.49331431287667615</v>
      </c>
      <c r="M51">
        <f t="shared" si="9"/>
        <v>1.9736101204623264</v>
      </c>
      <c r="N51">
        <f t="shared" si="10"/>
        <v>2.0271051820261912</v>
      </c>
    </row>
    <row r="52" spans="1:14" x14ac:dyDescent="0.25">
      <c r="A52" s="4">
        <f>IF('True_Odds_Calculator_2-way'!A53="","",'True_Odds_Calculator_2-way'!A53)</f>
        <v>1.89</v>
      </c>
      <c r="B52" s="4">
        <f>IF('True_Odds_Calculator_2-way'!B53="","",'True_Odds_Calculator_2-way'!B53)</f>
        <v>1.98</v>
      </c>
      <c r="C52" s="4">
        <f t="shared" si="0"/>
        <v>0.52910052910052918</v>
      </c>
      <c r="D52">
        <f t="shared" si="1"/>
        <v>0.50505050505050508</v>
      </c>
      <c r="E52">
        <f t="shared" si="2"/>
        <v>3.4151034151034265E-2</v>
      </c>
      <c r="F52">
        <f t="shared" si="3"/>
        <v>-0.23307145529367745</v>
      </c>
      <c r="G52">
        <v>0</v>
      </c>
      <c r="H52">
        <f t="shared" si="4"/>
        <v>0.26722248944471172</v>
      </c>
      <c r="I52">
        <f t="shared" si="5"/>
        <v>-1.0707595557083738</v>
      </c>
      <c r="J52">
        <f t="shared" si="6"/>
        <v>1.0707595557083738</v>
      </c>
      <c r="K52">
        <f t="shared" si="7"/>
        <v>0.5120390612350737</v>
      </c>
      <c r="L52">
        <f t="shared" si="8"/>
        <v>0.48796093876492608</v>
      </c>
      <c r="M52">
        <f t="shared" si="9"/>
        <v>1.9529760045804527</v>
      </c>
      <c r="N52">
        <f t="shared" si="10"/>
        <v>2.0493443645942064</v>
      </c>
    </row>
    <row r="53" spans="1:14" x14ac:dyDescent="0.25">
      <c r="A53" s="4">
        <f>IF('True_Odds_Calculator_2-way'!A54="","",'True_Odds_Calculator_2-way'!A54)</f>
        <v>1.75</v>
      </c>
      <c r="B53" s="4">
        <f>IF('True_Odds_Calculator_2-way'!B54="","",'True_Odds_Calculator_2-way'!B54)</f>
        <v>2.15</v>
      </c>
      <c r="C53" s="4">
        <f t="shared" si="0"/>
        <v>0.5714285714285714</v>
      </c>
      <c r="D53">
        <f t="shared" si="1"/>
        <v>0.46511627906976744</v>
      </c>
      <c r="E53">
        <f t="shared" si="2"/>
        <v>3.6544850498338777E-2</v>
      </c>
      <c r="F53">
        <f t="shared" si="3"/>
        <v>-0.22923588039867115</v>
      </c>
      <c r="G53">
        <v>0</v>
      </c>
      <c r="H53">
        <f t="shared" si="4"/>
        <v>0.26578073089700993</v>
      </c>
      <c r="I53">
        <f t="shared" si="5"/>
        <v>-1.0767638041163308</v>
      </c>
      <c r="J53">
        <f t="shared" si="6"/>
        <v>1.0767638041163308</v>
      </c>
      <c r="K53">
        <f t="shared" si="7"/>
        <v>0.5532280473741612</v>
      </c>
      <c r="L53">
        <f t="shared" si="8"/>
        <v>0.44677195262583885</v>
      </c>
      <c r="M53">
        <f t="shared" si="9"/>
        <v>1.8075728530872484</v>
      </c>
      <c r="N53">
        <f t="shared" si="10"/>
        <v>2.2382783747337802</v>
      </c>
    </row>
    <row r="54" spans="1:14" x14ac:dyDescent="0.25">
      <c r="A54" s="4">
        <f>IF('True_Odds_Calculator_2-way'!A55="","",'True_Odds_Calculator_2-way'!A55)</f>
        <v>1.7</v>
      </c>
      <c r="B54" s="4">
        <f>IF('True_Odds_Calculator_2-way'!B55="","",'True_Odds_Calculator_2-way'!B55)</f>
        <v>2.2200000000000002</v>
      </c>
      <c r="C54" s="4">
        <f t="shared" si="0"/>
        <v>0.58823529411764708</v>
      </c>
      <c r="D54">
        <f t="shared" si="1"/>
        <v>0.4504504504504504</v>
      </c>
      <c r="E54">
        <f t="shared" si="2"/>
        <v>3.868574456809748E-2</v>
      </c>
      <c r="F54">
        <f t="shared" si="3"/>
        <v>-0.22628510863804985</v>
      </c>
      <c r="G54">
        <v>0</v>
      </c>
      <c r="H54">
        <f t="shared" si="4"/>
        <v>0.26497085320614733</v>
      </c>
      <c r="I54">
        <f t="shared" si="5"/>
        <v>-1.0821091383745125</v>
      </c>
      <c r="J54">
        <f t="shared" si="6"/>
        <v>1.0821091383745125</v>
      </c>
      <c r="K54">
        <f t="shared" si="7"/>
        <v>0.56899768428493536</v>
      </c>
      <c r="L54">
        <f t="shared" si="8"/>
        <v>0.43100231571506481</v>
      </c>
      <c r="M54">
        <f t="shared" si="9"/>
        <v>1.7574763968621581</v>
      </c>
      <c r="N54">
        <f t="shared" si="10"/>
        <v>2.3201731488169055</v>
      </c>
    </row>
    <row r="55" spans="1:14" x14ac:dyDescent="0.25">
      <c r="A55" s="4">
        <f>IF('True_Odds_Calculator_2-way'!A56="","",'True_Odds_Calculator_2-way'!A56)</f>
        <v>1.56</v>
      </c>
      <c r="B55" s="4">
        <f>IF('True_Odds_Calculator_2-way'!B56="","",'True_Odds_Calculator_2-way'!B56)</f>
        <v>2.5099999999999998</v>
      </c>
      <c r="C55" s="4">
        <f t="shared" si="0"/>
        <v>0.64102564102564097</v>
      </c>
      <c r="D55">
        <f t="shared" si="1"/>
        <v>0.39840637450199207</v>
      </c>
      <c r="E55">
        <f t="shared" si="2"/>
        <v>3.9432015527633091E-2</v>
      </c>
      <c r="F55">
        <f t="shared" si="3"/>
        <v>-0.21595668607620788</v>
      </c>
      <c r="G55">
        <v>0</v>
      </c>
      <c r="H55">
        <f t="shared" si="4"/>
        <v>0.25538870160384103</v>
      </c>
      <c r="I55">
        <f t="shared" si="5"/>
        <v>-1.0874705707258894</v>
      </c>
      <c r="J55">
        <f t="shared" si="6"/>
        <v>1.0874705707258894</v>
      </c>
      <c r="K55">
        <f t="shared" si="7"/>
        <v>0.62151040567809257</v>
      </c>
      <c r="L55">
        <f t="shared" si="8"/>
        <v>0.37848959432190721</v>
      </c>
      <c r="M55">
        <f t="shared" si="9"/>
        <v>1.6089835196064983</v>
      </c>
      <c r="N55">
        <f t="shared" si="10"/>
        <v>2.6420805617960932</v>
      </c>
    </row>
    <row r="56" spans="1:14" x14ac:dyDescent="0.25">
      <c r="A56" s="4">
        <f>IF('True_Odds_Calculator_2-way'!A57="","",'True_Odds_Calculator_2-way'!A57)</f>
        <v>1.79</v>
      </c>
      <c r="B56" s="4">
        <f>IF('True_Odds_Calculator_2-way'!B57="","",'True_Odds_Calculator_2-way'!B57)</f>
        <v>2.0499999999999998</v>
      </c>
      <c r="C56" s="4">
        <f t="shared" si="0"/>
        <v>0.55865921787709494</v>
      </c>
      <c r="D56">
        <f t="shared" si="1"/>
        <v>0.48780487804878053</v>
      </c>
      <c r="E56">
        <f t="shared" si="2"/>
        <v>4.6464095925875526E-2</v>
      </c>
      <c r="F56">
        <f t="shared" si="3"/>
        <v>-0.22605259572148784</v>
      </c>
      <c r="G56">
        <v>0</v>
      </c>
      <c r="H56">
        <f t="shared" si="4"/>
        <v>0.27251669164736342</v>
      </c>
      <c r="I56">
        <f t="shared" si="5"/>
        <v>-1.0979733645872189</v>
      </c>
      <c r="J56">
        <f t="shared" si="6"/>
        <v>1.0979733645872189</v>
      </c>
      <c r="K56">
        <f t="shared" si="7"/>
        <v>0.53550420798039233</v>
      </c>
      <c r="L56">
        <f t="shared" si="8"/>
        <v>0.46449579201960772</v>
      </c>
      <c r="M56">
        <f t="shared" si="9"/>
        <v>1.8673989580239028</v>
      </c>
      <c r="N56">
        <f t="shared" si="10"/>
        <v>2.1528720328165796</v>
      </c>
    </row>
    <row r="57" spans="1:14" x14ac:dyDescent="0.25">
      <c r="A57" s="4">
        <f>IF('True_Odds_Calculator_2-way'!A58="","",'True_Odds_Calculator_2-way'!A58)</f>
        <v>1.33</v>
      </c>
      <c r="B57" s="4">
        <f>IF('True_Odds_Calculator_2-way'!B58="","",'True_Odds_Calculator_2-way'!B58)</f>
        <v>3.28</v>
      </c>
      <c r="C57" s="4">
        <f t="shared" si="0"/>
        <v>0.75187969924812026</v>
      </c>
      <c r="D57">
        <f t="shared" si="1"/>
        <v>0.3048780487804878</v>
      </c>
      <c r="E57">
        <f t="shared" si="2"/>
        <v>5.6757748028608113E-2</v>
      </c>
      <c r="F57">
        <f t="shared" si="3"/>
        <v>-0.17247386759581884</v>
      </c>
      <c r="G57">
        <v>0</v>
      </c>
      <c r="H57">
        <f t="shared" si="4"/>
        <v>0.2292316156244269</v>
      </c>
      <c r="I57">
        <f t="shared" si="5"/>
        <v>-1.152857439776791</v>
      </c>
      <c r="J57">
        <f t="shared" si="6"/>
        <v>1.152857439776791</v>
      </c>
      <c r="K57">
        <f t="shared" si="7"/>
        <v>0.72440516015997036</v>
      </c>
      <c r="L57">
        <f t="shared" si="8"/>
        <v>0.27559483984002958</v>
      </c>
      <c r="M57">
        <f t="shared" si="9"/>
        <v>1.3804429551263413</v>
      </c>
      <c r="N57">
        <f t="shared" si="10"/>
        <v>3.6285149626910833</v>
      </c>
    </row>
    <row r="58" spans="1:14" x14ac:dyDescent="0.25">
      <c r="A58" s="4">
        <f>IF('True_Odds_Calculator_2-way'!A59="","",'True_Odds_Calculator_2-way'!A59)</f>
        <v>1.56</v>
      </c>
      <c r="B58" s="4">
        <f>IF('True_Odds_Calculator_2-way'!B59="","",'True_Odds_Calculator_2-way'!B59)</f>
        <v>2.46</v>
      </c>
      <c r="C58" s="4">
        <f t="shared" si="0"/>
        <v>0.64102564102564097</v>
      </c>
      <c r="D58">
        <f t="shared" si="1"/>
        <v>0.4065040650406504</v>
      </c>
      <c r="E58">
        <f t="shared" si="2"/>
        <v>4.7529706066291366E-2</v>
      </c>
      <c r="F58">
        <f t="shared" si="3"/>
        <v>-0.21304982280592033</v>
      </c>
      <c r="G58">
        <v>0</v>
      </c>
      <c r="H58">
        <f t="shared" si="4"/>
        <v>0.26057952887221175</v>
      </c>
      <c r="I58">
        <f t="shared" si="5"/>
        <v>-1.1059348880095219</v>
      </c>
      <c r="J58">
        <f t="shared" si="6"/>
        <v>1.1059348880095219</v>
      </c>
      <c r="K58">
        <f t="shared" si="7"/>
        <v>0.61754181729268298</v>
      </c>
      <c r="L58">
        <f t="shared" si="8"/>
        <v>0.38245818270731691</v>
      </c>
      <c r="M58">
        <f t="shared" si="9"/>
        <v>1.6193235372853327</v>
      </c>
      <c r="N58">
        <f t="shared" si="10"/>
        <v>2.6146649364939023</v>
      </c>
    </row>
    <row r="59" spans="1:14" x14ac:dyDescent="0.25">
      <c r="A59" s="4">
        <f>IF('True_Odds_Calculator_2-way'!A60="","",'True_Odds_Calculator_2-way'!A60)</f>
        <v>1.83</v>
      </c>
      <c r="B59" s="4">
        <f>IF('True_Odds_Calculator_2-way'!B60="","",'True_Odds_Calculator_2-way'!B60)</f>
        <v>2.0099999999999998</v>
      </c>
      <c r="C59" s="4">
        <f t="shared" si="0"/>
        <v>0.54644808743169393</v>
      </c>
      <c r="D59">
        <f t="shared" si="1"/>
        <v>0.49751243781094534</v>
      </c>
      <c r="E59">
        <f t="shared" si="2"/>
        <v>4.3960525242639381E-2</v>
      </c>
      <c r="F59">
        <f t="shared" si="3"/>
        <v>-0.22790419487263125</v>
      </c>
      <c r="G59">
        <v>0</v>
      </c>
      <c r="H59">
        <f t="shared" si="4"/>
        <v>0.27186472011527063</v>
      </c>
      <c r="I59">
        <f t="shared" si="5"/>
        <v>-1.0921952084562025</v>
      </c>
      <c r="J59">
        <f t="shared" si="6"/>
        <v>1.0921952084562025</v>
      </c>
      <c r="K59">
        <f t="shared" si="7"/>
        <v>0.52451531528425399</v>
      </c>
      <c r="L59">
        <f t="shared" si="8"/>
        <v>0.47548468471574579</v>
      </c>
      <c r="M59">
        <f t="shared" si="9"/>
        <v>1.9065220230186481</v>
      </c>
      <c r="N59">
        <f t="shared" si="10"/>
        <v>2.1031171605407648</v>
      </c>
    </row>
    <row r="60" spans="1:14" x14ac:dyDescent="0.25">
      <c r="A60" s="4">
        <f>IF('True_Odds_Calculator_2-way'!A61="","",'True_Odds_Calculator_2-way'!A61)</f>
        <v>2.16</v>
      </c>
      <c r="B60" s="4">
        <f>IF('True_Odds_Calculator_2-way'!B61="","",'True_Odds_Calculator_2-way'!B61)</f>
        <v>1.71</v>
      </c>
      <c r="C60" s="4">
        <f t="shared" si="0"/>
        <v>0.46296296296296291</v>
      </c>
      <c r="D60">
        <f t="shared" si="1"/>
        <v>0.58479532163742687</v>
      </c>
      <c r="E60">
        <f t="shared" si="2"/>
        <v>4.7758284600389889E-2</v>
      </c>
      <c r="F60">
        <f t="shared" si="3"/>
        <v>-0.22298029023175214</v>
      </c>
      <c r="G60">
        <v>0</v>
      </c>
      <c r="H60">
        <f t="shared" si="4"/>
        <v>0.27073857483214203</v>
      </c>
      <c r="I60">
        <f t="shared" si="5"/>
        <v>-1.1018991068031498</v>
      </c>
      <c r="J60">
        <f t="shared" si="6"/>
        <v>1.1018991068031498</v>
      </c>
      <c r="K60">
        <f t="shared" si="7"/>
        <v>0.43894245414016486</v>
      </c>
      <c r="L60">
        <f t="shared" si="8"/>
        <v>0.56105754585983503</v>
      </c>
      <c r="M60">
        <f t="shared" si="9"/>
        <v>2.2782029638916539</v>
      </c>
      <c r="N60">
        <f t="shared" si="10"/>
        <v>1.7823483658302366</v>
      </c>
    </row>
    <row r="61" spans="1:14" x14ac:dyDescent="0.25">
      <c r="A61" s="4">
        <f>IF('True_Odds_Calculator_2-way'!A62="","",'True_Odds_Calculator_2-way'!A62)</f>
        <v>2.29</v>
      </c>
      <c r="B61" s="4">
        <f>IF('True_Odds_Calculator_2-way'!B62="","",'True_Odds_Calculator_2-way'!B62)</f>
        <v>1.64</v>
      </c>
      <c r="C61" s="4">
        <f t="shared" si="0"/>
        <v>0.4366812227074236</v>
      </c>
      <c r="D61">
        <f t="shared" si="1"/>
        <v>0.6097560975609756</v>
      </c>
      <c r="E61">
        <f t="shared" si="2"/>
        <v>4.6437320268399196E-2</v>
      </c>
      <c r="F61">
        <f t="shared" si="3"/>
        <v>-0.21983171796783463</v>
      </c>
      <c r="G61">
        <v>0</v>
      </c>
      <c r="H61">
        <f t="shared" si="4"/>
        <v>0.26626903823623388</v>
      </c>
      <c r="I61">
        <f t="shared" si="5"/>
        <v>-1.1005636329070299</v>
      </c>
      <c r="J61">
        <f t="shared" si="6"/>
        <v>1.1005636329070299</v>
      </c>
      <c r="K61">
        <f t="shared" si="7"/>
        <v>0.41326974665852889</v>
      </c>
      <c r="L61">
        <f t="shared" si="8"/>
        <v>0.586730253341471</v>
      </c>
      <c r="M61">
        <f t="shared" si="9"/>
        <v>2.4197270864500684</v>
      </c>
      <c r="N61">
        <f t="shared" si="10"/>
        <v>1.7043607250604993</v>
      </c>
    </row>
    <row r="62" spans="1:14" x14ac:dyDescent="0.25">
      <c r="A62" s="4">
        <f>IF('True_Odds_Calculator_2-way'!A63="","",'True_Odds_Calculator_2-way'!A63)</f>
        <v>1.64</v>
      </c>
      <c r="B62" s="4">
        <f>IF('True_Odds_Calculator_2-way'!B63="","",'True_Odds_Calculator_2-way'!B63)</f>
        <v>2.29</v>
      </c>
      <c r="C62" s="4">
        <f t="shared" si="0"/>
        <v>0.6097560975609756</v>
      </c>
      <c r="D62">
        <f t="shared" si="1"/>
        <v>0.4366812227074236</v>
      </c>
      <c r="E62">
        <f t="shared" si="2"/>
        <v>4.6437320268399196E-2</v>
      </c>
      <c r="F62">
        <f t="shared" si="3"/>
        <v>-0.21983171796783463</v>
      </c>
      <c r="G62">
        <v>0</v>
      </c>
      <c r="H62">
        <f t="shared" si="4"/>
        <v>0.26626903823623388</v>
      </c>
      <c r="I62">
        <f t="shared" si="5"/>
        <v>-1.1005636329070299</v>
      </c>
      <c r="J62">
        <f t="shared" si="6"/>
        <v>1.1005636329070299</v>
      </c>
      <c r="K62">
        <f t="shared" si="7"/>
        <v>0.586730253341471</v>
      </c>
      <c r="L62">
        <f t="shared" si="8"/>
        <v>0.41326974665852889</v>
      </c>
      <c r="M62">
        <f t="shared" si="9"/>
        <v>1.7043607250604993</v>
      </c>
      <c r="N62">
        <f t="shared" si="10"/>
        <v>2.4197270864500684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2.1800000000000002</v>
      </c>
      <c r="C63" s="4">
        <f t="shared" si="0"/>
        <v>0.58823529411764708</v>
      </c>
      <c r="D63">
        <f t="shared" si="1"/>
        <v>0.4587155963302752</v>
      </c>
      <c r="E63">
        <f t="shared" si="2"/>
        <v>4.6950890447922333E-2</v>
      </c>
      <c r="F63">
        <f t="shared" si="3"/>
        <v>-0.22288181327576895</v>
      </c>
      <c r="G63">
        <v>0</v>
      </c>
      <c r="H63">
        <f t="shared" si="4"/>
        <v>0.26983270372369128</v>
      </c>
      <c r="I63">
        <f t="shared" si="5"/>
        <v>-1.1002971203391541</v>
      </c>
      <c r="J63">
        <f t="shared" si="6"/>
        <v>1.1002971203391541</v>
      </c>
      <c r="K63">
        <f t="shared" si="7"/>
        <v>0.56490537208303937</v>
      </c>
      <c r="L63">
        <f t="shared" si="8"/>
        <v>0.43509462791696046</v>
      </c>
      <c r="M63">
        <f t="shared" si="9"/>
        <v>1.7702079842374079</v>
      </c>
      <c r="N63">
        <f t="shared" si="10"/>
        <v>2.2983506020002022</v>
      </c>
    </row>
    <row r="64" spans="1:14" x14ac:dyDescent="0.25">
      <c r="A64" s="4">
        <f>IF('True_Odds_Calculator_2-way'!A65="","",'True_Odds_Calculator_2-way'!A65)</f>
        <v>1.6</v>
      </c>
      <c r="B64" s="4">
        <f>IF('True_Odds_Calculator_2-way'!B65="","",'True_Odds_Calculator_2-way'!B65)</f>
        <v>2.31</v>
      </c>
      <c r="C64" s="4">
        <f t="shared" si="0"/>
        <v>0.625</v>
      </c>
      <c r="D64">
        <f t="shared" si="1"/>
        <v>0.4329004329004329</v>
      </c>
      <c r="E64">
        <f t="shared" si="2"/>
        <v>5.7900432900432897E-2</v>
      </c>
      <c r="F64">
        <f t="shared" si="3"/>
        <v>-0.21266233766233766</v>
      </c>
      <c r="G64">
        <v>0</v>
      </c>
      <c r="H64">
        <f t="shared" si="4"/>
        <v>0.27056277056277056</v>
      </c>
      <c r="I64">
        <f t="shared" si="5"/>
        <v>-1.1279470869873538</v>
      </c>
      <c r="J64">
        <f t="shared" si="6"/>
        <v>1.1279470869873538</v>
      </c>
      <c r="K64">
        <f t="shared" si="7"/>
        <v>0.5963853375041408</v>
      </c>
      <c r="L64">
        <f t="shared" si="8"/>
        <v>0.4036146624958592</v>
      </c>
      <c r="M64">
        <f t="shared" si="9"/>
        <v>1.6767682521924121</v>
      </c>
      <c r="N64">
        <f t="shared" si="10"/>
        <v>2.4776106839534338</v>
      </c>
    </row>
    <row r="65" spans="1:14" x14ac:dyDescent="0.25">
      <c r="A65" s="4">
        <f>IF('True_Odds_Calculator_2-way'!A66="","",'True_Odds_Calculator_2-way'!A66)</f>
        <v>2.14</v>
      </c>
      <c r="B65" s="4">
        <f>IF('True_Odds_Calculator_2-way'!B66="","",'True_Odds_Calculator_2-way'!B66)</f>
        <v>1.72</v>
      </c>
      <c r="C65" s="4">
        <f t="shared" si="0"/>
        <v>0.46728971962616822</v>
      </c>
      <c r="D65">
        <f t="shared" si="1"/>
        <v>0.58139534883720934</v>
      </c>
      <c r="E65">
        <f t="shared" si="2"/>
        <v>4.8685068463377501E-2</v>
      </c>
      <c r="F65">
        <f t="shared" si="3"/>
        <v>-0.22299500108672032</v>
      </c>
      <c r="G65">
        <v>0</v>
      </c>
      <c r="H65">
        <f t="shared" si="4"/>
        <v>0.27168006955009782</v>
      </c>
      <c r="I65">
        <f t="shared" si="5"/>
        <v>-1.1037769642208697</v>
      </c>
      <c r="J65">
        <f t="shared" si="6"/>
        <v>1.1037769642208697</v>
      </c>
      <c r="K65">
        <f t="shared" si="7"/>
        <v>0.4428098386487857</v>
      </c>
      <c r="L65">
        <f t="shared" si="8"/>
        <v>0.55719016135121435</v>
      </c>
      <c r="M65">
        <f t="shared" si="9"/>
        <v>2.2583057392117913</v>
      </c>
      <c r="N65">
        <f t="shared" si="10"/>
        <v>1.7947194142390264</v>
      </c>
    </row>
    <row r="66" spans="1:14" x14ac:dyDescent="0.25">
      <c r="A66" s="4">
        <f>IF('True_Odds_Calculator_2-way'!A67="","",'True_Odds_Calculator_2-way'!A67)</f>
        <v>1.64</v>
      </c>
      <c r="B66" s="4">
        <f>IF('True_Odds_Calculator_2-way'!B67="","",'True_Odds_Calculator_2-way'!B67)</f>
        <v>2.2799999999999998</v>
      </c>
      <c r="C66" s="4">
        <f t="shared" si="0"/>
        <v>0.6097560975609756</v>
      </c>
      <c r="D66">
        <f t="shared" si="1"/>
        <v>0.43859649122807021</v>
      </c>
      <c r="E66">
        <f t="shared" si="2"/>
        <v>4.8352588789045914E-2</v>
      </c>
      <c r="F66">
        <f t="shared" si="3"/>
        <v>-0.21908429610611879</v>
      </c>
      <c r="G66">
        <v>0</v>
      </c>
      <c r="H66">
        <f t="shared" si="4"/>
        <v>0.26743688489516476</v>
      </c>
      <c r="I66">
        <f t="shared" si="5"/>
        <v>-1.104854345603981</v>
      </c>
      <c r="J66">
        <f t="shared" si="6"/>
        <v>1.104854345603981</v>
      </c>
      <c r="K66">
        <f t="shared" si="7"/>
        <v>0.58578643762690474</v>
      </c>
      <c r="L66">
        <f t="shared" si="8"/>
        <v>0.41421356237309498</v>
      </c>
      <c r="M66">
        <f t="shared" si="9"/>
        <v>1.7071067811865481</v>
      </c>
      <c r="N66">
        <f t="shared" si="10"/>
        <v>2.4142135623730954</v>
      </c>
    </row>
    <row r="67" spans="1:14" x14ac:dyDescent="0.25">
      <c r="A67" s="4">
        <f>IF('True_Odds_Calculator_2-way'!A68="","",'True_Odds_Calculator_2-way'!A68)</f>
        <v>1.72</v>
      </c>
      <c r="B67" s="4">
        <f>IF('True_Odds_Calculator_2-way'!B68="","",'True_Odds_Calculator_2-way'!B68)</f>
        <v>2.14</v>
      </c>
      <c r="C67" s="4">
        <f t="shared" ref="C67:C130" si="11">1/A67</f>
        <v>0.58139534883720934</v>
      </c>
      <c r="D67">
        <f t="shared" ref="D67:D130" si="12">1/B67</f>
        <v>0.46728971962616822</v>
      </c>
      <c r="E67">
        <f t="shared" ref="E67:E130" si="13">C67+D67-1</f>
        <v>4.8685068463377501E-2</v>
      </c>
      <c r="F67">
        <f t="shared" ref="F67:F130" si="14">C67+D67-(C67*D67)-1</f>
        <v>-0.22299500108672032</v>
      </c>
      <c r="G67">
        <v>0</v>
      </c>
      <c r="H67">
        <f t="shared" ref="H67:H130" si="15">C67*D67</f>
        <v>0.27168006955009782</v>
      </c>
      <c r="I67">
        <f t="shared" ref="I67:I130" si="16">((-4*F67*H67)^0.5)/(2*F67)</f>
        <v>-1.1037769642208697</v>
      </c>
      <c r="J67">
        <f t="shared" ref="J67:J130" si="17">(-((-4*F67*H67)^0.5))/(2*F67)</f>
        <v>1.1037769642208697</v>
      </c>
      <c r="K67">
        <f t="shared" ref="K67:K130" si="18">IF(A67="","",(C67/($J67+C67-($J67*C67))))</f>
        <v>0.55719016135121435</v>
      </c>
      <c r="L67">
        <f t="shared" ref="L67:L130" si="19">IF(B67="","",(D67/($J67+D67-($J67*D67))))</f>
        <v>0.4428098386487857</v>
      </c>
      <c r="M67">
        <f t="shared" ref="M67:M130" si="20">IF(A67="","",1/K67)</f>
        <v>1.7947194142390264</v>
      </c>
      <c r="N67">
        <f t="shared" ref="N67:N130" si="21">IF(B67="","",1/L67)</f>
        <v>2.2583057392117913</v>
      </c>
    </row>
    <row r="68" spans="1:14" x14ac:dyDescent="0.25">
      <c r="A68" s="4">
        <f>IF('True_Odds_Calculator_2-way'!A69="","",'True_Odds_Calculator_2-way'!A69)</f>
        <v>2.09</v>
      </c>
      <c r="B68" s="4">
        <f>IF('True_Odds_Calculator_2-way'!B69="","",'True_Odds_Calculator_2-way'!B69)</f>
        <v>1.8</v>
      </c>
      <c r="C68" s="4">
        <f t="shared" si="11"/>
        <v>0.47846889952153115</v>
      </c>
      <c r="D68">
        <f t="shared" si="12"/>
        <v>0.55555555555555558</v>
      </c>
      <c r="E68">
        <f t="shared" si="13"/>
        <v>3.4024455077086735E-2</v>
      </c>
      <c r="F68">
        <f t="shared" si="14"/>
        <v>-0.23179160021265277</v>
      </c>
      <c r="G68">
        <v>0</v>
      </c>
      <c r="H68">
        <f t="shared" si="15"/>
        <v>0.26581605528973956</v>
      </c>
      <c r="I68">
        <f t="shared" si="16"/>
        <v>-1.0708823421952987</v>
      </c>
      <c r="J68">
        <f t="shared" si="17"/>
        <v>1.0708823421952987</v>
      </c>
      <c r="K68">
        <f t="shared" si="18"/>
        <v>0.46141173239413841</v>
      </c>
      <c r="L68">
        <f t="shared" si="19"/>
        <v>0.53858826760586154</v>
      </c>
      <c r="M68">
        <f t="shared" si="20"/>
        <v>2.1672617529928755</v>
      </c>
      <c r="N68">
        <f t="shared" si="21"/>
        <v>1.8567058737562385</v>
      </c>
    </row>
    <row r="69" spans="1:14" x14ac:dyDescent="0.25">
      <c r="A69" s="4">
        <f>IF('True_Odds_Calculator_2-way'!A70="","",'True_Odds_Calculator_2-way'!A70)</f>
        <v>2.17</v>
      </c>
      <c r="B69" s="4">
        <f>IF('True_Odds_Calculator_2-way'!B70="","",'True_Odds_Calculator_2-way'!B70)</f>
        <v>1.75</v>
      </c>
      <c r="C69" s="4">
        <f t="shared" si="11"/>
        <v>0.46082949308755761</v>
      </c>
      <c r="D69">
        <f t="shared" si="12"/>
        <v>0.5714285714285714</v>
      </c>
      <c r="E69">
        <f t="shared" si="13"/>
        <v>3.2258064516129004E-2</v>
      </c>
      <c r="F69">
        <f t="shared" si="14"/>
        <v>-0.23107307439104674</v>
      </c>
      <c r="G69">
        <v>0</v>
      </c>
      <c r="H69">
        <f t="shared" si="15"/>
        <v>0.26333113890717574</v>
      </c>
      <c r="I69">
        <f t="shared" si="16"/>
        <v>-1.0675210253672476</v>
      </c>
      <c r="J69">
        <f t="shared" si="17"/>
        <v>1.0675210253672476</v>
      </c>
      <c r="K69">
        <f t="shared" si="18"/>
        <v>0.44464214228514221</v>
      </c>
      <c r="L69">
        <f t="shared" si="19"/>
        <v>0.55535785771485779</v>
      </c>
      <c r="M69">
        <f t="shared" si="20"/>
        <v>2.2489995996796797</v>
      </c>
      <c r="N69">
        <f t="shared" si="21"/>
        <v>1.8006407690254356</v>
      </c>
    </row>
    <row r="70" spans="1:14" x14ac:dyDescent="0.25">
      <c r="A70" s="4">
        <f>IF('True_Odds_Calculator_2-way'!A71="","",'True_Odds_Calculator_2-way'!A71)</f>
        <v>2.31</v>
      </c>
      <c r="B70" s="4">
        <f>IF('True_Odds_Calculator_2-way'!B71="","",'True_Odds_Calculator_2-way'!B71)</f>
        <v>1.67</v>
      </c>
      <c r="C70" s="4">
        <f t="shared" si="11"/>
        <v>0.4329004329004329</v>
      </c>
      <c r="D70">
        <f t="shared" si="12"/>
        <v>0.5988023952095809</v>
      </c>
      <c r="E70">
        <f t="shared" si="13"/>
        <v>3.1702828110013792E-2</v>
      </c>
      <c r="F70">
        <f t="shared" si="14"/>
        <v>-0.22751898799802994</v>
      </c>
      <c r="G70">
        <v>0</v>
      </c>
      <c r="H70">
        <f t="shared" si="15"/>
        <v>0.25922181610804368</v>
      </c>
      <c r="I70">
        <f t="shared" si="16"/>
        <v>-1.0673993913412883</v>
      </c>
      <c r="J70">
        <f t="shared" si="17"/>
        <v>1.0673993913412883</v>
      </c>
      <c r="K70">
        <f t="shared" si="18"/>
        <v>0.41696319653163855</v>
      </c>
      <c r="L70">
        <f t="shared" si="19"/>
        <v>0.5830368034683614</v>
      </c>
      <c r="M70">
        <f t="shared" si="20"/>
        <v>2.3982932026570873</v>
      </c>
      <c r="N70">
        <f t="shared" si="21"/>
        <v>1.7151575921986633</v>
      </c>
    </row>
    <row r="71" spans="1:14" x14ac:dyDescent="0.25">
      <c r="A71" s="4">
        <f>IF('True_Odds_Calculator_2-way'!A72="","",'True_Odds_Calculator_2-way'!A72)</f>
        <v>1.68</v>
      </c>
      <c r="B71" s="4">
        <f>IF('True_Odds_Calculator_2-way'!B72="","",'True_Odds_Calculator_2-way'!B72)</f>
        <v>2.2400000000000002</v>
      </c>
      <c r="C71" s="4">
        <f t="shared" si="11"/>
        <v>0.59523809523809523</v>
      </c>
      <c r="D71">
        <f t="shared" si="12"/>
        <v>0.4464285714285714</v>
      </c>
      <c r="E71">
        <f t="shared" si="13"/>
        <v>4.1666666666666519E-2</v>
      </c>
      <c r="F71">
        <f t="shared" si="14"/>
        <v>-0.22406462585034026</v>
      </c>
      <c r="G71">
        <v>0</v>
      </c>
      <c r="H71">
        <f t="shared" si="15"/>
        <v>0.26573129251700678</v>
      </c>
      <c r="I71">
        <f t="shared" si="16"/>
        <v>-1.0890171046725801</v>
      </c>
      <c r="J71">
        <f t="shared" si="17"/>
        <v>1.0890171046725801</v>
      </c>
      <c r="K71">
        <f t="shared" si="18"/>
        <v>0.5745371023930006</v>
      </c>
      <c r="L71">
        <f t="shared" si="19"/>
        <v>0.42546289760699951</v>
      </c>
      <c r="M71">
        <f t="shared" si="20"/>
        <v>1.7405316311773544</v>
      </c>
      <c r="N71">
        <f t="shared" si="21"/>
        <v>2.3503812097939996</v>
      </c>
    </row>
    <row r="72" spans="1:14" x14ac:dyDescent="0.25">
      <c r="A72" s="4">
        <f>IF('True_Odds_Calculator_2-way'!A73="","",'True_Odds_Calculator_2-way'!A73)</f>
        <v>2.15</v>
      </c>
      <c r="B72" s="4">
        <f>IF('True_Odds_Calculator_2-way'!B73="","",'True_Odds_Calculator_2-way'!B73)</f>
        <v>1.76</v>
      </c>
      <c r="C72" s="4">
        <f t="shared" si="11"/>
        <v>0.46511627906976744</v>
      </c>
      <c r="D72">
        <f t="shared" si="12"/>
        <v>0.56818181818181823</v>
      </c>
      <c r="E72">
        <f t="shared" si="13"/>
        <v>3.3298097251585723E-2</v>
      </c>
      <c r="F72">
        <f t="shared" si="14"/>
        <v>-0.23097251585623668</v>
      </c>
      <c r="G72">
        <v>0</v>
      </c>
      <c r="H72">
        <f t="shared" si="15"/>
        <v>0.26427061310782241</v>
      </c>
      <c r="I72">
        <f t="shared" si="16"/>
        <v>-1.0696563746013956</v>
      </c>
      <c r="J72">
        <f t="shared" si="17"/>
        <v>1.0696563746013956</v>
      </c>
      <c r="K72">
        <f t="shared" si="18"/>
        <v>0.44840941385030625</v>
      </c>
      <c r="L72">
        <f t="shared" si="19"/>
        <v>0.5515905861496937</v>
      </c>
      <c r="M72">
        <f t="shared" si="20"/>
        <v>2.2301048307916052</v>
      </c>
      <c r="N72">
        <f t="shared" si="21"/>
        <v>1.8129388446970602</v>
      </c>
    </row>
    <row r="73" spans="1:14" x14ac:dyDescent="0.25">
      <c r="A73" s="4">
        <f>IF('True_Odds_Calculator_2-way'!A74="","",'True_Odds_Calculator_2-way'!A74)</f>
        <v>2.1800000000000002</v>
      </c>
      <c r="B73" s="4">
        <f>IF('True_Odds_Calculator_2-way'!B74="","",'True_Odds_Calculator_2-way'!B74)</f>
        <v>1.74</v>
      </c>
      <c r="C73" s="4">
        <f t="shared" si="11"/>
        <v>0.4587155963302752</v>
      </c>
      <c r="D73">
        <f t="shared" si="12"/>
        <v>0.57471264367816088</v>
      </c>
      <c r="E73">
        <f t="shared" si="13"/>
        <v>3.3428240008436028E-2</v>
      </c>
      <c r="F73">
        <f t="shared" si="14"/>
        <v>-0.23020141305494057</v>
      </c>
      <c r="G73">
        <v>0</v>
      </c>
      <c r="H73">
        <f t="shared" si="15"/>
        <v>0.26362965306337655</v>
      </c>
      <c r="I73">
        <f t="shared" si="16"/>
        <v>-1.0701462561817372</v>
      </c>
      <c r="J73">
        <f t="shared" si="17"/>
        <v>1.0701462561817372</v>
      </c>
      <c r="K73">
        <f t="shared" si="18"/>
        <v>0.44193570658612125</v>
      </c>
      <c r="L73">
        <f t="shared" si="19"/>
        <v>0.55806429341387886</v>
      </c>
      <c r="M73">
        <f t="shared" si="20"/>
        <v>2.26277258229445</v>
      </c>
      <c r="N73">
        <f t="shared" si="21"/>
        <v>1.7919082295744857</v>
      </c>
    </row>
    <row r="74" spans="1:14" x14ac:dyDescent="0.25">
      <c r="A74" s="4">
        <f>IF('True_Odds_Calculator_2-way'!A75="","",'True_Odds_Calculator_2-way'!A75)</f>
        <v>2.59</v>
      </c>
      <c r="B74" s="4">
        <f>IF('True_Odds_Calculator_2-way'!B75="","",'True_Odds_Calculator_2-way'!B75)</f>
        <v>1.54</v>
      </c>
      <c r="C74" s="4">
        <f t="shared" si="11"/>
        <v>0.38610038610038611</v>
      </c>
      <c r="D74">
        <f t="shared" si="12"/>
        <v>0.64935064935064934</v>
      </c>
      <c r="E74">
        <f t="shared" si="13"/>
        <v>3.5451035451035562E-2</v>
      </c>
      <c r="F74">
        <f t="shared" si="14"/>
        <v>-0.21526350097778657</v>
      </c>
      <c r="G74">
        <v>0</v>
      </c>
      <c r="H74">
        <f t="shared" si="15"/>
        <v>0.25071453642882213</v>
      </c>
      <c r="I74">
        <f t="shared" si="16"/>
        <v>-1.0792065137302937</v>
      </c>
      <c r="J74">
        <f t="shared" si="17"/>
        <v>1.0792065137302937</v>
      </c>
      <c r="K74">
        <f t="shared" si="18"/>
        <v>0.36819686922745715</v>
      </c>
      <c r="L74">
        <f t="shared" si="19"/>
        <v>0.6318031307725428</v>
      </c>
      <c r="M74">
        <f t="shared" si="20"/>
        <v>2.7159383568311668</v>
      </c>
      <c r="N74">
        <f t="shared" si="21"/>
        <v>1.5827715174143586</v>
      </c>
    </row>
    <row r="75" spans="1:14" x14ac:dyDescent="0.25">
      <c r="A75" s="4">
        <f>IF('True_Odds_Calculator_2-way'!A76="","",'True_Odds_Calculator_2-way'!A76)</f>
        <v>2.13</v>
      </c>
      <c r="B75" s="4">
        <f>IF('True_Odds_Calculator_2-way'!B76="","",'True_Odds_Calculator_2-way'!B76)</f>
        <v>1.78</v>
      </c>
      <c r="C75" s="4">
        <f t="shared" si="11"/>
        <v>0.46948356807511737</v>
      </c>
      <c r="D75">
        <f t="shared" si="12"/>
        <v>0.5617977528089888</v>
      </c>
      <c r="E75">
        <f t="shared" si="13"/>
        <v>3.128132088410629E-2</v>
      </c>
      <c r="F75">
        <f t="shared" si="14"/>
        <v>-0.23247349264124062</v>
      </c>
      <c r="G75">
        <v>0</v>
      </c>
      <c r="H75">
        <f t="shared" si="15"/>
        <v>0.26375481352534685</v>
      </c>
      <c r="I75">
        <f t="shared" si="16"/>
        <v>-1.0651566348113084</v>
      </c>
      <c r="J75">
        <f t="shared" si="17"/>
        <v>1.0651566348113084</v>
      </c>
      <c r="K75">
        <f t="shared" si="18"/>
        <v>0.45379730835053417</v>
      </c>
      <c r="L75">
        <f t="shared" si="19"/>
        <v>0.54620269164946567</v>
      </c>
      <c r="M75">
        <f t="shared" si="20"/>
        <v>2.2036269973367788</v>
      </c>
      <c r="N75">
        <f t="shared" si="21"/>
        <v>1.8308221751528204</v>
      </c>
    </row>
    <row r="76" spans="1:14" x14ac:dyDescent="0.25">
      <c r="A76" s="4">
        <f>IF('True_Odds_Calculator_2-way'!A77="","",'True_Odds_Calculator_2-way'!A77)</f>
        <v>2.06</v>
      </c>
      <c r="B76" s="4">
        <f>IF('True_Odds_Calculator_2-way'!B77="","",'True_Odds_Calculator_2-way'!B77)</f>
        <v>1.83</v>
      </c>
      <c r="C76" s="4">
        <f t="shared" si="11"/>
        <v>0.4854368932038835</v>
      </c>
      <c r="D76">
        <f t="shared" si="12"/>
        <v>0.54644808743169393</v>
      </c>
      <c r="E76">
        <f t="shared" si="13"/>
        <v>3.1884980635577431E-2</v>
      </c>
      <c r="F76">
        <f t="shared" si="14"/>
        <v>-0.2333810812244681</v>
      </c>
      <c r="G76">
        <v>0</v>
      </c>
      <c r="H76">
        <f t="shared" si="15"/>
        <v>0.26526606186004559</v>
      </c>
      <c r="I76">
        <f t="shared" si="16"/>
        <v>-1.0661247392009334</v>
      </c>
      <c r="J76">
        <f t="shared" si="17"/>
        <v>1.0661247392009334</v>
      </c>
      <c r="K76">
        <f t="shared" si="18"/>
        <v>0.46946324151730962</v>
      </c>
      <c r="L76">
        <f t="shared" si="19"/>
        <v>0.53053675848269044</v>
      </c>
      <c r="M76">
        <f t="shared" si="20"/>
        <v>2.1300922235529893</v>
      </c>
      <c r="N76">
        <f t="shared" si="21"/>
        <v>1.8848835335367746</v>
      </c>
    </row>
    <row r="77" spans="1:14" x14ac:dyDescent="0.25">
      <c r="A77" s="4">
        <f>IF('True_Odds_Calculator_2-way'!A78="","",'True_Odds_Calculator_2-way'!A78)</f>
        <v>1.86</v>
      </c>
      <c r="B77" s="4">
        <f>IF('True_Odds_Calculator_2-way'!B78="","",'True_Odds_Calculator_2-way'!B78)</f>
        <v>2.0299999999999998</v>
      </c>
      <c r="C77" s="4">
        <f t="shared" si="11"/>
        <v>0.5376344086021505</v>
      </c>
      <c r="D77">
        <f t="shared" si="12"/>
        <v>0.49261083743842371</v>
      </c>
      <c r="E77">
        <f t="shared" si="13"/>
        <v>3.0245246040574214E-2</v>
      </c>
      <c r="F77">
        <f t="shared" si="14"/>
        <v>-0.23459929021664283</v>
      </c>
      <c r="G77">
        <v>0</v>
      </c>
      <c r="H77">
        <f t="shared" si="15"/>
        <v>0.26484453625721704</v>
      </c>
      <c r="I77">
        <f t="shared" si="16"/>
        <v>-1.0625078858299792</v>
      </c>
      <c r="J77">
        <f t="shared" si="17"/>
        <v>1.0625078858299792</v>
      </c>
      <c r="K77">
        <f t="shared" si="18"/>
        <v>0.5225324395988501</v>
      </c>
      <c r="L77">
        <f t="shared" si="19"/>
        <v>0.47746756040114985</v>
      </c>
      <c r="M77">
        <f t="shared" si="20"/>
        <v>1.9137567818137824</v>
      </c>
      <c r="N77">
        <f t="shared" si="21"/>
        <v>2.0943831224048783</v>
      </c>
    </row>
    <row r="78" spans="1:14" x14ac:dyDescent="0.25">
      <c r="A78" s="4">
        <f>IF('True_Odds_Calculator_2-way'!A79="","",'True_Odds_Calculator_2-way'!A79)</f>
        <v>1.88</v>
      </c>
      <c r="B78" s="4">
        <f>IF('True_Odds_Calculator_2-way'!B79="","",'True_Odds_Calculator_2-way'!B79)</f>
        <v>2</v>
      </c>
      <c r="C78" s="4">
        <f t="shared" si="11"/>
        <v>0.53191489361702127</v>
      </c>
      <c r="D78">
        <f t="shared" si="12"/>
        <v>0.5</v>
      </c>
      <c r="E78">
        <f t="shared" si="13"/>
        <v>3.1914893617021267E-2</v>
      </c>
      <c r="F78">
        <f t="shared" si="14"/>
        <v>-0.23404255319148937</v>
      </c>
      <c r="G78">
        <v>0</v>
      </c>
      <c r="H78">
        <f t="shared" si="15"/>
        <v>0.26595744680851063</v>
      </c>
      <c r="I78">
        <f t="shared" si="16"/>
        <v>-1.0660035817780522</v>
      </c>
      <c r="J78">
        <f t="shared" si="17"/>
        <v>1.0660035817780522</v>
      </c>
      <c r="K78">
        <f t="shared" si="18"/>
        <v>0.51597373362761745</v>
      </c>
      <c r="L78">
        <f t="shared" si="19"/>
        <v>0.48402626637238261</v>
      </c>
      <c r="M78">
        <f t="shared" si="20"/>
        <v>1.9380831519646857</v>
      </c>
      <c r="N78">
        <f t="shared" si="21"/>
        <v>2.0660035817780522</v>
      </c>
    </row>
    <row r="79" spans="1:14" x14ac:dyDescent="0.25">
      <c r="A79" s="4">
        <f>IF('True_Odds_Calculator_2-way'!A80="","",'True_Odds_Calculator_2-way'!A80)</f>
        <v>2.3199999999999998</v>
      </c>
      <c r="B79" s="4">
        <f>IF('True_Odds_Calculator_2-way'!B80="","",'True_Odds_Calculator_2-way'!B80)</f>
        <v>1.66</v>
      </c>
      <c r="C79" s="4">
        <f t="shared" si="11"/>
        <v>0.43103448275862072</v>
      </c>
      <c r="D79">
        <f t="shared" si="12"/>
        <v>0.60240963855421692</v>
      </c>
      <c r="E79">
        <f t="shared" si="13"/>
        <v>3.3444121312837582E-2</v>
      </c>
      <c r="F79">
        <f t="shared" si="14"/>
        <v>-0.22621520565018693</v>
      </c>
      <c r="G79">
        <v>0</v>
      </c>
      <c r="H79">
        <f t="shared" si="15"/>
        <v>0.25965932696302457</v>
      </c>
      <c r="I79">
        <f t="shared" si="16"/>
        <v>-1.0713739108887086</v>
      </c>
      <c r="J79">
        <f t="shared" si="17"/>
        <v>1.0713739108887086</v>
      </c>
      <c r="K79">
        <f t="shared" si="18"/>
        <v>0.41421356237309498</v>
      </c>
      <c r="L79">
        <f t="shared" si="19"/>
        <v>0.58578643762690485</v>
      </c>
      <c r="M79">
        <f t="shared" si="20"/>
        <v>2.4142135623730954</v>
      </c>
      <c r="N79">
        <f t="shared" si="21"/>
        <v>1.7071067811865479</v>
      </c>
    </row>
    <row r="80" spans="1:14" x14ac:dyDescent="0.25">
      <c r="A80" s="4">
        <f>IF('True_Odds_Calculator_2-way'!A81="","",'True_Odds_Calculator_2-way'!A81)</f>
        <v>2.44</v>
      </c>
      <c r="B80" s="4">
        <f>IF('True_Odds_Calculator_2-way'!B81="","",'True_Odds_Calculator_2-way'!B81)</f>
        <v>1.61</v>
      </c>
      <c r="C80" s="4">
        <f t="shared" si="11"/>
        <v>0.4098360655737705</v>
      </c>
      <c r="D80">
        <f t="shared" si="12"/>
        <v>0.6211180124223602</v>
      </c>
      <c r="E80">
        <f t="shared" si="13"/>
        <v>3.0954077996130813E-2</v>
      </c>
      <c r="F80">
        <f t="shared" si="14"/>
        <v>-0.22360248447204967</v>
      </c>
      <c r="G80">
        <v>0</v>
      </c>
      <c r="H80">
        <f t="shared" si="15"/>
        <v>0.25455656246818043</v>
      </c>
      <c r="I80">
        <f t="shared" si="16"/>
        <v>-1.0669739994407998</v>
      </c>
      <c r="J80">
        <f t="shared" si="17"/>
        <v>1.0669739994407998</v>
      </c>
      <c r="K80">
        <f t="shared" si="18"/>
        <v>0.39425296519132347</v>
      </c>
      <c r="L80">
        <f t="shared" si="19"/>
        <v>0.60574703480867642</v>
      </c>
      <c r="M80">
        <f t="shared" si="20"/>
        <v>2.5364425591947519</v>
      </c>
      <c r="N80">
        <f t="shared" si="21"/>
        <v>1.6508541396588881</v>
      </c>
    </row>
    <row r="81" spans="1:14" x14ac:dyDescent="0.25">
      <c r="A81" s="4">
        <f>IF('True_Odds_Calculator_2-way'!A82="","",'True_Odds_Calculator_2-way'!A82)</f>
        <v>2.4300000000000002</v>
      </c>
      <c r="B81" s="4">
        <f>IF('True_Odds_Calculator_2-way'!B82="","",'True_Odds_Calculator_2-way'!B82)</f>
        <v>1.55</v>
      </c>
      <c r="C81" s="4">
        <f t="shared" si="11"/>
        <v>0.41152263374485593</v>
      </c>
      <c r="D81">
        <f t="shared" si="12"/>
        <v>0.64516129032258063</v>
      </c>
      <c r="E81">
        <f t="shared" si="13"/>
        <v>5.6683924067436608E-2</v>
      </c>
      <c r="F81">
        <f t="shared" si="14"/>
        <v>-0.20881454931634136</v>
      </c>
      <c r="G81">
        <v>0</v>
      </c>
      <c r="H81">
        <f t="shared" si="15"/>
        <v>0.26549847338377802</v>
      </c>
      <c r="I81">
        <f t="shared" si="16"/>
        <v>-1.1275884962655316</v>
      </c>
      <c r="J81">
        <f t="shared" si="17"/>
        <v>1.1275884962655316</v>
      </c>
      <c r="K81">
        <f t="shared" si="18"/>
        <v>0.38278221853731864</v>
      </c>
      <c r="L81">
        <f t="shared" si="19"/>
        <v>0.61721778146268136</v>
      </c>
      <c r="M81">
        <f t="shared" si="20"/>
        <v>2.6124515496597103</v>
      </c>
      <c r="N81">
        <f t="shared" si="21"/>
        <v>1.6201736729460421</v>
      </c>
    </row>
    <row r="82" spans="1:14" x14ac:dyDescent="0.25">
      <c r="A82" s="4">
        <f>IF('True_Odds_Calculator_2-way'!A83="","",'True_Odds_Calculator_2-way'!A83)</f>
        <v>2.09</v>
      </c>
      <c r="B82" s="4">
        <f>IF('True_Odds_Calculator_2-way'!B83="","",'True_Odds_Calculator_2-way'!B83)</f>
        <v>1.8</v>
      </c>
      <c r="C82" s="4">
        <f t="shared" si="11"/>
        <v>0.47846889952153115</v>
      </c>
      <c r="D82">
        <f t="shared" si="12"/>
        <v>0.55555555555555558</v>
      </c>
      <c r="E82">
        <f t="shared" si="13"/>
        <v>3.4024455077086735E-2</v>
      </c>
      <c r="F82">
        <f t="shared" si="14"/>
        <v>-0.23179160021265277</v>
      </c>
      <c r="G82">
        <v>0</v>
      </c>
      <c r="H82">
        <f t="shared" si="15"/>
        <v>0.26581605528973956</v>
      </c>
      <c r="I82">
        <f t="shared" si="16"/>
        <v>-1.0708823421952987</v>
      </c>
      <c r="J82">
        <f t="shared" si="17"/>
        <v>1.0708823421952987</v>
      </c>
      <c r="K82">
        <f t="shared" si="18"/>
        <v>0.46141173239413841</v>
      </c>
      <c r="L82">
        <f t="shared" si="19"/>
        <v>0.53858826760586154</v>
      </c>
      <c r="M82">
        <f t="shared" si="20"/>
        <v>2.1672617529928755</v>
      </c>
      <c r="N82">
        <f t="shared" si="21"/>
        <v>1.8567058737562385</v>
      </c>
    </row>
    <row r="83" spans="1:14" x14ac:dyDescent="0.25">
      <c r="A83" s="4">
        <f>IF('True_Odds_Calculator_2-way'!A84="","",'True_Odds_Calculator_2-way'!A84)</f>
        <v>2.86</v>
      </c>
      <c r="B83" s="4">
        <f>IF('True_Odds_Calculator_2-way'!B84="","",'True_Odds_Calculator_2-way'!B84)</f>
        <v>1.46</v>
      </c>
      <c r="C83" s="4">
        <f t="shared" si="11"/>
        <v>0.34965034965034969</v>
      </c>
      <c r="D83">
        <f t="shared" si="12"/>
        <v>0.68493150684931503</v>
      </c>
      <c r="E83">
        <f t="shared" si="13"/>
        <v>3.458185649966472E-2</v>
      </c>
      <c r="F83">
        <f t="shared" si="14"/>
        <v>-0.20490468435673914</v>
      </c>
      <c r="G83">
        <v>0</v>
      </c>
      <c r="H83">
        <f t="shared" si="15"/>
        <v>0.23948654085640389</v>
      </c>
      <c r="I83">
        <f t="shared" si="16"/>
        <v>-1.0810968751610266</v>
      </c>
      <c r="J83">
        <f t="shared" si="17"/>
        <v>1.0810968751610266</v>
      </c>
      <c r="K83">
        <f t="shared" si="18"/>
        <v>0.33213320456269579</v>
      </c>
      <c r="L83">
        <f t="shared" si="19"/>
        <v>0.66786679543730409</v>
      </c>
      <c r="M83">
        <f t="shared" si="20"/>
        <v>3.0108401877995097</v>
      </c>
      <c r="N83">
        <f t="shared" si="21"/>
        <v>1.4973045625740722</v>
      </c>
    </row>
    <row r="84" spans="1:14" x14ac:dyDescent="0.25">
      <c r="A84" s="4">
        <f>IF('True_Odds_Calculator_2-way'!A85="","",'True_Odds_Calculator_2-way'!A85)</f>
        <v>1.93</v>
      </c>
      <c r="B84" s="4">
        <f>IF('True_Odds_Calculator_2-way'!B85="","",'True_Odds_Calculator_2-way'!B85)</f>
        <v>1.95</v>
      </c>
      <c r="C84" s="4">
        <f t="shared" si="11"/>
        <v>0.5181347150259068</v>
      </c>
      <c r="D84">
        <f t="shared" si="12"/>
        <v>0.51282051282051289</v>
      </c>
      <c r="E84">
        <f t="shared" si="13"/>
        <v>3.0955227846419575E-2</v>
      </c>
      <c r="F84">
        <f t="shared" si="14"/>
        <v>-0.23475488242327625</v>
      </c>
      <c r="G84">
        <v>0</v>
      </c>
      <c r="H84">
        <f t="shared" si="15"/>
        <v>0.26571011026969582</v>
      </c>
      <c r="I84">
        <f t="shared" si="16"/>
        <v>-1.0638899909514294</v>
      </c>
      <c r="J84">
        <f t="shared" si="17"/>
        <v>1.0638899909514294</v>
      </c>
      <c r="K84">
        <f t="shared" si="18"/>
        <v>0.50265964972060251</v>
      </c>
      <c r="L84">
        <f t="shared" si="19"/>
        <v>0.49734035027939766</v>
      </c>
      <c r="M84">
        <f t="shared" si="20"/>
        <v>1.9894176915848294</v>
      </c>
      <c r="N84">
        <f t="shared" si="21"/>
        <v>2.0106954914038573</v>
      </c>
    </row>
    <row r="85" spans="1:14" x14ac:dyDescent="0.25">
      <c r="A85" s="4">
        <f>IF('True_Odds_Calculator_2-way'!A86="","",'True_Odds_Calculator_2-way'!A86)</f>
        <v>2.1800000000000002</v>
      </c>
      <c r="B85" s="4">
        <f>IF('True_Odds_Calculator_2-way'!B86="","",'True_Odds_Calculator_2-way'!B86)</f>
        <v>1.74</v>
      </c>
      <c r="C85" s="4">
        <f t="shared" si="11"/>
        <v>0.4587155963302752</v>
      </c>
      <c r="D85">
        <f t="shared" si="12"/>
        <v>0.57471264367816088</v>
      </c>
      <c r="E85">
        <f t="shared" si="13"/>
        <v>3.3428240008436028E-2</v>
      </c>
      <c r="F85">
        <f t="shared" si="14"/>
        <v>-0.23020141305494057</v>
      </c>
      <c r="G85">
        <v>0</v>
      </c>
      <c r="H85">
        <f t="shared" si="15"/>
        <v>0.26362965306337655</v>
      </c>
      <c r="I85">
        <f t="shared" si="16"/>
        <v>-1.0701462561817372</v>
      </c>
      <c r="J85">
        <f t="shared" si="17"/>
        <v>1.0701462561817372</v>
      </c>
      <c r="K85">
        <f t="shared" si="18"/>
        <v>0.44193570658612125</v>
      </c>
      <c r="L85">
        <f t="shared" si="19"/>
        <v>0.55806429341387886</v>
      </c>
      <c r="M85">
        <f t="shared" si="20"/>
        <v>2.26277258229445</v>
      </c>
      <c r="N85">
        <f t="shared" si="21"/>
        <v>1.7919082295744857</v>
      </c>
    </row>
    <row r="86" spans="1:14" x14ac:dyDescent="0.25">
      <c r="A86" s="4">
        <f>IF('True_Odds_Calculator_2-way'!A87="","",'True_Odds_Calculator_2-way'!A87)</f>
        <v>1.42</v>
      </c>
      <c r="B86" s="4">
        <f>IF('True_Odds_Calculator_2-way'!B87="","",'True_Odds_Calculator_2-way'!B87)</f>
        <v>2.95</v>
      </c>
      <c r="C86" s="4">
        <f t="shared" si="11"/>
        <v>0.70422535211267612</v>
      </c>
      <c r="D86">
        <f t="shared" si="12"/>
        <v>0.33898305084745761</v>
      </c>
      <c r="E86">
        <f t="shared" si="13"/>
        <v>4.3208402960133618E-2</v>
      </c>
      <c r="F86">
        <f t="shared" si="14"/>
        <v>-0.19551205538314642</v>
      </c>
      <c r="G86">
        <v>0</v>
      </c>
      <c r="H86">
        <f t="shared" si="15"/>
        <v>0.23872045834328004</v>
      </c>
      <c r="I86">
        <f t="shared" si="16"/>
        <v>-1.1049892402196595</v>
      </c>
      <c r="J86">
        <f t="shared" si="17"/>
        <v>1.1049892402196595</v>
      </c>
      <c r="K86">
        <f t="shared" si="18"/>
        <v>0.68301556356869209</v>
      </c>
      <c r="L86">
        <f t="shared" si="19"/>
        <v>0.31698443643130814</v>
      </c>
      <c r="M86">
        <f t="shared" si="20"/>
        <v>1.4640954808922568</v>
      </c>
      <c r="N86">
        <f t="shared" si="21"/>
        <v>3.1547290184283359</v>
      </c>
    </row>
    <row r="87" spans="1:14" x14ac:dyDescent="0.25">
      <c r="A87" s="4">
        <f>IF('True_Odds_Calculator_2-way'!A88="","",'True_Odds_Calculator_2-way'!A88)</f>
        <v>2.0699999999999998</v>
      </c>
      <c r="B87" s="4">
        <f>IF('True_Odds_Calculator_2-way'!B88="","",'True_Odds_Calculator_2-way'!B88)</f>
        <v>1.83</v>
      </c>
      <c r="C87" s="4">
        <f t="shared" si="11"/>
        <v>0.48309178743961356</v>
      </c>
      <c r="D87">
        <f t="shared" si="12"/>
        <v>0.54644808743169393</v>
      </c>
      <c r="E87">
        <f t="shared" si="13"/>
        <v>2.9539874871307603E-2</v>
      </c>
      <c r="F87">
        <f t="shared" si="14"/>
        <v>-0.23444470842902765</v>
      </c>
      <c r="G87">
        <v>0</v>
      </c>
      <c r="H87">
        <f t="shared" si="15"/>
        <v>0.26398458330033525</v>
      </c>
      <c r="I87">
        <f t="shared" si="16"/>
        <v>-1.0611311532512866</v>
      </c>
      <c r="J87">
        <f t="shared" si="17"/>
        <v>1.0611311532512866</v>
      </c>
      <c r="K87">
        <f t="shared" si="18"/>
        <v>0.46829407167694814</v>
      </c>
      <c r="L87">
        <f t="shared" si="19"/>
        <v>0.53170592832305175</v>
      </c>
      <c r="M87">
        <f t="shared" si="20"/>
        <v>2.1354103339788768</v>
      </c>
      <c r="N87">
        <f t="shared" si="21"/>
        <v>1.8807388571985679</v>
      </c>
    </row>
    <row r="88" spans="1:14" x14ac:dyDescent="0.25">
      <c r="A88" s="4">
        <f>IF('True_Odds_Calculator_2-way'!A89="","",'True_Odds_Calculator_2-way'!A89)</f>
        <v>2.17</v>
      </c>
      <c r="B88" s="4">
        <f>IF('True_Odds_Calculator_2-way'!B89="","",'True_Odds_Calculator_2-way'!B89)</f>
        <v>1.75</v>
      </c>
      <c r="C88" s="4">
        <f t="shared" si="11"/>
        <v>0.46082949308755761</v>
      </c>
      <c r="D88">
        <f t="shared" si="12"/>
        <v>0.5714285714285714</v>
      </c>
      <c r="E88">
        <f t="shared" si="13"/>
        <v>3.2258064516129004E-2</v>
      </c>
      <c r="F88">
        <f t="shared" si="14"/>
        <v>-0.23107307439104674</v>
      </c>
      <c r="G88">
        <v>0</v>
      </c>
      <c r="H88">
        <f t="shared" si="15"/>
        <v>0.26333113890717574</v>
      </c>
      <c r="I88">
        <f t="shared" si="16"/>
        <v>-1.0675210253672476</v>
      </c>
      <c r="J88">
        <f t="shared" si="17"/>
        <v>1.0675210253672476</v>
      </c>
      <c r="K88">
        <f t="shared" si="18"/>
        <v>0.44464214228514221</v>
      </c>
      <c r="L88">
        <f t="shared" si="19"/>
        <v>0.55535785771485779</v>
      </c>
      <c r="M88">
        <f t="shared" si="20"/>
        <v>2.2489995996796797</v>
      </c>
      <c r="N88">
        <f t="shared" si="21"/>
        <v>1.8006407690254356</v>
      </c>
    </row>
    <row r="89" spans="1:14" x14ac:dyDescent="0.25">
      <c r="A89" s="4">
        <f>IF('True_Odds_Calculator_2-way'!A90="","",'True_Odds_Calculator_2-way'!A90)</f>
        <v>2.31</v>
      </c>
      <c r="B89" s="4">
        <f>IF('True_Odds_Calculator_2-way'!B90="","",'True_Odds_Calculator_2-way'!B90)</f>
        <v>1.67</v>
      </c>
      <c r="C89" s="4">
        <f t="shared" si="11"/>
        <v>0.4329004329004329</v>
      </c>
      <c r="D89">
        <f t="shared" si="12"/>
        <v>0.5988023952095809</v>
      </c>
      <c r="E89">
        <f t="shared" si="13"/>
        <v>3.1702828110013792E-2</v>
      </c>
      <c r="F89">
        <f t="shared" si="14"/>
        <v>-0.22751898799802994</v>
      </c>
      <c r="G89">
        <v>0</v>
      </c>
      <c r="H89">
        <f t="shared" si="15"/>
        <v>0.25922181610804368</v>
      </c>
      <c r="I89">
        <f t="shared" si="16"/>
        <v>-1.0673993913412883</v>
      </c>
      <c r="J89">
        <f t="shared" si="17"/>
        <v>1.0673993913412883</v>
      </c>
      <c r="K89">
        <f t="shared" si="18"/>
        <v>0.41696319653163855</v>
      </c>
      <c r="L89">
        <f t="shared" si="19"/>
        <v>0.5830368034683614</v>
      </c>
      <c r="M89">
        <f t="shared" si="20"/>
        <v>2.3982932026570873</v>
      </c>
      <c r="N89">
        <f t="shared" si="21"/>
        <v>1.7151575921986633</v>
      </c>
    </row>
    <row r="90" spans="1:14" x14ac:dyDescent="0.25">
      <c r="A90" s="4">
        <f>IF('True_Odds_Calculator_2-way'!A91="","",'True_Odds_Calculator_2-way'!A91)</f>
        <v>2.11</v>
      </c>
      <c r="B90" s="4">
        <f>IF('True_Odds_Calculator_2-way'!B91="","",'True_Odds_Calculator_2-way'!B91)</f>
        <v>1.78</v>
      </c>
      <c r="C90" s="4">
        <f t="shared" si="11"/>
        <v>0.47393364928909953</v>
      </c>
      <c r="D90">
        <f t="shared" si="12"/>
        <v>0.5617977528089888</v>
      </c>
      <c r="E90">
        <f t="shared" si="13"/>
        <v>3.5731402098088338E-2</v>
      </c>
      <c r="F90">
        <f t="shared" si="14"/>
        <v>-0.23052345705309119</v>
      </c>
      <c r="G90">
        <v>0</v>
      </c>
      <c r="H90">
        <f t="shared" si="15"/>
        <v>0.26625485915117952</v>
      </c>
      <c r="I90">
        <f t="shared" si="16"/>
        <v>-1.0747098003652684</v>
      </c>
      <c r="J90">
        <f t="shared" si="17"/>
        <v>1.0747098003652684</v>
      </c>
      <c r="K90">
        <f t="shared" si="18"/>
        <v>0.45601134895833134</v>
      </c>
      <c r="L90">
        <f t="shared" si="19"/>
        <v>0.54398865104166871</v>
      </c>
      <c r="M90">
        <f t="shared" si="20"/>
        <v>2.192927878405448</v>
      </c>
      <c r="N90">
        <f t="shared" si="21"/>
        <v>1.838273644284909</v>
      </c>
    </row>
    <row r="91" spans="1:14" x14ac:dyDescent="0.25">
      <c r="A91" s="4">
        <f>IF('True_Odds_Calculator_2-way'!A92="","",'True_Odds_Calculator_2-way'!A92)</f>
        <v>1.85</v>
      </c>
      <c r="B91" s="4">
        <f>IF('True_Odds_Calculator_2-way'!B92="","",'True_Odds_Calculator_2-way'!B92)</f>
        <v>2</v>
      </c>
      <c r="C91" s="4">
        <f t="shared" si="11"/>
        <v>0.54054054054054046</v>
      </c>
      <c r="D91">
        <f t="shared" si="12"/>
        <v>0.5</v>
      </c>
      <c r="E91">
        <f t="shared" si="13"/>
        <v>4.0540540540540349E-2</v>
      </c>
      <c r="F91">
        <f t="shared" si="14"/>
        <v>-0.22972972972972983</v>
      </c>
      <c r="G91">
        <v>0</v>
      </c>
      <c r="H91">
        <f t="shared" si="15"/>
        <v>0.27027027027027023</v>
      </c>
      <c r="I91">
        <f t="shared" si="16"/>
        <v>-1.0846522890932806</v>
      </c>
      <c r="J91">
        <f t="shared" si="17"/>
        <v>1.0846522890932806</v>
      </c>
      <c r="K91">
        <f t="shared" si="18"/>
        <v>0.52030369513807517</v>
      </c>
      <c r="L91">
        <f t="shared" si="19"/>
        <v>0.47969630486192494</v>
      </c>
      <c r="M91">
        <f t="shared" si="20"/>
        <v>1.9219544457292885</v>
      </c>
      <c r="N91">
        <f t="shared" si="21"/>
        <v>2.0846522890932806</v>
      </c>
    </row>
    <row r="92" spans="1:14" x14ac:dyDescent="0.25">
      <c r="A92" s="4">
        <f>IF('True_Odds_Calculator_2-way'!A93="","",'True_Odds_Calculator_2-way'!A93)</f>
        <v>1.75</v>
      </c>
      <c r="B92" s="4">
        <f>IF('True_Odds_Calculator_2-way'!B93="","",'True_Odds_Calculator_2-way'!B93)</f>
        <v>2.1</v>
      </c>
      <c r="C92" s="4">
        <f t="shared" si="11"/>
        <v>0.5714285714285714</v>
      </c>
      <c r="D92">
        <f t="shared" si="12"/>
        <v>0.47619047619047616</v>
      </c>
      <c r="E92">
        <f t="shared" si="13"/>
        <v>4.761904761904745E-2</v>
      </c>
      <c r="F92">
        <f t="shared" si="14"/>
        <v>-0.22448979591836749</v>
      </c>
      <c r="G92">
        <v>0</v>
      </c>
      <c r="H92">
        <f t="shared" si="15"/>
        <v>0.27210884353741494</v>
      </c>
      <c r="I92">
        <f t="shared" si="16"/>
        <v>-1.1009637651263602</v>
      </c>
      <c r="J92">
        <f t="shared" si="17"/>
        <v>1.1009637651263602</v>
      </c>
      <c r="K92">
        <f t="shared" si="18"/>
        <v>0.54772826791643581</v>
      </c>
      <c r="L92">
        <f t="shared" si="19"/>
        <v>0.4522717320835643</v>
      </c>
      <c r="M92">
        <f t="shared" si="20"/>
        <v>1.8257228238447702</v>
      </c>
      <c r="N92">
        <f t="shared" si="21"/>
        <v>2.2110601416389968</v>
      </c>
    </row>
    <row r="93" spans="1:14" x14ac:dyDescent="0.25">
      <c r="A93" s="4">
        <f>IF('True_Odds_Calculator_2-way'!A94="","",'True_Odds_Calculator_2-way'!A94)</f>
        <v>1.61</v>
      </c>
      <c r="B93" s="4">
        <f>IF('True_Odds_Calculator_2-way'!B94="","",'True_Odds_Calculator_2-way'!B94)</f>
        <v>2.34</v>
      </c>
      <c r="C93" s="4">
        <f t="shared" si="11"/>
        <v>0.6211180124223602</v>
      </c>
      <c r="D93">
        <f t="shared" si="12"/>
        <v>0.42735042735042739</v>
      </c>
      <c r="E93">
        <f t="shared" si="13"/>
        <v>4.8468439772787697E-2</v>
      </c>
      <c r="F93">
        <f t="shared" si="14"/>
        <v>-0.21696660827095604</v>
      </c>
      <c r="G93">
        <v>0</v>
      </c>
      <c r="H93">
        <f t="shared" si="15"/>
        <v>0.26543504804374368</v>
      </c>
      <c r="I93">
        <f t="shared" si="16"/>
        <v>-1.1060701788398051</v>
      </c>
      <c r="J93">
        <f t="shared" si="17"/>
        <v>1.1060701788398051</v>
      </c>
      <c r="K93">
        <f t="shared" si="18"/>
        <v>0.59712087098129241</v>
      </c>
      <c r="L93">
        <f t="shared" si="19"/>
        <v>0.40287912901870748</v>
      </c>
      <c r="M93">
        <f t="shared" si="20"/>
        <v>1.6747028090922811</v>
      </c>
      <c r="N93">
        <f t="shared" si="21"/>
        <v>2.4821340396453389</v>
      </c>
    </row>
    <row r="94" spans="1:14" x14ac:dyDescent="0.25">
      <c r="A94" s="4">
        <f>IF('True_Odds_Calculator_2-way'!A95="","",'True_Odds_Calculator_2-way'!A95)</f>
        <v>1.75</v>
      </c>
      <c r="B94" s="4">
        <f>IF('True_Odds_Calculator_2-way'!B95="","",'True_Odds_Calculator_2-way'!B95)</f>
        <v>2.0699999999999998</v>
      </c>
      <c r="C94" s="4">
        <f t="shared" si="11"/>
        <v>0.5714285714285714</v>
      </c>
      <c r="D94">
        <f t="shared" si="12"/>
        <v>0.48309178743961356</v>
      </c>
      <c r="E94">
        <f t="shared" si="13"/>
        <v>5.452035886818507E-2</v>
      </c>
      <c r="F94">
        <f t="shared" si="14"/>
        <v>-0.22153209109730843</v>
      </c>
      <c r="G94">
        <v>0</v>
      </c>
      <c r="H94">
        <f t="shared" si="15"/>
        <v>0.27605244996549344</v>
      </c>
      <c r="I94">
        <f t="shared" si="16"/>
        <v>-1.1162911443718952</v>
      </c>
      <c r="J94">
        <f t="shared" si="17"/>
        <v>1.1162911443718952</v>
      </c>
      <c r="K94">
        <f t="shared" si="18"/>
        <v>0.54430111450485674</v>
      </c>
      <c r="L94">
        <f t="shared" si="19"/>
        <v>0.45569888549514331</v>
      </c>
      <c r="M94">
        <f t="shared" si="20"/>
        <v>1.8372183582789212</v>
      </c>
      <c r="N94">
        <f t="shared" si="21"/>
        <v>2.194431524477928</v>
      </c>
    </row>
    <row r="95" spans="1:14" x14ac:dyDescent="0.25">
      <c r="A95" s="4">
        <f>IF('True_Odds_Calculator_2-way'!A96="","",'True_Odds_Calculator_2-way'!A96)</f>
        <v>1.56</v>
      </c>
      <c r="B95" s="4">
        <f>IF('True_Odds_Calculator_2-way'!B96="","",'True_Odds_Calculator_2-way'!B96)</f>
        <v>2.35</v>
      </c>
      <c r="C95" s="4">
        <f t="shared" si="11"/>
        <v>0.64102564102564097</v>
      </c>
      <c r="D95">
        <f t="shared" si="12"/>
        <v>0.42553191489361702</v>
      </c>
      <c r="E95">
        <f t="shared" si="13"/>
        <v>6.6557555919257938E-2</v>
      </c>
      <c r="F95">
        <f t="shared" si="14"/>
        <v>-0.20621931260229143</v>
      </c>
      <c r="G95">
        <v>0</v>
      </c>
      <c r="H95">
        <f t="shared" si="15"/>
        <v>0.27277686852154936</v>
      </c>
      <c r="I95">
        <f t="shared" si="16"/>
        <v>-1.15010926557059</v>
      </c>
      <c r="J95">
        <f t="shared" si="17"/>
        <v>1.15010926557059</v>
      </c>
      <c r="K95">
        <f t="shared" si="18"/>
        <v>0.60824986737801734</v>
      </c>
      <c r="L95">
        <f t="shared" si="19"/>
        <v>0.39175013262198272</v>
      </c>
      <c r="M95">
        <f t="shared" si="20"/>
        <v>1.6440611887195307</v>
      </c>
      <c r="N95">
        <f t="shared" si="21"/>
        <v>2.5526475085202969</v>
      </c>
    </row>
    <row r="96" spans="1:14" x14ac:dyDescent="0.25">
      <c r="A96" s="4">
        <f>IF('True_Odds_Calculator_2-way'!A97="","",'True_Odds_Calculator_2-way'!A97)</f>
        <v>1.33</v>
      </c>
      <c r="B96" s="4">
        <f>IF('True_Odds_Calculator_2-way'!B97="","",'True_Odds_Calculator_2-way'!B97)</f>
        <v>3.5</v>
      </c>
      <c r="C96" s="4">
        <f t="shared" si="11"/>
        <v>0.75187969924812026</v>
      </c>
      <c r="D96">
        <f t="shared" si="12"/>
        <v>0.2857142857142857</v>
      </c>
      <c r="E96">
        <f t="shared" si="13"/>
        <v>3.7593984962406068E-2</v>
      </c>
      <c r="F96">
        <f t="shared" si="14"/>
        <v>-0.17722878625134253</v>
      </c>
      <c r="G96">
        <v>0</v>
      </c>
      <c r="H96">
        <f t="shared" si="15"/>
        <v>0.21482277121374863</v>
      </c>
      <c r="I96">
        <f t="shared" si="16"/>
        <v>-1.1009637651263608</v>
      </c>
      <c r="J96">
        <f t="shared" si="17"/>
        <v>1.1009637651263608</v>
      </c>
      <c r="K96">
        <f t="shared" si="18"/>
        <v>0.7335045593413605</v>
      </c>
      <c r="L96">
        <f t="shared" si="19"/>
        <v>0.26649544065863928</v>
      </c>
      <c r="M96">
        <f t="shared" si="20"/>
        <v>1.3633180424916993</v>
      </c>
      <c r="N96">
        <f t="shared" si="21"/>
        <v>3.7524094128159033</v>
      </c>
    </row>
    <row r="97" spans="1:14" x14ac:dyDescent="0.25">
      <c r="A97" s="4">
        <f>IF('True_Odds_Calculator_2-way'!A98="","",'True_Odds_Calculator_2-way'!A98)</f>
        <v>1.59</v>
      </c>
      <c r="B97" s="4">
        <f>IF('True_Odds_Calculator_2-way'!B98="","",'True_Odds_Calculator_2-way'!B98)</f>
        <v>2.29</v>
      </c>
      <c r="C97" s="4">
        <f t="shared" si="11"/>
        <v>0.62893081761006286</v>
      </c>
      <c r="D97">
        <f t="shared" si="12"/>
        <v>0.4366812227074236</v>
      </c>
      <c r="E97">
        <f t="shared" si="13"/>
        <v>6.5612040317486464E-2</v>
      </c>
      <c r="F97">
        <f t="shared" si="14"/>
        <v>-0.20903023811485544</v>
      </c>
      <c r="G97">
        <v>0</v>
      </c>
      <c r="H97">
        <f t="shared" si="15"/>
        <v>0.27464227843234185</v>
      </c>
      <c r="I97">
        <f t="shared" si="16"/>
        <v>-1.1462494466661231</v>
      </c>
      <c r="J97">
        <f t="shared" si="17"/>
        <v>1.1462494466661231</v>
      </c>
      <c r="K97">
        <f t="shared" si="18"/>
        <v>0.59655649448916215</v>
      </c>
      <c r="L97">
        <f t="shared" si="19"/>
        <v>0.40344350551083785</v>
      </c>
      <c r="M97">
        <f t="shared" si="20"/>
        <v>1.6762871735330129</v>
      </c>
      <c r="N97">
        <f t="shared" si="21"/>
        <v>2.4786617861992988</v>
      </c>
    </row>
    <row r="98" spans="1:14" x14ac:dyDescent="0.25">
      <c r="A98" s="4">
        <f>IF('True_Odds_Calculator_2-way'!A99="","",'True_Odds_Calculator_2-way'!A99)</f>
        <v>1.75</v>
      </c>
      <c r="B98" s="4">
        <f>IF('True_Odds_Calculator_2-way'!B99="","",'True_Odds_Calculator_2-way'!B99)</f>
        <v>2.06</v>
      </c>
      <c r="C98" s="4">
        <f t="shared" si="11"/>
        <v>0.5714285714285714</v>
      </c>
      <c r="D98">
        <f t="shared" si="12"/>
        <v>0.4854368932038835</v>
      </c>
      <c r="E98">
        <f t="shared" si="13"/>
        <v>5.6865464632454898E-2</v>
      </c>
      <c r="F98">
        <f t="shared" si="14"/>
        <v>-0.22052704576976423</v>
      </c>
      <c r="G98">
        <v>0</v>
      </c>
      <c r="H98">
        <f t="shared" si="15"/>
        <v>0.27739251040221913</v>
      </c>
      <c r="I98">
        <f t="shared" si="16"/>
        <v>-1.1215443081840883</v>
      </c>
      <c r="J98">
        <f t="shared" si="17"/>
        <v>1.1215443081840883</v>
      </c>
      <c r="K98">
        <f t="shared" si="18"/>
        <v>0.54313637094725686</v>
      </c>
      <c r="L98">
        <f t="shared" si="19"/>
        <v>0.4568636290527433</v>
      </c>
      <c r="M98">
        <f t="shared" si="20"/>
        <v>1.8411582311380661</v>
      </c>
      <c r="N98">
        <f t="shared" si="21"/>
        <v>2.1888369666751335</v>
      </c>
    </row>
    <row r="99" spans="1:14" x14ac:dyDescent="0.25">
      <c r="A99" s="4">
        <f>IF('True_Odds_Calculator_2-way'!A100="","",'True_Odds_Calculator_2-way'!A100)</f>
        <v>1.65</v>
      </c>
      <c r="B99" s="4">
        <f>IF('True_Odds_Calculator_2-way'!B100="","",'True_Odds_Calculator_2-way'!B100)</f>
        <v>2.23</v>
      </c>
      <c r="C99" s="4">
        <f t="shared" si="11"/>
        <v>0.60606060606060608</v>
      </c>
      <c r="D99">
        <f t="shared" si="12"/>
        <v>0.44843049327354262</v>
      </c>
      <c r="E99">
        <f t="shared" si="13"/>
        <v>5.4491099334148752E-2</v>
      </c>
      <c r="F99">
        <f t="shared" si="14"/>
        <v>-0.21728495719527108</v>
      </c>
      <c r="G99">
        <v>0</v>
      </c>
      <c r="H99">
        <f t="shared" si="15"/>
        <v>0.27177605652941977</v>
      </c>
      <c r="I99">
        <f t="shared" si="16"/>
        <v>-1.1183835382312353</v>
      </c>
      <c r="J99">
        <f t="shared" si="17"/>
        <v>1.1183835382312353</v>
      </c>
      <c r="K99">
        <f t="shared" si="18"/>
        <v>0.57905579514504757</v>
      </c>
      <c r="L99">
        <f t="shared" si="19"/>
        <v>0.42094420485495265</v>
      </c>
      <c r="M99">
        <f t="shared" si="20"/>
        <v>1.7269492998503024</v>
      </c>
      <c r="N99">
        <f t="shared" si="21"/>
        <v>2.3756117520244189</v>
      </c>
    </row>
    <row r="100" spans="1:14" x14ac:dyDescent="0.25">
      <c r="A100" s="4">
        <f>IF('True_Odds_Calculator_2-way'!A101="","",'True_Odds_Calculator_2-way'!A101)</f>
        <v>2.0499999999999998</v>
      </c>
      <c r="B100" s="4">
        <f>IF('True_Odds_Calculator_2-way'!B101="","",'True_Odds_Calculator_2-way'!B101)</f>
        <v>1.76</v>
      </c>
      <c r="C100" s="4">
        <f t="shared" si="11"/>
        <v>0.48780487804878053</v>
      </c>
      <c r="D100">
        <f t="shared" si="12"/>
        <v>0.56818181818181823</v>
      </c>
      <c r="E100">
        <f t="shared" si="13"/>
        <v>5.598669623059882E-2</v>
      </c>
      <c r="F100">
        <f t="shared" si="14"/>
        <v>-0.22117516629711742</v>
      </c>
      <c r="G100">
        <v>0</v>
      </c>
      <c r="H100">
        <f t="shared" si="15"/>
        <v>0.27716186252771624</v>
      </c>
      <c r="I100">
        <f t="shared" si="16"/>
        <v>-1.1194341570991129</v>
      </c>
      <c r="J100">
        <f t="shared" si="17"/>
        <v>1.1194341570991129</v>
      </c>
      <c r="K100">
        <f t="shared" si="18"/>
        <v>0.45968433574169576</v>
      </c>
      <c r="L100">
        <f t="shared" si="19"/>
        <v>0.54031566425830413</v>
      </c>
      <c r="M100">
        <f t="shared" si="20"/>
        <v>2.1754058649540684</v>
      </c>
      <c r="N100">
        <f t="shared" si="21"/>
        <v>1.8507699593953257</v>
      </c>
    </row>
    <row r="101" spans="1:14" x14ac:dyDescent="0.25">
      <c r="A101" s="4">
        <f>IF('True_Odds_Calculator_2-way'!A102="","",'True_Odds_Calculator_2-way'!A102)</f>
        <v>1.71</v>
      </c>
      <c r="B101" s="4">
        <f>IF('True_Odds_Calculator_2-way'!B102="","",'True_Odds_Calculator_2-way'!B102)</f>
        <v>2.12</v>
      </c>
      <c r="C101" s="4">
        <f t="shared" si="11"/>
        <v>0.58479532163742687</v>
      </c>
      <c r="D101">
        <f t="shared" si="12"/>
        <v>0.47169811320754712</v>
      </c>
      <c r="E101">
        <f t="shared" si="13"/>
        <v>5.6493434844973933E-2</v>
      </c>
      <c r="F101">
        <f t="shared" si="14"/>
        <v>-0.21935341498400096</v>
      </c>
      <c r="G101">
        <v>0</v>
      </c>
      <c r="H101">
        <f t="shared" si="15"/>
        <v>0.27584684982897489</v>
      </c>
      <c r="I101">
        <f t="shared" si="16"/>
        <v>-1.1214032600406412</v>
      </c>
      <c r="J101">
        <f t="shared" si="17"/>
        <v>1.1214032600406412</v>
      </c>
      <c r="K101">
        <f t="shared" si="18"/>
        <v>0.5567320185748339</v>
      </c>
      <c r="L101">
        <f t="shared" si="19"/>
        <v>0.44326798142516627</v>
      </c>
      <c r="M101">
        <f t="shared" si="20"/>
        <v>1.7961963146288551</v>
      </c>
      <c r="N101">
        <f t="shared" si="21"/>
        <v>2.2559716512455181</v>
      </c>
    </row>
    <row r="102" spans="1:14" x14ac:dyDescent="0.25">
      <c r="A102" s="4">
        <f>IF('True_Odds_Calculator_2-way'!A103="","",'True_Odds_Calculator_2-way'!A103)</f>
        <v>1.71</v>
      </c>
      <c r="B102" s="4">
        <f>IF('True_Odds_Calculator_2-way'!B103="","",'True_Odds_Calculator_2-way'!B103)</f>
        <v>2.11</v>
      </c>
      <c r="C102" s="4">
        <f t="shared" si="11"/>
        <v>0.58479532163742687</v>
      </c>
      <c r="D102">
        <f t="shared" si="12"/>
        <v>0.47393364928909953</v>
      </c>
      <c r="E102">
        <f t="shared" si="13"/>
        <v>5.8728970926526403E-2</v>
      </c>
      <c r="F102">
        <f t="shared" si="14"/>
        <v>-0.21842520994429204</v>
      </c>
      <c r="G102">
        <v>0</v>
      </c>
      <c r="H102">
        <f t="shared" si="15"/>
        <v>0.27715418087081845</v>
      </c>
      <c r="I102">
        <f t="shared" si="16"/>
        <v>-1.1264433000871052</v>
      </c>
      <c r="J102">
        <f t="shared" si="17"/>
        <v>1.1264433000871052</v>
      </c>
      <c r="K102">
        <f t="shared" si="18"/>
        <v>0.55562508800338106</v>
      </c>
      <c r="L102">
        <f t="shared" si="19"/>
        <v>0.44437491199661894</v>
      </c>
      <c r="M102">
        <f t="shared" si="20"/>
        <v>1.7997747430618447</v>
      </c>
      <c r="N102">
        <f t="shared" si="21"/>
        <v>2.2503520630966865</v>
      </c>
    </row>
    <row r="103" spans="1:14" x14ac:dyDescent="0.25">
      <c r="A103" s="4">
        <f>IF('True_Odds_Calculator_2-way'!A104="","",'True_Odds_Calculator_2-way'!A104)</f>
        <v>1.73</v>
      </c>
      <c r="B103" s="4">
        <f>IF('True_Odds_Calculator_2-way'!B104="","",'True_Odds_Calculator_2-way'!B104)</f>
        <v>2.1800000000000002</v>
      </c>
      <c r="C103" s="4">
        <f t="shared" si="11"/>
        <v>0.5780346820809249</v>
      </c>
      <c r="D103">
        <f t="shared" si="12"/>
        <v>0.4587155963302752</v>
      </c>
      <c r="E103">
        <f t="shared" si="13"/>
        <v>3.6750278411200155E-2</v>
      </c>
      <c r="F103">
        <f t="shared" si="14"/>
        <v>-0.22840324547913238</v>
      </c>
      <c r="G103">
        <v>0</v>
      </c>
      <c r="H103">
        <f t="shared" si="15"/>
        <v>0.26515352389033253</v>
      </c>
      <c r="I103">
        <f t="shared" si="16"/>
        <v>-1.0774510935845933</v>
      </c>
      <c r="J103">
        <f t="shared" si="17"/>
        <v>1.0774510935845933</v>
      </c>
      <c r="K103">
        <f t="shared" si="18"/>
        <v>0.55974139552495883</v>
      </c>
      <c r="L103">
        <f t="shared" si="19"/>
        <v>0.44025860447504123</v>
      </c>
      <c r="M103">
        <f t="shared" si="20"/>
        <v>1.786539298316753</v>
      </c>
      <c r="N103">
        <f t="shared" si="21"/>
        <v>2.2713922904298198</v>
      </c>
    </row>
    <row r="104" spans="1:14" x14ac:dyDescent="0.25">
      <c r="A104" s="4">
        <f>IF('True_Odds_Calculator_2-way'!A105="","",'True_Odds_Calculator_2-way'!A105)</f>
        <v>1.83</v>
      </c>
      <c r="B104" s="4">
        <f>IF('True_Odds_Calculator_2-way'!B105="","",'True_Odds_Calculator_2-way'!B105)</f>
        <v>2.06</v>
      </c>
      <c r="C104" s="4">
        <f t="shared" si="11"/>
        <v>0.54644808743169393</v>
      </c>
      <c r="D104">
        <f t="shared" si="12"/>
        <v>0.4854368932038835</v>
      </c>
      <c r="E104">
        <f t="shared" si="13"/>
        <v>3.1884980635577431E-2</v>
      </c>
      <c r="F104">
        <f t="shared" si="14"/>
        <v>-0.2333810812244681</v>
      </c>
      <c r="G104">
        <v>0</v>
      </c>
      <c r="H104">
        <f t="shared" si="15"/>
        <v>0.26526606186004559</v>
      </c>
      <c r="I104">
        <f t="shared" si="16"/>
        <v>-1.0661247392009334</v>
      </c>
      <c r="J104">
        <f t="shared" si="17"/>
        <v>1.0661247392009334</v>
      </c>
      <c r="K104">
        <f t="shared" si="18"/>
        <v>0.53053675848269044</v>
      </c>
      <c r="L104">
        <f t="shared" si="19"/>
        <v>0.46946324151730962</v>
      </c>
      <c r="M104">
        <f t="shared" si="20"/>
        <v>1.8848835335367746</v>
      </c>
      <c r="N104">
        <f t="shared" si="21"/>
        <v>2.1300922235529893</v>
      </c>
    </row>
    <row r="105" spans="1:14" x14ac:dyDescent="0.25">
      <c r="A105" s="4">
        <f>IF('True_Odds_Calculator_2-way'!A106="","",'True_Odds_Calculator_2-way'!A106)</f>
        <v>2.02</v>
      </c>
      <c r="B105" s="4">
        <f>IF('True_Odds_Calculator_2-way'!B106="","",'True_Odds_Calculator_2-way'!B106)</f>
        <v>1.87</v>
      </c>
      <c r="C105" s="4">
        <f t="shared" si="11"/>
        <v>0.49504950495049505</v>
      </c>
      <c r="D105">
        <f t="shared" si="12"/>
        <v>0.53475935828876997</v>
      </c>
      <c r="E105">
        <f t="shared" si="13"/>
        <v>2.9808863239265015E-2</v>
      </c>
      <c r="F105">
        <f t="shared" si="14"/>
        <v>-0.23492349234923493</v>
      </c>
      <c r="G105">
        <v>0</v>
      </c>
      <c r="H105">
        <f t="shared" si="15"/>
        <v>0.2647323555885</v>
      </c>
      <c r="I105">
        <f t="shared" si="16"/>
        <v>-1.0615495921641367</v>
      </c>
      <c r="J105">
        <f t="shared" si="17"/>
        <v>1.0615495921641367</v>
      </c>
      <c r="K105">
        <f t="shared" si="18"/>
        <v>0.48012738724303272</v>
      </c>
      <c r="L105">
        <f t="shared" si="19"/>
        <v>0.51987261275696728</v>
      </c>
      <c r="M105">
        <f t="shared" si="20"/>
        <v>2.0827805840074194</v>
      </c>
      <c r="N105">
        <f t="shared" si="21"/>
        <v>1.9235481451827992</v>
      </c>
    </row>
    <row r="106" spans="1:14" x14ac:dyDescent="0.25">
      <c r="A106" s="4">
        <f>IF('True_Odds_Calculator_2-way'!A107="","",'True_Odds_Calculator_2-way'!A107)</f>
        <v>1.93</v>
      </c>
      <c r="B106" s="4">
        <f>IF('True_Odds_Calculator_2-way'!B107="","",'True_Odds_Calculator_2-way'!B107)</f>
        <v>1.95</v>
      </c>
      <c r="C106" s="4">
        <f t="shared" si="11"/>
        <v>0.5181347150259068</v>
      </c>
      <c r="D106">
        <f t="shared" si="12"/>
        <v>0.51282051282051289</v>
      </c>
      <c r="E106">
        <f t="shared" si="13"/>
        <v>3.0955227846419575E-2</v>
      </c>
      <c r="F106">
        <f t="shared" si="14"/>
        <v>-0.23475488242327625</v>
      </c>
      <c r="G106">
        <v>0</v>
      </c>
      <c r="H106">
        <f t="shared" si="15"/>
        <v>0.26571011026969582</v>
      </c>
      <c r="I106">
        <f t="shared" si="16"/>
        <v>-1.0638899909514294</v>
      </c>
      <c r="J106">
        <f t="shared" si="17"/>
        <v>1.0638899909514294</v>
      </c>
      <c r="K106">
        <f t="shared" si="18"/>
        <v>0.50265964972060251</v>
      </c>
      <c r="L106">
        <f t="shared" si="19"/>
        <v>0.49734035027939766</v>
      </c>
      <c r="M106">
        <f t="shared" si="20"/>
        <v>1.9894176915848294</v>
      </c>
      <c r="N106">
        <f t="shared" si="21"/>
        <v>2.0106954914038573</v>
      </c>
    </row>
    <row r="107" spans="1:14" x14ac:dyDescent="0.25">
      <c r="A107" s="4">
        <f>IF('True_Odds_Calculator_2-way'!A108="","",'True_Odds_Calculator_2-way'!A108)</f>
        <v>1.87</v>
      </c>
      <c r="B107" s="4">
        <f>IF('True_Odds_Calculator_2-way'!B108="","",'True_Odds_Calculator_2-way'!B108)</f>
        <v>2.0299999999999998</v>
      </c>
      <c r="C107" s="4">
        <f t="shared" si="11"/>
        <v>0.53475935828876997</v>
      </c>
      <c r="D107">
        <f t="shared" si="12"/>
        <v>0.49261083743842371</v>
      </c>
      <c r="E107">
        <f t="shared" si="13"/>
        <v>2.737019572719368E-2</v>
      </c>
      <c r="F107">
        <f t="shared" si="14"/>
        <v>-0.23605805958747139</v>
      </c>
      <c r="G107">
        <v>0</v>
      </c>
      <c r="H107">
        <f t="shared" si="15"/>
        <v>0.26342825531466507</v>
      </c>
      <c r="I107">
        <f t="shared" si="16"/>
        <v>-1.0563838700626149</v>
      </c>
      <c r="J107">
        <f t="shared" si="17"/>
        <v>1.0563838700626149</v>
      </c>
      <c r="K107">
        <f t="shared" si="18"/>
        <v>0.52109008773056686</v>
      </c>
      <c r="L107">
        <f t="shared" si="19"/>
        <v>0.47890991226943308</v>
      </c>
      <c r="M107">
        <f t="shared" si="20"/>
        <v>1.9190539669544755</v>
      </c>
      <c r="N107">
        <f t="shared" si="21"/>
        <v>2.0880753861644932</v>
      </c>
    </row>
    <row r="108" spans="1:14" x14ac:dyDescent="0.25">
      <c r="A108" s="4">
        <f>IF('True_Odds_Calculator_2-way'!A109="","",'True_Odds_Calculator_2-way'!A109)</f>
        <v>1.64</v>
      </c>
      <c r="B108" s="4">
        <f>IF('True_Odds_Calculator_2-way'!B109="","",'True_Odds_Calculator_2-way'!B109)</f>
        <v>2.36</v>
      </c>
      <c r="C108" s="4">
        <f t="shared" si="11"/>
        <v>0.6097560975609756</v>
      </c>
      <c r="D108">
        <f t="shared" si="12"/>
        <v>0.42372881355932207</v>
      </c>
      <c r="E108">
        <f t="shared" si="13"/>
        <v>3.3484911120297722E-2</v>
      </c>
      <c r="F108">
        <f t="shared" si="14"/>
        <v>-0.22488631665977676</v>
      </c>
      <c r="G108">
        <v>0</v>
      </c>
      <c r="H108">
        <f t="shared" si="15"/>
        <v>0.25837122778007443</v>
      </c>
      <c r="I108">
        <f t="shared" si="16"/>
        <v>-1.0718661571406802</v>
      </c>
      <c r="J108">
        <f t="shared" si="17"/>
        <v>1.0718661571406802</v>
      </c>
      <c r="K108">
        <f t="shared" si="18"/>
        <v>0.59312180114548885</v>
      </c>
      <c r="L108">
        <f t="shared" si="19"/>
        <v>0.40687819885451121</v>
      </c>
      <c r="M108">
        <f t="shared" si="20"/>
        <v>1.6859943405700353</v>
      </c>
      <c r="N108">
        <f t="shared" si="21"/>
        <v>2.4577379737113252</v>
      </c>
    </row>
    <row r="109" spans="1:14" x14ac:dyDescent="0.25">
      <c r="A109" s="4">
        <f>IF('True_Odds_Calculator_2-way'!A110="","",'True_Odds_Calculator_2-way'!A110)</f>
        <v>1.88</v>
      </c>
      <c r="B109" s="4">
        <f>IF('True_Odds_Calculator_2-way'!B110="","",'True_Odds_Calculator_2-way'!B110)</f>
        <v>2.0099999999999998</v>
      </c>
      <c r="C109" s="4">
        <f t="shared" si="11"/>
        <v>0.53191489361702127</v>
      </c>
      <c r="D109">
        <f t="shared" si="12"/>
        <v>0.49751243781094534</v>
      </c>
      <c r="E109">
        <f t="shared" si="13"/>
        <v>2.9427331427966497E-2</v>
      </c>
      <c r="F109">
        <f t="shared" si="14"/>
        <v>-0.23520694400338749</v>
      </c>
      <c r="G109">
        <v>0</v>
      </c>
      <c r="H109">
        <f t="shared" si="15"/>
        <v>0.26463427543135393</v>
      </c>
      <c r="I109">
        <f t="shared" si="16"/>
        <v>-1.060713208766217</v>
      </c>
      <c r="J109">
        <f t="shared" si="17"/>
        <v>1.060713208766217</v>
      </c>
      <c r="K109">
        <f t="shared" si="18"/>
        <v>0.5172161542198922</v>
      </c>
      <c r="L109">
        <f t="shared" si="19"/>
        <v>0.48278384578010813</v>
      </c>
      <c r="M109">
        <f t="shared" si="20"/>
        <v>1.9334276237142709</v>
      </c>
      <c r="N109">
        <f t="shared" si="21"/>
        <v>2.0713203408538785</v>
      </c>
    </row>
    <row r="110" spans="1:14" x14ac:dyDescent="0.25">
      <c r="A110" s="4">
        <f>IF('True_Odds_Calculator_2-way'!A111="","",'True_Odds_Calculator_2-way'!A111)</f>
        <v>1.65</v>
      </c>
      <c r="B110" s="4">
        <f>IF('True_Odds_Calculator_2-way'!B111="","",'True_Odds_Calculator_2-way'!B111)</f>
        <v>2.35</v>
      </c>
      <c r="C110" s="4">
        <f t="shared" si="11"/>
        <v>0.60606060606060608</v>
      </c>
      <c r="D110">
        <f t="shared" si="12"/>
        <v>0.42553191489361702</v>
      </c>
      <c r="E110">
        <f t="shared" si="13"/>
        <v>3.1592520954223158E-2</v>
      </c>
      <c r="F110">
        <f t="shared" si="14"/>
        <v>-0.22630560928433263</v>
      </c>
      <c r="G110">
        <v>0</v>
      </c>
      <c r="H110">
        <f t="shared" si="15"/>
        <v>0.25789813023855579</v>
      </c>
      <c r="I110">
        <f t="shared" si="16"/>
        <v>-1.0675210253672478</v>
      </c>
      <c r="J110">
        <f t="shared" si="17"/>
        <v>1.0675210253672478</v>
      </c>
      <c r="K110">
        <f t="shared" si="18"/>
        <v>0.59035757177177173</v>
      </c>
      <c r="L110">
        <f t="shared" si="19"/>
        <v>0.40964242822822811</v>
      </c>
      <c r="M110">
        <f t="shared" si="20"/>
        <v>1.6938886664887112</v>
      </c>
      <c r="N110">
        <f t="shared" si="21"/>
        <v>2.4411533842457849</v>
      </c>
    </row>
    <row r="111" spans="1:14" x14ac:dyDescent="0.25">
      <c r="A111" s="4">
        <f>IF('True_Odds_Calculator_2-way'!A112="","",'True_Odds_Calculator_2-way'!A112)</f>
        <v>1.68</v>
      </c>
      <c r="B111" s="4">
        <f>IF('True_Odds_Calculator_2-way'!B112="","",'True_Odds_Calculator_2-way'!B112)</f>
        <v>2.29</v>
      </c>
      <c r="C111" s="4">
        <f t="shared" si="11"/>
        <v>0.59523809523809523</v>
      </c>
      <c r="D111">
        <f t="shared" si="12"/>
        <v>0.4366812227074236</v>
      </c>
      <c r="E111">
        <f t="shared" si="13"/>
        <v>3.1919317945518833E-2</v>
      </c>
      <c r="F111">
        <f t="shared" si="14"/>
        <v>-0.22800998128509042</v>
      </c>
      <c r="G111">
        <v>0</v>
      </c>
      <c r="H111">
        <f t="shared" si="15"/>
        <v>0.25992929923060926</v>
      </c>
      <c r="I111">
        <f t="shared" si="16"/>
        <v>-1.0677035543974551</v>
      </c>
      <c r="J111">
        <f t="shared" si="17"/>
        <v>1.0677035543974551</v>
      </c>
      <c r="K111">
        <f t="shared" si="18"/>
        <v>0.57936138046320074</v>
      </c>
      <c r="L111">
        <f t="shared" si="19"/>
        <v>0.42063861953679943</v>
      </c>
      <c r="M111">
        <f t="shared" si="20"/>
        <v>1.7260384169902692</v>
      </c>
      <c r="N111">
        <f t="shared" si="21"/>
        <v>2.3773375851727168</v>
      </c>
    </row>
    <row r="112" spans="1:14" x14ac:dyDescent="0.25">
      <c r="A112" s="4">
        <f>IF('True_Odds_Calculator_2-way'!A113="","",'True_Odds_Calculator_2-way'!A113)</f>
        <v>1.94</v>
      </c>
      <c r="B112" s="4">
        <f>IF('True_Odds_Calculator_2-way'!B113="","",'True_Odds_Calculator_2-way'!B113)</f>
        <v>1.93</v>
      </c>
      <c r="C112" s="4">
        <f t="shared" si="11"/>
        <v>0.51546391752577325</v>
      </c>
      <c r="D112">
        <f t="shared" si="12"/>
        <v>0.5181347150259068</v>
      </c>
      <c r="E112">
        <f t="shared" si="13"/>
        <v>3.3598632551679941E-2</v>
      </c>
      <c r="F112">
        <f t="shared" si="14"/>
        <v>-0.2334811174616741</v>
      </c>
      <c r="G112">
        <v>0</v>
      </c>
      <c r="H112">
        <f t="shared" si="15"/>
        <v>0.26707975001335404</v>
      </c>
      <c r="I112">
        <f t="shared" si="16"/>
        <v>-1.0695340092890231</v>
      </c>
      <c r="J112">
        <f t="shared" si="17"/>
        <v>1.0695340092890231</v>
      </c>
      <c r="K112">
        <f t="shared" si="18"/>
        <v>0.49866309204640175</v>
      </c>
      <c r="L112">
        <f t="shared" si="19"/>
        <v>0.50133690795359842</v>
      </c>
      <c r="M112">
        <f t="shared" si="20"/>
        <v>2.0053619687316817</v>
      </c>
      <c r="N112">
        <f t="shared" si="21"/>
        <v>1.9946666286387909</v>
      </c>
    </row>
    <row r="113" spans="1:14" x14ac:dyDescent="0.25">
      <c r="A113" s="4">
        <f>IF('True_Odds_Calculator_2-way'!A114="","",'True_Odds_Calculator_2-way'!A114)</f>
        <v>1.66</v>
      </c>
      <c r="B113" s="4">
        <f>IF('True_Odds_Calculator_2-way'!B114="","",'True_Odds_Calculator_2-way'!B114)</f>
        <v>2.2999999999999998</v>
      </c>
      <c r="C113" s="4">
        <f t="shared" si="11"/>
        <v>0.60240963855421692</v>
      </c>
      <c r="D113">
        <f t="shared" si="12"/>
        <v>0.43478260869565222</v>
      </c>
      <c r="E113">
        <f t="shared" si="13"/>
        <v>3.7192247249869137E-2</v>
      </c>
      <c r="F113">
        <f t="shared" si="14"/>
        <v>-0.22472498690413822</v>
      </c>
      <c r="G113">
        <v>0</v>
      </c>
      <c r="H113">
        <f t="shared" si="15"/>
        <v>0.26191723415400736</v>
      </c>
      <c r="I113">
        <f t="shared" si="16"/>
        <v>-1.0795837927188263</v>
      </c>
      <c r="J113">
        <f t="shared" si="17"/>
        <v>1.0795837927188263</v>
      </c>
      <c r="K113">
        <f t="shared" si="18"/>
        <v>0.58393297788632348</v>
      </c>
      <c r="L113">
        <f t="shared" si="19"/>
        <v>0.41606702211367647</v>
      </c>
      <c r="M113">
        <f t="shared" si="20"/>
        <v>1.7125253031944256</v>
      </c>
      <c r="N113">
        <f t="shared" si="21"/>
        <v>2.4034589305344736</v>
      </c>
    </row>
    <row r="114" spans="1:14" x14ac:dyDescent="0.25">
      <c r="A114" s="4">
        <f>IF('True_Odds_Calculator_2-way'!A115="","",'True_Odds_Calculator_2-way'!A115)</f>
        <v>1.81</v>
      </c>
      <c r="B114" s="4">
        <f>IF('True_Odds_Calculator_2-way'!B115="","",'True_Odds_Calculator_2-way'!B115)</f>
        <v>2.06</v>
      </c>
      <c r="C114" s="4">
        <f t="shared" si="11"/>
        <v>0.5524861878453039</v>
      </c>
      <c r="D114">
        <f t="shared" si="12"/>
        <v>0.4854368932038835</v>
      </c>
      <c r="E114">
        <f t="shared" si="13"/>
        <v>3.7923081049187513E-2</v>
      </c>
      <c r="F114">
        <f t="shared" si="14"/>
        <v>-0.23027409751649397</v>
      </c>
      <c r="G114">
        <v>0</v>
      </c>
      <c r="H114">
        <f t="shared" si="15"/>
        <v>0.26819717856568148</v>
      </c>
      <c r="I114">
        <f t="shared" si="16"/>
        <v>-1.079206513730294</v>
      </c>
      <c r="J114">
        <f t="shared" si="17"/>
        <v>1.079206513730294</v>
      </c>
      <c r="K114">
        <f t="shared" si="18"/>
        <v>0.5335731492446798</v>
      </c>
      <c r="L114">
        <f t="shared" si="19"/>
        <v>0.46642685075531992</v>
      </c>
      <c r="M114">
        <f t="shared" si="20"/>
        <v>1.8741572761215382</v>
      </c>
      <c r="N114">
        <f t="shared" si="21"/>
        <v>2.1439589045541121</v>
      </c>
    </row>
    <row r="115" spans="1:14" x14ac:dyDescent="0.25">
      <c r="A115" s="4">
        <f>IF('True_Odds_Calculator_2-way'!A116="","",'True_Odds_Calculator_2-way'!A116)</f>
        <v>1.8</v>
      </c>
      <c r="B115" s="4">
        <f>IF('True_Odds_Calculator_2-way'!B116="","",'True_Odds_Calculator_2-way'!B116)</f>
        <v>2.0699999999999998</v>
      </c>
      <c r="C115" s="4">
        <f t="shared" si="11"/>
        <v>0.55555555555555558</v>
      </c>
      <c r="D115">
        <f t="shared" si="12"/>
        <v>0.48309178743961356</v>
      </c>
      <c r="E115">
        <f t="shared" si="13"/>
        <v>3.8647342995169254E-2</v>
      </c>
      <c r="F115">
        <f t="shared" si="14"/>
        <v>-0.22973698336017168</v>
      </c>
      <c r="G115">
        <v>0</v>
      </c>
      <c r="H115">
        <f t="shared" si="15"/>
        <v>0.26838432635534087</v>
      </c>
      <c r="I115">
        <f t="shared" si="16"/>
        <v>-1.0808442529177926</v>
      </c>
      <c r="J115">
        <f t="shared" si="17"/>
        <v>1.0808442529177926</v>
      </c>
      <c r="K115">
        <f t="shared" si="18"/>
        <v>0.53628636852729539</v>
      </c>
      <c r="L115">
        <f t="shared" si="19"/>
        <v>0.46371363147270434</v>
      </c>
      <c r="M115">
        <f t="shared" si="20"/>
        <v>1.8646754023342345</v>
      </c>
      <c r="N115">
        <f t="shared" si="21"/>
        <v>2.1565033506220384</v>
      </c>
    </row>
    <row r="116" spans="1:14" x14ac:dyDescent="0.25">
      <c r="A116" s="4">
        <f>IF('True_Odds_Calculator_2-way'!A117="","",'True_Odds_Calculator_2-way'!A117)</f>
        <v>1.47</v>
      </c>
      <c r="B116" s="4">
        <f>IF('True_Odds_Calculator_2-way'!B117="","",'True_Odds_Calculator_2-way'!B117)</f>
        <v>2.78</v>
      </c>
      <c r="C116" s="4">
        <f t="shared" si="11"/>
        <v>0.68027210884353739</v>
      </c>
      <c r="D116">
        <f t="shared" si="12"/>
        <v>0.35971223021582738</v>
      </c>
      <c r="E116">
        <f t="shared" si="13"/>
        <v>3.9984339059364826E-2</v>
      </c>
      <c r="F116">
        <f t="shared" si="14"/>
        <v>-0.20471785836636802</v>
      </c>
      <c r="G116">
        <v>0</v>
      </c>
      <c r="H116">
        <f t="shared" si="15"/>
        <v>0.2447021974257329</v>
      </c>
      <c r="I116">
        <f t="shared" si="16"/>
        <v>-1.093304334427839</v>
      </c>
      <c r="J116">
        <f t="shared" si="17"/>
        <v>1.093304334427839</v>
      </c>
      <c r="K116">
        <f t="shared" si="18"/>
        <v>0.66056610215089318</v>
      </c>
      <c r="L116">
        <f t="shared" si="19"/>
        <v>0.33943389784910682</v>
      </c>
      <c r="M116">
        <f t="shared" si="20"/>
        <v>1.5138530371810843</v>
      </c>
      <c r="N116">
        <f t="shared" si="21"/>
        <v>2.9460817152815526</v>
      </c>
    </row>
    <row r="117" spans="1:14" x14ac:dyDescent="0.25">
      <c r="A117" s="4">
        <f>IF('True_Odds_Calculator_2-way'!A118="","",'True_Odds_Calculator_2-way'!A118)</f>
        <v>1.63</v>
      </c>
      <c r="B117" s="4">
        <f>IF('True_Odds_Calculator_2-way'!B118="","",'True_Odds_Calculator_2-way'!B118)</f>
        <v>2.38</v>
      </c>
      <c r="C117" s="4">
        <f t="shared" si="11"/>
        <v>0.61349693251533743</v>
      </c>
      <c r="D117">
        <f t="shared" si="12"/>
        <v>0.42016806722689076</v>
      </c>
      <c r="E117">
        <f t="shared" si="13"/>
        <v>3.3664999742228252E-2</v>
      </c>
      <c r="F117">
        <f t="shared" si="14"/>
        <v>-0.22410682064236731</v>
      </c>
      <c r="G117">
        <v>0</v>
      </c>
      <c r="H117">
        <f t="shared" si="15"/>
        <v>0.25777182038459556</v>
      </c>
      <c r="I117">
        <f t="shared" si="16"/>
        <v>-1.0724824201463117</v>
      </c>
      <c r="J117">
        <f t="shared" si="17"/>
        <v>1.0724824201463117</v>
      </c>
      <c r="K117">
        <f t="shared" si="18"/>
        <v>0.59677837856639582</v>
      </c>
      <c r="L117">
        <f t="shared" si="19"/>
        <v>0.40322162143360418</v>
      </c>
      <c r="M117">
        <f t="shared" si="20"/>
        <v>1.6756639246921761</v>
      </c>
      <c r="N117">
        <f t="shared" si="21"/>
        <v>2.4800257398019103</v>
      </c>
    </row>
    <row r="118" spans="1:14" x14ac:dyDescent="0.25">
      <c r="A118" s="4">
        <f>IF('True_Odds_Calculator_2-way'!A119="","",'True_Odds_Calculator_2-way'!A119)</f>
        <v>1.41</v>
      </c>
      <c r="B118" s="4">
        <f>IF('True_Odds_Calculator_2-way'!B119="","",'True_Odds_Calculator_2-way'!B119)</f>
        <v>3.03</v>
      </c>
      <c r="C118" s="4">
        <f t="shared" si="11"/>
        <v>0.70921985815602839</v>
      </c>
      <c r="D118">
        <f t="shared" si="12"/>
        <v>0.33003300330033003</v>
      </c>
      <c r="E118">
        <f t="shared" si="13"/>
        <v>3.9252861456358534E-2</v>
      </c>
      <c r="F118">
        <f t="shared" si="14"/>
        <v>-0.1948130983311096</v>
      </c>
      <c r="G118">
        <v>0</v>
      </c>
      <c r="H118">
        <f t="shared" si="15"/>
        <v>0.23406595978746811</v>
      </c>
      <c r="I118">
        <f t="shared" si="16"/>
        <v>-1.0961249232686892</v>
      </c>
      <c r="J118">
        <f t="shared" si="17"/>
        <v>1.0961249232686892</v>
      </c>
      <c r="K118">
        <f t="shared" si="18"/>
        <v>0.68993532491572229</v>
      </c>
      <c r="L118">
        <f t="shared" si="19"/>
        <v>0.31006467508427765</v>
      </c>
      <c r="M118">
        <f t="shared" si="20"/>
        <v>1.4494112185401624</v>
      </c>
      <c r="N118">
        <f t="shared" si="21"/>
        <v>3.2251335942354391</v>
      </c>
    </row>
    <row r="119" spans="1:14" x14ac:dyDescent="0.25">
      <c r="A119" s="4">
        <f>IF('True_Odds_Calculator_2-way'!A120="","",'True_Odds_Calculator_2-way'!A120)</f>
        <v>2.06</v>
      </c>
      <c r="B119" s="4">
        <f>IF('True_Odds_Calculator_2-way'!B120="","",'True_Odds_Calculator_2-way'!B120)</f>
        <v>1.84</v>
      </c>
      <c r="C119" s="4">
        <f t="shared" si="11"/>
        <v>0.4854368932038835</v>
      </c>
      <c r="D119">
        <f t="shared" si="12"/>
        <v>0.54347826086956519</v>
      </c>
      <c r="E119">
        <f t="shared" si="13"/>
        <v>2.891515407344869E-2</v>
      </c>
      <c r="F119">
        <f t="shared" si="14"/>
        <v>-0.23490924440692273</v>
      </c>
      <c r="G119">
        <v>0</v>
      </c>
      <c r="H119">
        <f t="shared" si="15"/>
        <v>0.26382439848037148</v>
      </c>
      <c r="I119">
        <f t="shared" si="16"/>
        <v>-1.0597597584982434</v>
      </c>
      <c r="J119">
        <f t="shared" si="17"/>
        <v>1.0597597584982434</v>
      </c>
      <c r="K119">
        <f t="shared" si="18"/>
        <v>0.47095494984925418</v>
      </c>
      <c r="L119">
        <f t="shared" si="19"/>
        <v>0.52904505015074577</v>
      </c>
      <c r="M119">
        <f t="shared" si="20"/>
        <v>2.123345344008138</v>
      </c>
      <c r="N119">
        <f t="shared" si="21"/>
        <v>1.8901981971385247</v>
      </c>
    </row>
    <row r="120" spans="1:14" x14ac:dyDescent="0.25">
      <c r="A120" s="4">
        <f>IF('True_Odds_Calculator_2-way'!A121="","",'True_Odds_Calculator_2-way'!A121)</f>
        <v>2.0099999999999998</v>
      </c>
      <c r="B120" s="4">
        <f>IF('True_Odds_Calculator_2-way'!B121="","",'True_Odds_Calculator_2-way'!B121)</f>
        <v>1.88</v>
      </c>
      <c r="C120" s="4">
        <f t="shared" si="11"/>
        <v>0.49751243781094534</v>
      </c>
      <c r="D120">
        <f t="shared" si="12"/>
        <v>0.53191489361702127</v>
      </c>
      <c r="E120">
        <f t="shared" si="13"/>
        <v>2.9427331427966497E-2</v>
      </c>
      <c r="F120">
        <f t="shared" si="14"/>
        <v>-0.23520694400338749</v>
      </c>
      <c r="G120">
        <v>0</v>
      </c>
      <c r="H120">
        <f t="shared" si="15"/>
        <v>0.26463427543135393</v>
      </c>
      <c r="I120">
        <f t="shared" si="16"/>
        <v>-1.060713208766217</v>
      </c>
      <c r="J120">
        <f t="shared" si="17"/>
        <v>1.060713208766217</v>
      </c>
      <c r="K120">
        <f t="shared" si="18"/>
        <v>0.48278384578010813</v>
      </c>
      <c r="L120">
        <f t="shared" si="19"/>
        <v>0.5172161542198922</v>
      </c>
      <c r="M120">
        <f t="shared" si="20"/>
        <v>2.0713203408538785</v>
      </c>
      <c r="N120">
        <f t="shared" si="21"/>
        <v>1.9334276237142709</v>
      </c>
    </row>
    <row r="121" spans="1:14" x14ac:dyDescent="0.25">
      <c r="A121" s="4">
        <f>IF('True_Odds_Calculator_2-way'!A122="","",'True_Odds_Calculator_2-way'!A122)</f>
        <v>1.8</v>
      </c>
      <c r="B121" s="4">
        <f>IF('True_Odds_Calculator_2-way'!B122="","",'True_Odds_Calculator_2-way'!B122)</f>
        <v>2.09</v>
      </c>
      <c r="C121" s="4">
        <f t="shared" si="11"/>
        <v>0.55555555555555558</v>
      </c>
      <c r="D121">
        <f t="shared" si="12"/>
        <v>0.47846889952153115</v>
      </c>
      <c r="E121">
        <f t="shared" si="13"/>
        <v>3.4024455077086735E-2</v>
      </c>
      <c r="F121">
        <f t="shared" si="14"/>
        <v>-0.23179160021265277</v>
      </c>
      <c r="G121">
        <v>0</v>
      </c>
      <c r="H121">
        <f t="shared" si="15"/>
        <v>0.26581605528973956</v>
      </c>
      <c r="I121">
        <f t="shared" si="16"/>
        <v>-1.0708823421952987</v>
      </c>
      <c r="J121">
        <f t="shared" si="17"/>
        <v>1.0708823421952987</v>
      </c>
      <c r="K121">
        <f t="shared" si="18"/>
        <v>0.53858826760586154</v>
      </c>
      <c r="L121">
        <f t="shared" si="19"/>
        <v>0.46141173239413841</v>
      </c>
      <c r="M121">
        <f t="shared" si="20"/>
        <v>1.8567058737562385</v>
      </c>
      <c r="N121">
        <f t="shared" si="21"/>
        <v>2.1672617529928755</v>
      </c>
    </row>
    <row r="122" spans="1:14" x14ac:dyDescent="0.25">
      <c r="A122" s="4">
        <f>IF('True_Odds_Calculator_2-way'!A123="","",'True_Odds_Calculator_2-way'!A123)</f>
        <v>1.96</v>
      </c>
      <c r="B122" s="4">
        <f>IF('True_Odds_Calculator_2-way'!B123="","",'True_Odds_Calculator_2-way'!B123)</f>
        <v>1.93</v>
      </c>
      <c r="C122" s="4">
        <f t="shared" si="11"/>
        <v>0.51020408163265307</v>
      </c>
      <c r="D122">
        <f t="shared" si="12"/>
        <v>0.5181347150259068</v>
      </c>
      <c r="E122">
        <f t="shared" si="13"/>
        <v>2.8338796658559762E-2</v>
      </c>
      <c r="F122">
        <f t="shared" si="14"/>
        <v>-0.23601564978322942</v>
      </c>
      <c r="G122">
        <v>0</v>
      </c>
      <c r="H122">
        <f t="shared" si="15"/>
        <v>0.26435444644178918</v>
      </c>
      <c r="I122">
        <f t="shared" si="16"/>
        <v>-1.0583343916682539</v>
      </c>
      <c r="J122">
        <f t="shared" si="17"/>
        <v>1.0583343916682539</v>
      </c>
      <c r="K122">
        <f t="shared" si="18"/>
        <v>0.49603149604724417</v>
      </c>
      <c r="L122">
        <f t="shared" si="19"/>
        <v>0.50396850395275605</v>
      </c>
      <c r="M122">
        <f t="shared" si="20"/>
        <v>2.0160010160015238</v>
      </c>
      <c r="N122">
        <f t="shared" si="21"/>
        <v>1.9842509842514759</v>
      </c>
    </row>
    <row r="123" spans="1:14" x14ac:dyDescent="0.25">
      <c r="A123" s="4">
        <f>IF('True_Odds_Calculator_2-way'!A124="","",'True_Odds_Calculator_2-way'!A124)</f>
        <v>1.64</v>
      </c>
      <c r="B123" s="4">
        <f>IF('True_Odds_Calculator_2-way'!B124="","",'True_Odds_Calculator_2-way'!B124)</f>
        <v>2.37</v>
      </c>
      <c r="C123" s="4">
        <f t="shared" si="11"/>
        <v>0.6097560975609756</v>
      </c>
      <c r="D123">
        <f t="shared" si="12"/>
        <v>0.42194092827004215</v>
      </c>
      <c r="E123">
        <f t="shared" si="13"/>
        <v>3.1697025831017633E-2</v>
      </c>
      <c r="F123">
        <f t="shared" si="14"/>
        <v>-0.2255840279921788</v>
      </c>
      <c r="G123">
        <v>0</v>
      </c>
      <c r="H123">
        <f t="shared" si="15"/>
        <v>0.25728105382319644</v>
      </c>
      <c r="I123">
        <f t="shared" si="16"/>
        <v>-1.0679470721459507</v>
      </c>
      <c r="J123">
        <f t="shared" si="17"/>
        <v>1.0679470721459507</v>
      </c>
      <c r="K123">
        <f t="shared" si="18"/>
        <v>0.59400548923620555</v>
      </c>
      <c r="L123">
        <f t="shared" si="19"/>
        <v>0.40599451076379461</v>
      </c>
      <c r="M123">
        <f t="shared" si="20"/>
        <v>1.6834861261734084</v>
      </c>
      <c r="N123">
        <f t="shared" si="21"/>
        <v>2.4630874888399528</v>
      </c>
    </row>
    <row r="124" spans="1:14" x14ac:dyDescent="0.25">
      <c r="A124" s="4">
        <f>IF('True_Odds_Calculator_2-way'!A125="","",'True_Odds_Calculator_2-way'!A125)</f>
        <v>1.8</v>
      </c>
      <c r="B124" s="4">
        <f>IF('True_Odds_Calculator_2-way'!B125="","",'True_Odds_Calculator_2-way'!B125)</f>
        <v>2.09</v>
      </c>
      <c r="C124" s="4">
        <f t="shared" si="11"/>
        <v>0.55555555555555558</v>
      </c>
      <c r="D124">
        <f t="shared" si="12"/>
        <v>0.47846889952153115</v>
      </c>
      <c r="E124">
        <f t="shared" si="13"/>
        <v>3.4024455077086735E-2</v>
      </c>
      <c r="F124">
        <f t="shared" si="14"/>
        <v>-0.23179160021265277</v>
      </c>
      <c r="G124">
        <v>0</v>
      </c>
      <c r="H124">
        <f t="shared" si="15"/>
        <v>0.26581605528973956</v>
      </c>
      <c r="I124">
        <f t="shared" si="16"/>
        <v>-1.0708823421952987</v>
      </c>
      <c r="J124">
        <f t="shared" si="17"/>
        <v>1.0708823421952987</v>
      </c>
      <c r="K124">
        <f t="shared" si="18"/>
        <v>0.53858826760586154</v>
      </c>
      <c r="L124">
        <f t="shared" si="19"/>
        <v>0.46141173239413841</v>
      </c>
      <c r="M124">
        <f t="shared" si="20"/>
        <v>1.8567058737562385</v>
      </c>
      <c r="N124">
        <f t="shared" si="21"/>
        <v>2.1672617529928755</v>
      </c>
    </row>
    <row r="125" spans="1:14" x14ac:dyDescent="0.25">
      <c r="A125" s="4">
        <f>IF('True_Odds_Calculator_2-way'!A126="","",'True_Odds_Calculator_2-way'!A126)</f>
        <v>2.09</v>
      </c>
      <c r="B125" s="4">
        <f>IF('True_Odds_Calculator_2-way'!B126="","",'True_Odds_Calculator_2-way'!B126)</f>
        <v>1.8</v>
      </c>
      <c r="C125" s="4">
        <f t="shared" si="11"/>
        <v>0.47846889952153115</v>
      </c>
      <c r="D125">
        <f t="shared" si="12"/>
        <v>0.55555555555555558</v>
      </c>
      <c r="E125">
        <f t="shared" si="13"/>
        <v>3.4024455077086735E-2</v>
      </c>
      <c r="F125">
        <f t="shared" si="14"/>
        <v>-0.23179160021265277</v>
      </c>
      <c r="G125">
        <v>0</v>
      </c>
      <c r="H125">
        <f t="shared" si="15"/>
        <v>0.26581605528973956</v>
      </c>
      <c r="I125">
        <f t="shared" si="16"/>
        <v>-1.0708823421952987</v>
      </c>
      <c r="J125">
        <f t="shared" si="17"/>
        <v>1.0708823421952987</v>
      </c>
      <c r="K125">
        <f t="shared" si="18"/>
        <v>0.46141173239413841</v>
      </c>
      <c r="L125">
        <f t="shared" si="19"/>
        <v>0.53858826760586154</v>
      </c>
      <c r="M125">
        <f t="shared" si="20"/>
        <v>2.1672617529928755</v>
      </c>
      <c r="N125">
        <f t="shared" si="21"/>
        <v>1.8567058737562385</v>
      </c>
    </row>
    <row r="126" spans="1:14" x14ac:dyDescent="0.25">
      <c r="A126" s="4">
        <f>IF('True_Odds_Calculator_2-way'!A127="","",'True_Odds_Calculator_2-way'!A127)</f>
        <v>2.6</v>
      </c>
      <c r="B126" s="4">
        <f>IF('True_Odds_Calculator_2-way'!B127="","",'True_Odds_Calculator_2-way'!B127)</f>
        <v>1.54</v>
      </c>
      <c r="C126" s="4">
        <f t="shared" si="11"/>
        <v>0.38461538461538458</v>
      </c>
      <c r="D126">
        <f t="shared" si="12"/>
        <v>0.64935064935064934</v>
      </c>
      <c r="E126">
        <f t="shared" si="13"/>
        <v>3.3966033966033926E-2</v>
      </c>
      <c r="F126">
        <f t="shared" si="14"/>
        <v>-0.2157842157842158</v>
      </c>
      <c r="G126">
        <v>0</v>
      </c>
      <c r="H126">
        <f t="shared" si="15"/>
        <v>0.24975024975024973</v>
      </c>
      <c r="I126">
        <f t="shared" si="16"/>
        <v>-1.075828707279838</v>
      </c>
      <c r="J126">
        <f t="shared" si="17"/>
        <v>1.075828707279838</v>
      </c>
      <c r="K126">
        <f t="shared" si="18"/>
        <v>0.36746792744318868</v>
      </c>
      <c r="L126">
        <f t="shared" si="19"/>
        <v>0.63253207255681121</v>
      </c>
      <c r="M126">
        <f t="shared" si="20"/>
        <v>2.7213259316477414</v>
      </c>
      <c r="N126">
        <f t="shared" si="21"/>
        <v>1.5809475019311128</v>
      </c>
    </row>
    <row r="127" spans="1:14" x14ac:dyDescent="0.25">
      <c r="A127" s="4">
        <f>IF('True_Odds_Calculator_2-way'!A128="","",'True_Odds_Calculator_2-way'!A128)</f>
        <v>1.92</v>
      </c>
      <c r="B127" s="4">
        <f>IF('True_Odds_Calculator_2-way'!B128="","",'True_Odds_Calculator_2-way'!B128)</f>
        <v>1.97</v>
      </c>
      <c r="C127" s="4">
        <f t="shared" si="11"/>
        <v>0.52083333333333337</v>
      </c>
      <c r="D127">
        <f t="shared" si="12"/>
        <v>0.50761421319796951</v>
      </c>
      <c r="E127">
        <f t="shared" si="13"/>
        <v>2.844754653130277E-2</v>
      </c>
      <c r="F127">
        <f t="shared" si="14"/>
        <v>-0.2359348561759731</v>
      </c>
      <c r="G127">
        <v>0</v>
      </c>
      <c r="H127">
        <f t="shared" si="15"/>
        <v>0.26438240270727581</v>
      </c>
      <c r="I127">
        <f t="shared" si="16"/>
        <v>-1.0585715534396718</v>
      </c>
      <c r="J127">
        <f t="shared" si="17"/>
        <v>1.0585715534396718</v>
      </c>
      <c r="K127">
        <f t="shared" si="18"/>
        <v>0.50661491420873006</v>
      </c>
      <c r="L127">
        <f t="shared" si="19"/>
        <v>0.49338508579127022</v>
      </c>
      <c r="M127">
        <f t="shared" si="20"/>
        <v>1.9738858291644976</v>
      </c>
      <c r="N127">
        <f t="shared" si="21"/>
        <v>2.0268144068364817</v>
      </c>
    </row>
    <row r="128" spans="1:14" x14ac:dyDescent="0.25">
      <c r="A128" s="4">
        <f>IF('True_Odds_Calculator_2-way'!A129="","",'True_Odds_Calculator_2-way'!A129)</f>
        <v>2.09</v>
      </c>
      <c r="B128" s="4">
        <f>IF('True_Odds_Calculator_2-way'!B129="","",'True_Odds_Calculator_2-way'!B129)</f>
        <v>1.81</v>
      </c>
      <c r="C128" s="4">
        <f t="shared" si="11"/>
        <v>0.47846889952153115</v>
      </c>
      <c r="D128">
        <f t="shared" si="12"/>
        <v>0.5524861878453039</v>
      </c>
      <c r="E128">
        <f t="shared" si="13"/>
        <v>3.0955087366835166E-2</v>
      </c>
      <c r="F128">
        <f t="shared" si="14"/>
        <v>-0.23339237093235332</v>
      </c>
      <c r="G128">
        <v>0</v>
      </c>
      <c r="H128">
        <f t="shared" si="15"/>
        <v>0.26434745829918849</v>
      </c>
      <c r="I128">
        <f t="shared" si="16"/>
        <v>-1.064251428023502</v>
      </c>
      <c r="J128">
        <f t="shared" si="17"/>
        <v>1.064251428023502</v>
      </c>
      <c r="K128">
        <f t="shared" si="18"/>
        <v>0.46295566357839102</v>
      </c>
      <c r="L128">
        <f t="shared" si="19"/>
        <v>0.53704433642160887</v>
      </c>
      <c r="M128">
        <f t="shared" si="20"/>
        <v>2.1600340565456171</v>
      </c>
      <c r="N128">
        <f t="shared" si="21"/>
        <v>1.8620436566990362</v>
      </c>
    </row>
    <row r="129" spans="1:14" x14ac:dyDescent="0.25">
      <c r="A129" s="4">
        <f>IF('True_Odds_Calculator_2-way'!A130="","",'True_Odds_Calculator_2-way'!A130)</f>
        <v>2.15</v>
      </c>
      <c r="B129" s="4">
        <f>IF('True_Odds_Calculator_2-way'!B130="","",'True_Odds_Calculator_2-way'!B130)</f>
        <v>1.76</v>
      </c>
      <c r="C129" s="4">
        <f t="shared" si="11"/>
        <v>0.46511627906976744</v>
      </c>
      <c r="D129">
        <f t="shared" si="12"/>
        <v>0.56818181818181823</v>
      </c>
      <c r="E129">
        <f t="shared" si="13"/>
        <v>3.3298097251585723E-2</v>
      </c>
      <c r="F129">
        <f t="shared" si="14"/>
        <v>-0.23097251585623668</v>
      </c>
      <c r="G129">
        <v>0</v>
      </c>
      <c r="H129">
        <f t="shared" si="15"/>
        <v>0.26427061310782241</v>
      </c>
      <c r="I129">
        <f t="shared" si="16"/>
        <v>-1.0696563746013956</v>
      </c>
      <c r="J129">
        <f t="shared" si="17"/>
        <v>1.0696563746013956</v>
      </c>
      <c r="K129">
        <f t="shared" si="18"/>
        <v>0.44840941385030625</v>
      </c>
      <c r="L129">
        <f t="shared" si="19"/>
        <v>0.5515905861496937</v>
      </c>
      <c r="M129">
        <f t="shared" si="20"/>
        <v>2.2301048307916052</v>
      </c>
      <c r="N129">
        <f t="shared" si="21"/>
        <v>1.8129388446970602</v>
      </c>
    </row>
    <row r="130" spans="1:14" x14ac:dyDescent="0.25">
      <c r="A130" s="4">
        <f>IF('True_Odds_Calculator_2-way'!A131="","",'True_Odds_Calculator_2-way'!A131)</f>
        <v>2.16</v>
      </c>
      <c r="B130" s="4">
        <f>IF('True_Odds_Calculator_2-way'!B131="","",'True_Odds_Calculator_2-way'!B131)</f>
        <v>1.74</v>
      </c>
      <c r="C130" s="4">
        <f t="shared" si="11"/>
        <v>0.46296296296296291</v>
      </c>
      <c r="D130">
        <f t="shared" si="12"/>
        <v>0.57471264367816088</v>
      </c>
      <c r="E130">
        <f t="shared" si="13"/>
        <v>3.7675606641123682E-2</v>
      </c>
      <c r="F130">
        <f t="shared" si="14"/>
        <v>-0.22839506172839519</v>
      </c>
      <c r="G130">
        <v>0</v>
      </c>
      <c r="H130">
        <f t="shared" si="15"/>
        <v>0.26607066836951887</v>
      </c>
      <c r="I130">
        <f t="shared" si="16"/>
        <v>-1.0793322294408634</v>
      </c>
      <c r="J130">
        <f t="shared" si="17"/>
        <v>1.0793322294408634</v>
      </c>
      <c r="K130">
        <f t="shared" si="18"/>
        <v>0.44404472798104189</v>
      </c>
      <c r="L130">
        <f t="shared" si="19"/>
        <v>0.55595527201895822</v>
      </c>
      <c r="M130">
        <f t="shared" si="20"/>
        <v>2.2520253861514017</v>
      </c>
      <c r="N130">
        <f t="shared" si="21"/>
        <v>1.7987058497862392</v>
      </c>
    </row>
    <row r="131" spans="1:14" x14ac:dyDescent="0.25">
      <c r="A131" s="4">
        <f>IF('True_Odds_Calculator_2-way'!A132="","",'True_Odds_Calculator_2-way'!A132)</f>
        <v>1.74</v>
      </c>
      <c r="B131" s="4">
        <f>IF('True_Odds_Calculator_2-way'!B132="","",'True_Odds_Calculator_2-way'!B132)</f>
        <v>2.16</v>
      </c>
      <c r="C131" s="4">
        <f t="shared" ref="C131:C194" si="22">1/A131</f>
        <v>0.57471264367816088</v>
      </c>
      <c r="D131">
        <f t="shared" ref="D131:D194" si="23">1/B131</f>
        <v>0.46296296296296291</v>
      </c>
      <c r="E131">
        <f t="shared" ref="E131:E194" si="24">C131+D131-1</f>
        <v>3.7675606641123682E-2</v>
      </c>
      <c r="F131">
        <f t="shared" ref="F131:F194" si="25">C131+D131-(C131*D131)-1</f>
        <v>-0.22839506172839519</v>
      </c>
      <c r="G131">
        <v>0</v>
      </c>
      <c r="H131">
        <f t="shared" ref="H131:H194" si="26">C131*D131</f>
        <v>0.26607066836951887</v>
      </c>
      <c r="I131">
        <f t="shared" ref="I131:I194" si="27">((-4*F131*H131)^0.5)/(2*F131)</f>
        <v>-1.0793322294408634</v>
      </c>
      <c r="J131">
        <f t="shared" ref="J131:J194" si="28">(-((-4*F131*H131)^0.5))/(2*F131)</f>
        <v>1.0793322294408634</v>
      </c>
      <c r="K131">
        <f t="shared" ref="K131:K194" si="29">IF(A131="","",(C131/($J131+C131-($J131*C131))))</f>
        <v>0.55595527201895822</v>
      </c>
      <c r="L131">
        <f t="shared" ref="L131:L194" si="30">IF(B131="","",(D131/($J131+D131-($J131*D131))))</f>
        <v>0.44404472798104189</v>
      </c>
      <c r="M131">
        <f t="shared" ref="M131:M194" si="31">IF(A131="","",1/K131)</f>
        <v>1.7987058497862392</v>
      </c>
      <c r="N131">
        <f t="shared" ref="N131:N194" si="32">IF(B131="","",1/L131)</f>
        <v>2.2520253861514017</v>
      </c>
    </row>
    <row r="132" spans="1:14" x14ac:dyDescent="0.25">
      <c r="A132" s="4">
        <f>IF('True_Odds_Calculator_2-way'!A133="","",'True_Odds_Calculator_2-way'!A133)</f>
        <v>2.35</v>
      </c>
      <c r="B132" s="4">
        <f>IF('True_Odds_Calculator_2-way'!B133="","",'True_Odds_Calculator_2-way'!B133)</f>
        <v>1.63</v>
      </c>
      <c r="C132" s="4">
        <f t="shared" si="22"/>
        <v>0.42553191489361702</v>
      </c>
      <c r="D132">
        <f t="shared" si="23"/>
        <v>0.61349693251533743</v>
      </c>
      <c r="E132">
        <f t="shared" si="24"/>
        <v>3.9028847408954404E-2</v>
      </c>
      <c r="F132">
        <f t="shared" si="25"/>
        <v>-0.22203367706565724</v>
      </c>
      <c r="G132">
        <v>0</v>
      </c>
      <c r="H132">
        <f t="shared" si="26"/>
        <v>0.2610625244746117</v>
      </c>
      <c r="I132">
        <f t="shared" si="27"/>
        <v>-1.0843334143872592</v>
      </c>
      <c r="J132">
        <f t="shared" si="28"/>
        <v>1.0843334143872592</v>
      </c>
      <c r="K132">
        <f t="shared" si="29"/>
        <v>0.4058688457449498</v>
      </c>
      <c r="L132">
        <f t="shared" si="30"/>
        <v>0.59413115425505014</v>
      </c>
      <c r="M132">
        <f t="shared" si="31"/>
        <v>2.4638501094227996</v>
      </c>
      <c r="N132">
        <f t="shared" si="32"/>
        <v>1.6831300510639733</v>
      </c>
    </row>
    <row r="133" spans="1:14" x14ac:dyDescent="0.25">
      <c r="A133" s="4">
        <f>IF('True_Odds_Calculator_2-way'!A134="","",'True_Odds_Calculator_2-way'!A134)</f>
        <v>1.95</v>
      </c>
      <c r="B133" s="4">
        <f>IF('True_Odds_Calculator_2-way'!B134="","",'True_Odds_Calculator_2-way'!B134)</f>
        <v>1.92</v>
      </c>
      <c r="C133" s="4">
        <f t="shared" si="22"/>
        <v>0.51282051282051289</v>
      </c>
      <c r="D133">
        <f t="shared" si="23"/>
        <v>0.52083333333333337</v>
      </c>
      <c r="E133">
        <f t="shared" si="24"/>
        <v>3.3653846153846256E-2</v>
      </c>
      <c r="F133">
        <f t="shared" si="25"/>
        <v>-0.23344017094017089</v>
      </c>
      <c r="G133">
        <v>0</v>
      </c>
      <c r="H133">
        <f t="shared" si="26"/>
        <v>0.26709401709401714</v>
      </c>
      <c r="I133">
        <f t="shared" si="27"/>
        <v>-1.0696563746013956</v>
      </c>
      <c r="J133">
        <f t="shared" si="28"/>
        <v>1.0696563746013956</v>
      </c>
      <c r="K133">
        <f t="shared" si="29"/>
        <v>0.49598904672064897</v>
      </c>
      <c r="L133">
        <f t="shared" si="30"/>
        <v>0.50401095327935097</v>
      </c>
      <c r="M133">
        <f t="shared" si="31"/>
        <v>2.0161735558713256</v>
      </c>
      <c r="N133">
        <f t="shared" si="32"/>
        <v>1.9840838646332837</v>
      </c>
    </row>
    <row r="134" spans="1:14" x14ac:dyDescent="0.25">
      <c r="A134" s="4">
        <f>IF('True_Odds_Calculator_2-way'!A135="","",'True_Odds_Calculator_2-way'!A135)</f>
        <v>1.96</v>
      </c>
      <c r="B134" s="4">
        <f>IF('True_Odds_Calculator_2-way'!B135="","",'True_Odds_Calculator_2-way'!B135)</f>
        <v>1.91</v>
      </c>
      <c r="C134" s="4">
        <f t="shared" si="22"/>
        <v>0.51020408163265307</v>
      </c>
      <c r="D134">
        <f t="shared" si="23"/>
        <v>0.52356020942408377</v>
      </c>
      <c r="E134">
        <f t="shared" si="24"/>
        <v>3.3764291056736839E-2</v>
      </c>
      <c r="F134">
        <f t="shared" si="25"/>
        <v>-0.23335826477187727</v>
      </c>
      <c r="G134">
        <v>0</v>
      </c>
      <c r="H134">
        <f t="shared" si="26"/>
        <v>0.26712255582861416</v>
      </c>
      <c r="I134">
        <f t="shared" si="27"/>
        <v>-1.0699012312772824</v>
      </c>
      <c r="J134">
        <f t="shared" si="28"/>
        <v>1.0699012312772824</v>
      </c>
      <c r="K134">
        <f t="shared" si="29"/>
        <v>0.49331431287667615</v>
      </c>
      <c r="L134">
        <f t="shared" si="30"/>
        <v>0.50668568712332396</v>
      </c>
      <c r="M134">
        <f t="shared" si="31"/>
        <v>2.0271051820261912</v>
      </c>
      <c r="N134">
        <f t="shared" si="32"/>
        <v>1.9736101204623264</v>
      </c>
    </row>
    <row r="135" spans="1:14" x14ac:dyDescent="0.25">
      <c r="A135" s="4">
        <f>IF('True_Odds_Calculator_2-way'!A136="","",'True_Odds_Calculator_2-way'!A136)</f>
        <v>1.74</v>
      </c>
      <c r="B135" s="4">
        <f>IF('True_Odds_Calculator_2-way'!B136="","",'True_Odds_Calculator_2-way'!B136)</f>
        <v>2.15</v>
      </c>
      <c r="C135" s="4">
        <f t="shared" si="22"/>
        <v>0.57471264367816088</v>
      </c>
      <c r="D135">
        <f t="shared" si="23"/>
        <v>0.46511627906976744</v>
      </c>
      <c r="E135">
        <f t="shared" si="24"/>
        <v>3.9828922747928264E-2</v>
      </c>
      <c r="F135">
        <f t="shared" si="25"/>
        <v>-0.22747928361400704</v>
      </c>
      <c r="G135">
        <v>0</v>
      </c>
      <c r="H135">
        <f t="shared" si="26"/>
        <v>0.26730820636193531</v>
      </c>
      <c r="I135">
        <f t="shared" si="27"/>
        <v>-1.0840148207519444</v>
      </c>
      <c r="J135">
        <f t="shared" si="28"/>
        <v>1.0840148207519444</v>
      </c>
      <c r="K135">
        <f t="shared" si="29"/>
        <v>0.55488631107340269</v>
      </c>
      <c r="L135">
        <f t="shared" si="30"/>
        <v>0.44511368892659747</v>
      </c>
      <c r="M135">
        <f t="shared" si="31"/>
        <v>1.8021709673564388</v>
      </c>
      <c r="N135">
        <f t="shared" si="32"/>
        <v>2.2466170438647359</v>
      </c>
    </row>
    <row r="136" spans="1:14" x14ac:dyDescent="0.25">
      <c r="A136" s="4">
        <f>IF('True_Odds_Calculator_2-way'!A137="","",'True_Odds_Calculator_2-way'!A137)</f>
        <v>2.2000000000000002</v>
      </c>
      <c r="B136" s="4">
        <f>IF('True_Odds_Calculator_2-way'!B137="","",'True_Odds_Calculator_2-way'!B137)</f>
        <v>1.71</v>
      </c>
      <c r="C136" s="4">
        <f t="shared" si="22"/>
        <v>0.45454545454545453</v>
      </c>
      <c r="D136">
        <f t="shared" si="23"/>
        <v>0.58479532163742687</v>
      </c>
      <c r="E136">
        <f t="shared" si="24"/>
        <v>3.9340776182881454E-2</v>
      </c>
      <c r="F136">
        <f t="shared" si="25"/>
        <v>-0.22647527910685805</v>
      </c>
      <c r="G136">
        <v>0</v>
      </c>
      <c r="H136">
        <f t="shared" si="26"/>
        <v>0.26581605528973945</v>
      </c>
      <c r="I136">
        <f t="shared" si="27"/>
        <v>-1.0833784750435986</v>
      </c>
      <c r="J136">
        <f t="shared" si="28"/>
        <v>1.0833784750435986</v>
      </c>
      <c r="K136">
        <f t="shared" si="29"/>
        <v>0.43477236885131854</v>
      </c>
      <c r="L136">
        <f t="shared" si="30"/>
        <v>0.56522763114868146</v>
      </c>
      <c r="M136">
        <f t="shared" si="31"/>
        <v>2.3000541700523187</v>
      </c>
      <c r="N136">
        <f t="shared" si="32"/>
        <v>1.7691987172809549</v>
      </c>
    </row>
    <row r="137" spans="1:14" x14ac:dyDescent="0.25">
      <c r="A137" s="4">
        <f>IF('True_Odds_Calculator_2-way'!A138="","",'True_Odds_Calculator_2-way'!A138)</f>
        <v>2.27</v>
      </c>
      <c r="B137" s="4">
        <f>IF('True_Odds_Calculator_2-way'!B138="","",'True_Odds_Calculator_2-way'!B138)</f>
        <v>1.67</v>
      </c>
      <c r="C137" s="4">
        <f t="shared" si="22"/>
        <v>0.44052863436123346</v>
      </c>
      <c r="D137">
        <f t="shared" si="23"/>
        <v>0.5988023952095809</v>
      </c>
      <c r="E137">
        <f t="shared" si="24"/>
        <v>3.9331029570814469E-2</v>
      </c>
      <c r="F137">
        <f t="shared" si="25"/>
        <v>-0.22445857184309781</v>
      </c>
      <c r="G137">
        <v>0</v>
      </c>
      <c r="H137">
        <f t="shared" si="26"/>
        <v>0.26378960141391228</v>
      </c>
      <c r="I137">
        <f t="shared" si="27"/>
        <v>-1.0840785170131719</v>
      </c>
      <c r="J137">
        <f t="shared" si="28"/>
        <v>1.0840785170131719</v>
      </c>
      <c r="K137">
        <f t="shared" si="29"/>
        <v>0.42073735021084574</v>
      </c>
      <c r="L137">
        <f t="shared" si="30"/>
        <v>0.57926264978915398</v>
      </c>
      <c r="M137">
        <f t="shared" si="31"/>
        <v>2.376779716606729</v>
      </c>
      <c r="N137">
        <f t="shared" si="32"/>
        <v>1.7263326063988251</v>
      </c>
    </row>
    <row r="138" spans="1:14" x14ac:dyDescent="0.25">
      <c r="A138" s="4">
        <f>IF('True_Odds_Calculator_2-way'!A139="","",'True_Odds_Calculator_2-way'!A139)</f>
        <v>2.06</v>
      </c>
      <c r="B138" s="4">
        <f>IF('True_Odds_Calculator_2-way'!B139="","",'True_Odds_Calculator_2-way'!B139)</f>
        <v>1.82</v>
      </c>
      <c r="C138" s="4">
        <f t="shared" si="22"/>
        <v>0.4854368932038835</v>
      </c>
      <c r="D138">
        <f t="shared" si="23"/>
        <v>0.54945054945054939</v>
      </c>
      <c r="E138">
        <f t="shared" si="24"/>
        <v>3.4887442654432999E-2</v>
      </c>
      <c r="F138">
        <f t="shared" si="25"/>
        <v>-0.2318361250400085</v>
      </c>
      <c r="G138">
        <v>0</v>
      </c>
      <c r="H138">
        <f t="shared" si="26"/>
        <v>0.26672356769444144</v>
      </c>
      <c r="I138">
        <f t="shared" si="27"/>
        <v>-1.0726058003503602</v>
      </c>
      <c r="J138">
        <f t="shared" si="28"/>
        <v>1.0726058003503602</v>
      </c>
      <c r="K138">
        <f t="shared" si="29"/>
        <v>0.46795400693555494</v>
      </c>
      <c r="L138">
        <f t="shared" si="30"/>
        <v>0.53204599306444489</v>
      </c>
      <c r="M138">
        <f t="shared" si="31"/>
        <v>2.1369621483713819</v>
      </c>
      <c r="N138">
        <f t="shared" si="32"/>
        <v>1.8795367562872962</v>
      </c>
    </row>
    <row r="139" spans="1:14" x14ac:dyDescent="0.25">
      <c r="A139" s="4">
        <f>IF('True_Odds_Calculator_2-way'!A140="","",'True_Odds_Calculator_2-way'!A140)</f>
        <v>1.6</v>
      </c>
      <c r="B139" s="4">
        <f>IF('True_Odds_Calculator_2-way'!B140="","",'True_Odds_Calculator_2-way'!B140)</f>
        <v>2.41</v>
      </c>
      <c r="C139" s="4">
        <f t="shared" si="22"/>
        <v>0.625</v>
      </c>
      <c r="D139">
        <f t="shared" si="23"/>
        <v>0.41493775933609955</v>
      </c>
      <c r="E139">
        <f t="shared" si="24"/>
        <v>3.9937759336099443E-2</v>
      </c>
      <c r="F139">
        <f t="shared" si="25"/>
        <v>-0.21939834024896276</v>
      </c>
      <c r="G139">
        <v>0</v>
      </c>
      <c r="H139">
        <f t="shared" si="26"/>
        <v>0.25933609958506221</v>
      </c>
      <c r="I139">
        <f t="shared" si="27"/>
        <v>-1.08721345508907</v>
      </c>
      <c r="J139">
        <f t="shared" si="28"/>
        <v>1.08721345508907</v>
      </c>
      <c r="K139">
        <f t="shared" si="29"/>
        <v>0.60520668764771179</v>
      </c>
      <c r="L139">
        <f t="shared" si="30"/>
        <v>0.39479331235228826</v>
      </c>
      <c r="M139">
        <f t="shared" si="31"/>
        <v>1.652328073053442</v>
      </c>
      <c r="N139">
        <f t="shared" si="32"/>
        <v>2.532970971675589</v>
      </c>
    </row>
    <row r="140" spans="1:14" x14ac:dyDescent="0.25">
      <c r="A140" s="4">
        <f>IF('True_Odds_Calculator_2-way'!A141="","",'True_Odds_Calculator_2-way'!A141)</f>
        <v>2.0499999999999998</v>
      </c>
      <c r="B140" s="4">
        <f>IF('True_Odds_Calculator_2-way'!B141="","",'True_Odds_Calculator_2-way'!B141)</f>
        <v>1.76</v>
      </c>
      <c r="C140" s="4">
        <f t="shared" si="22"/>
        <v>0.48780487804878053</v>
      </c>
      <c r="D140">
        <f t="shared" si="23"/>
        <v>0.56818181818181823</v>
      </c>
      <c r="E140">
        <f t="shared" si="24"/>
        <v>5.598669623059882E-2</v>
      </c>
      <c r="F140">
        <f t="shared" si="25"/>
        <v>-0.22117516629711742</v>
      </c>
      <c r="G140">
        <v>0</v>
      </c>
      <c r="H140">
        <f t="shared" si="26"/>
        <v>0.27716186252771624</v>
      </c>
      <c r="I140">
        <f t="shared" si="27"/>
        <v>-1.1194341570991129</v>
      </c>
      <c r="J140">
        <f t="shared" si="28"/>
        <v>1.1194341570991129</v>
      </c>
      <c r="K140">
        <f t="shared" si="29"/>
        <v>0.45968433574169576</v>
      </c>
      <c r="L140">
        <f t="shared" si="30"/>
        <v>0.54031566425830413</v>
      </c>
      <c r="M140">
        <f t="shared" si="31"/>
        <v>2.1754058649540684</v>
      </c>
      <c r="N140">
        <f t="shared" si="32"/>
        <v>1.8507699593953257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1.83</v>
      </c>
      <c r="C141" s="4">
        <f t="shared" si="22"/>
        <v>0.49019607843137253</v>
      </c>
      <c r="D141">
        <f t="shared" si="23"/>
        <v>0.54644808743169393</v>
      </c>
      <c r="E141">
        <f t="shared" si="24"/>
        <v>3.6644165863066513E-2</v>
      </c>
      <c r="F141">
        <f t="shared" si="25"/>
        <v>-0.23122254366227368</v>
      </c>
      <c r="G141">
        <v>0</v>
      </c>
      <c r="H141">
        <f t="shared" si="26"/>
        <v>0.26786670952534014</v>
      </c>
      <c r="I141">
        <f t="shared" si="27"/>
        <v>-1.0763271222740438</v>
      </c>
      <c r="J141">
        <f t="shared" si="28"/>
        <v>1.0763271222740438</v>
      </c>
      <c r="K141">
        <f t="shared" si="29"/>
        <v>0.47183605689026059</v>
      </c>
      <c r="L141">
        <f t="shared" si="30"/>
        <v>0.52816394310973935</v>
      </c>
      <c r="M141">
        <f t="shared" si="31"/>
        <v>2.1193802071650061</v>
      </c>
      <c r="N141">
        <f t="shared" si="32"/>
        <v>1.8933515114874566</v>
      </c>
    </row>
    <row r="142" spans="1:14" x14ac:dyDescent="0.25">
      <c r="A142" s="4">
        <f>IF('True_Odds_Calculator_2-way'!A143="","",'True_Odds_Calculator_2-way'!A143)</f>
        <v>1.74</v>
      </c>
      <c r="B142" s="4">
        <f>IF('True_Odds_Calculator_2-way'!B143="","",'True_Odds_Calculator_2-way'!B143)</f>
        <v>2.16</v>
      </c>
      <c r="C142" s="4">
        <f t="shared" si="22"/>
        <v>0.57471264367816088</v>
      </c>
      <c r="D142">
        <f t="shared" si="23"/>
        <v>0.46296296296296291</v>
      </c>
      <c r="E142">
        <f t="shared" si="24"/>
        <v>3.7675606641123682E-2</v>
      </c>
      <c r="F142">
        <f t="shared" si="25"/>
        <v>-0.22839506172839519</v>
      </c>
      <c r="G142">
        <v>0</v>
      </c>
      <c r="H142">
        <f t="shared" si="26"/>
        <v>0.26607066836951887</v>
      </c>
      <c r="I142">
        <f t="shared" si="27"/>
        <v>-1.0793322294408634</v>
      </c>
      <c r="J142">
        <f t="shared" si="28"/>
        <v>1.0793322294408634</v>
      </c>
      <c r="K142">
        <f t="shared" si="29"/>
        <v>0.55595527201895822</v>
      </c>
      <c r="L142">
        <f t="shared" si="30"/>
        <v>0.44404472798104189</v>
      </c>
      <c r="M142">
        <f t="shared" si="31"/>
        <v>1.7987058497862392</v>
      </c>
      <c r="N142">
        <f t="shared" si="32"/>
        <v>2.2520253861514017</v>
      </c>
    </row>
    <row r="143" spans="1:14" x14ac:dyDescent="0.25">
      <c r="A143" s="4">
        <f>IF('True_Odds_Calculator_2-way'!A144="","",'True_Odds_Calculator_2-way'!A144)</f>
        <v>1.87</v>
      </c>
      <c r="B143" s="4">
        <f>IF('True_Odds_Calculator_2-way'!B144="","",'True_Odds_Calculator_2-way'!B144)</f>
        <v>2</v>
      </c>
      <c r="C143" s="4">
        <f t="shared" si="22"/>
        <v>0.53475935828876997</v>
      </c>
      <c r="D143">
        <f t="shared" si="23"/>
        <v>0.5</v>
      </c>
      <c r="E143">
        <f t="shared" si="24"/>
        <v>3.475935828876997E-2</v>
      </c>
      <c r="F143">
        <f t="shared" si="25"/>
        <v>-0.23262032085561501</v>
      </c>
      <c r="G143">
        <v>0</v>
      </c>
      <c r="H143">
        <f t="shared" si="26"/>
        <v>0.26737967914438499</v>
      </c>
      <c r="I143">
        <f t="shared" si="27"/>
        <v>-1.0721125348377947</v>
      </c>
      <c r="J143">
        <f t="shared" si="28"/>
        <v>1.0721125348377947</v>
      </c>
      <c r="K143">
        <f t="shared" si="29"/>
        <v>0.51740072839321916</v>
      </c>
      <c r="L143">
        <f t="shared" si="30"/>
        <v>0.48259927160678084</v>
      </c>
      <c r="M143">
        <f t="shared" si="31"/>
        <v>1.9327379053088816</v>
      </c>
      <c r="N143">
        <f t="shared" si="32"/>
        <v>2.0721125348377947</v>
      </c>
    </row>
    <row r="144" spans="1:14" x14ac:dyDescent="0.25">
      <c r="A144" s="4">
        <f>IF('True_Odds_Calculator_2-way'!A145="","",'True_Odds_Calculator_2-way'!A145)</f>
        <v>2.2400000000000002</v>
      </c>
      <c r="B144" s="4">
        <f>IF('True_Odds_Calculator_2-way'!B145="","",'True_Odds_Calculator_2-way'!B145)</f>
        <v>1.69</v>
      </c>
      <c r="C144" s="4">
        <f t="shared" si="22"/>
        <v>0.4464285714285714</v>
      </c>
      <c r="D144">
        <f t="shared" si="23"/>
        <v>0.59171597633136097</v>
      </c>
      <c r="E144">
        <f t="shared" si="24"/>
        <v>3.8144547759932479E-2</v>
      </c>
      <c r="F144">
        <f t="shared" si="25"/>
        <v>-0.22601437024513937</v>
      </c>
      <c r="G144">
        <v>0</v>
      </c>
      <c r="H144">
        <f t="shared" si="26"/>
        <v>0.26415891800507185</v>
      </c>
      <c r="I144">
        <f t="shared" si="27"/>
        <v>-1.0810968751610266</v>
      </c>
      <c r="J144">
        <f t="shared" si="28"/>
        <v>1.0810968751610266</v>
      </c>
      <c r="K144">
        <f t="shared" si="29"/>
        <v>0.42724815706868025</v>
      </c>
      <c r="L144">
        <f t="shared" si="30"/>
        <v>0.57275184293131953</v>
      </c>
      <c r="M144">
        <f t="shared" si="31"/>
        <v>2.3405601251996737</v>
      </c>
      <c r="N144">
        <f t="shared" si="32"/>
        <v>1.7459568438611086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1.85</v>
      </c>
      <c r="C145" s="4">
        <f t="shared" si="22"/>
        <v>0.49504950495049505</v>
      </c>
      <c r="D145">
        <f t="shared" si="23"/>
        <v>0.54054054054054046</v>
      </c>
      <c r="E145">
        <f t="shared" si="24"/>
        <v>3.5590045491035394E-2</v>
      </c>
      <c r="F145">
        <f t="shared" si="25"/>
        <v>-0.23200428150923214</v>
      </c>
      <c r="G145">
        <v>0</v>
      </c>
      <c r="H145">
        <f t="shared" si="26"/>
        <v>0.26759432700026753</v>
      </c>
      <c r="I145">
        <f t="shared" si="27"/>
        <v>-1.0739657990297369</v>
      </c>
      <c r="J145">
        <f t="shared" si="28"/>
        <v>1.0739657990297369</v>
      </c>
      <c r="K145">
        <f t="shared" si="29"/>
        <v>0.4772255750516613</v>
      </c>
      <c r="L145">
        <f t="shared" si="30"/>
        <v>0.52277442494833892</v>
      </c>
      <c r="M145">
        <f t="shared" si="31"/>
        <v>2.0954451150103317</v>
      </c>
      <c r="N145">
        <f t="shared" si="32"/>
        <v>1.9128709291752766</v>
      </c>
    </row>
    <row r="146" spans="1:14" x14ac:dyDescent="0.25">
      <c r="A146" s="4">
        <f>IF('True_Odds_Calculator_2-way'!A147="","",'True_Odds_Calculator_2-way'!A147)</f>
        <v>1.97</v>
      </c>
      <c r="B146" s="4">
        <f>IF('True_Odds_Calculator_2-way'!B147="","",'True_Odds_Calculator_2-way'!B147)</f>
        <v>1.9</v>
      </c>
      <c r="C146" s="4">
        <f t="shared" si="22"/>
        <v>0.50761421319796951</v>
      </c>
      <c r="D146">
        <f t="shared" si="23"/>
        <v>0.52631578947368418</v>
      </c>
      <c r="E146">
        <f t="shared" si="24"/>
        <v>3.3930002671653803E-2</v>
      </c>
      <c r="F146">
        <f t="shared" si="25"/>
        <v>-0.23323537269569861</v>
      </c>
      <c r="G146">
        <v>0</v>
      </c>
      <c r="H146">
        <f t="shared" si="26"/>
        <v>0.26716537536735235</v>
      </c>
      <c r="I146">
        <f t="shared" si="27"/>
        <v>-1.0702688317798925</v>
      </c>
      <c r="J146">
        <f t="shared" si="28"/>
        <v>1.0702688317798925</v>
      </c>
      <c r="K146">
        <f t="shared" si="29"/>
        <v>0.49063843062637452</v>
      </c>
      <c r="L146">
        <f t="shared" si="30"/>
        <v>0.50936156937362553</v>
      </c>
      <c r="M146">
        <f t="shared" si="31"/>
        <v>2.0381607668264961</v>
      </c>
      <c r="N146">
        <f t="shared" si="32"/>
        <v>1.963241948601903</v>
      </c>
    </row>
    <row r="147" spans="1:14" x14ac:dyDescent="0.25">
      <c r="A147" s="4">
        <f>IF('True_Odds_Calculator_2-way'!A148="","",'True_Odds_Calculator_2-way'!A148)</f>
        <v>1.68</v>
      </c>
      <c r="B147" s="4">
        <f>IF('True_Odds_Calculator_2-way'!B148="","",'True_Odds_Calculator_2-way'!B148)</f>
        <v>2.25</v>
      </c>
      <c r="C147" s="4">
        <f t="shared" si="22"/>
        <v>0.59523809523809523</v>
      </c>
      <c r="D147">
        <f t="shared" si="23"/>
        <v>0.44444444444444442</v>
      </c>
      <c r="E147">
        <f t="shared" si="24"/>
        <v>3.9682539682539542E-2</v>
      </c>
      <c r="F147">
        <f t="shared" si="25"/>
        <v>-0.22486772486772499</v>
      </c>
      <c r="G147">
        <v>0</v>
      </c>
      <c r="H147">
        <f t="shared" si="26"/>
        <v>0.26455026455026454</v>
      </c>
      <c r="I147">
        <f t="shared" si="27"/>
        <v>-1.0846522890932806</v>
      </c>
      <c r="J147">
        <f t="shared" si="28"/>
        <v>1.0846522890932806</v>
      </c>
      <c r="K147">
        <f t="shared" si="29"/>
        <v>0.57551851626440576</v>
      </c>
      <c r="L147">
        <f t="shared" si="30"/>
        <v>0.42448148373559424</v>
      </c>
      <c r="M147">
        <f t="shared" si="31"/>
        <v>1.7375635565834309</v>
      </c>
      <c r="N147">
        <f t="shared" si="32"/>
        <v>2.3558153613666013</v>
      </c>
    </row>
    <row r="148" spans="1:14" x14ac:dyDescent="0.25">
      <c r="A148" s="4">
        <f>IF('True_Odds_Calculator_2-way'!A149="","",'True_Odds_Calculator_2-way'!A149)</f>
        <v>1.61</v>
      </c>
      <c r="B148" s="4">
        <f>IF('True_Odds_Calculator_2-way'!B149="","",'True_Odds_Calculator_2-way'!B149)</f>
        <v>2.39</v>
      </c>
      <c r="C148" s="4">
        <f t="shared" si="22"/>
        <v>0.6211180124223602</v>
      </c>
      <c r="D148">
        <f t="shared" si="23"/>
        <v>0.41841004184100417</v>
      </c>
      <c r="E148">
        <f t="shared" si="24"/>
        <v>3.9528054263364254E-2</v>
      </c>
      <c r="F148">
        <f t="shared" si="25"/>
        <v>-0.22035395930247681</v>
      </c>
      <c r="G148">
        <v>0</v>
      </c>
      <c r="H148">
        <f t="shared" si="26"/>
        <v>0.25988201356584106</v>
      </c>
      <c r="I148">
        <f t="shared" si="27"/>
        <v>-1.0859946414984594</v>
      </c>
      <c r="J148">
        <f t="shared" si="28"/>
        <v>1.0859946414984594</v>
      </c>
      <c r="K148">
        <f t="shared" si="29"/>
        <v>0.60151941470955883</v>
      </c>
      <c r="L148">
        <f t="shared" si="30"/>
        <v>0.39848058529044122</v>
      </c>
      <c r="M148">
        <f t="shared" si="31"/>
        <v>1.6624567313140606</v>
      </c>
      <c r="N148">
        <f t="shared" si="32"/>
        <v>2.5095325516828586</v>
      </c>
    </row>
    <row r="149" spans="1:14" x14ac:dyDescent="0.25">
      <c r="A149" s="4">
        <f>IF('True_Odds_Calculator_2-way'!A150="","",'True_Odds_Calculator_2-way'!A150)</f>
        <v>1.72</v>
      </c>
      <c r="B149" s="4">
        <f>IF('True_Odds_Calculator_2-way'!B150="","",'True_Odds_Calculator_2-way'!B150)</f>
        <v>2.19</v>
      </c>
      <c r="C149" s="4">
        <f t="shared" si="22"/>
        <v>0.58139534883720934</v>
      </c>
      <c r="D149">
        <f t="shared" si="23"/>
        <v>0.45662100456621008</v>
      </c>
      <c r="E149">
        <f t="shared" si="24"/>
        <v>3.8016353403419467E-2</v>
      </c>
      <c r="F149">
        <f t="shared" si="25"/>
        <v>-0.22746097483274919</v>
      </c>
      <c r="G149">
        <v>0</v>
      </c>
      <c r="H149">
        <f t="shared" si="26"/>
        <v>0.26547732823616865</v>
      </c>
      <c r="I149">
        <f t="shared" si="27"/>
        <v>-1.0803395392536077</v>
      </c>
      <c r="J149">
        <f t="shared" si="28"/>
        <v>1.0803395392536077</v>
      </c>
      <c r="K149">
        <f t="shared" si="29"/>
        <v>0.5624788995053388</v>
      </c>
      <c r="L149">
        <f t="shared" si="30"/>
        <v>0.43752110049466114</v>
      </c>
      <c r="M149">
        <f t="shared" si="31"/>
        <v>1.7778444682625973</v>
      </c>
      <c r="N149">
        <f t="shared" si="32"/>
        <v>2.2856040517117928</v>
      </c>
    </row>
    <row r="150" spans="1:14" x14ac:dyDescent="0.25">
      <c r="A150" s="4">
        <f>IF('True_Odds_Calculator_2-way'!A151="","",'True_Odds_Calculator_2-way'!A151)</f>
        <v>1.6</v>
      </c>
      <c r="B150" s="4">
        <f>IF('True_Odds_Calculator_2-way'!B151="","",'True_Odds_Calculator_2-way'!B151)</f>
        <v>2.42</v>
      </c>
      <c r="C150" s="4">
        <f t="shared" si="22"/>
        <v>0.625</v>
      </c>
      <c r="D150">
        <f t="shared" si="23"/>
        <v>0.41322314049586778</v>
      </c>
      <c r="E150">
        <f t="shared" si="24"/>
        <v>3.8223140495867725E-2</v>
      </c>
      <c r="F150">
        <f t="shared" si="25"/>
        <v>-0.2200413223140496</v>
      </c>
      <c r="G150">
        <v>0</v>
      </c>
      <c r="H150">
        <f t="shared" si="26"/>
        <v>0.25826446280991738</v>
      </c>
      <c r="I150">
        <f t="shared" si="27"/>
        <v>-1.0833784750435986</v>
      </c>
      <c r="J150">
        <f t="shared" si="28"/>
        <v>1.0833784750435986</v>
      </c>
      <c r="K150">
        <f t="shared" si="29"/>
        <v>0.60605065763762667</v>
      </c>
      <c r="L150">
        <f t="shared" si="30"/>
        <v>0.39394934236237333</v>
      </c>
      <c r="M150">
        <f t="shared" si="31"/>
        <v>1.6500270850261594</v>
      </c>
      <c r="N150">
        <f t="shared" si="32"/>
        <v>2.5383974345619098</v>
      </c>
    </row>
    <row r="151" spans="1:14" x14ac:dyDescent="0.25">
      <c r="A151" s="4">
        <f>IF('True_Odds_Calculator_2-way'!A152="","",'True_Odds_Calculator_2-way'!A152)</f>
        <v>1.78</v>
      </c>
      <c r="B151" s="4">
        <f>IF('True_Odds_Calculator_2-way'!B152="","",'True_Odds_Calculator_2-way'!B152)</f>
        <v>2.1</v>
      </c>
      <c r="C151" s="4">
        <f t="shared" si="22"/>
        <v>0.5617977528089888</v>
      </c>
      <c r="D151">
        <f t="shared" si="23"/>
        <v>0.47619047619047616</v>
      </c>
      <c r="E151">
        <f t="shared" si="24"/>
        <v>3.7988228999465079E-2</v>
      </c>
      <c r="F151">
        <f t="shared" si="25"/>
        <v>-0.2295345104333868</v>
      </c>
      <c r="G151">
        <v>0</v>
      </c>
      <c r="H151">
        <f t="shared" si="26"/>
        <v>0.26752273943285182</v>
      </c>
      <c r="I151">
        <f t="shared" si="27"/>
        <v>-1.0795837927188263</v>
      </c>
      <c r="J151">
        <f t="shared" si="28"/>
        <v>1.0795837927188263</v>
      </c>
      <c r="K151">
        <f t="shared" si="29"/>
        <v>0.54286595577264729</v>
      </c>
      <c r="L151">
        <f t="shared" si="30"/>
        <v>0.45713404422735271</v>
      </c>
      <c r="M151">
        <f t="shared" si="31"/>
        <v>1.8420753583206844</v>
      </c>
      <c r="N151">
        <f t="shared" si="32"/>
        <v>2.1875421719907089</v>
      </c>
    </row>
    <row r="152" spans="1:14" x14ac:dyDescent="0.25">
      <c r="A152" s="4">
        <f>IF('True_Odds_Calculator_2-way'!A153="","",'True_Odds_Calculator_2-way'!A153)</f>
        <v>1.61</v>
      </c>
      <c r="B152" s="4">
        <f>IF('True_Odds_Calculator_2-way'!B153="","",'True_Odds_Calculator_2-way'!B153)</f>
        <v>2.41</v>
      </c>
      <c r="C152" s="4">
        <f t="shared" si="22"/>
        <v>0.6211180124223602</v>
      </c>
      <c r="D152">
        <f t="shared" si="23"/>
        <v>0.41493775933609955</v>
      </c>
      <c r="E152">
        <f t="shared" si="24"/>
        <v>3.6055771758459754E-2</v>
      </c>
      <c r="F152">
        <f t="shared" si="25"/>
        <v>-0.22166954459936605</v>
      </c>
      <c r="G152">
        <v>0</v>
      </c>
      <c r="H152">
        <f t="shared" si="26"/>
        <v>0.25772531635782581</v>
      </c>
      <c r="I152">
        <f t="shared" si="27"/>
        <v>-1.0782650440285155</v>
      </c>
      <c r="J152">
        <f t="shared" si="28"/>
        <v>1.0782650440285155</v>
      </c>
      <c r="K152">
        <f t="shared" si="29"/>
        <v>0.60323029453884203</v>
      </c>
      <c r="L152">
        <f t="shared" si="30"/>
        <v>0.39676970546115803</v>
      </c>
      <c r="M152">
        <f t="shared" si="31"/>
        <v>1.6577416768573945</v>
      </c>
      <c r="N152">
        <f t="shared" si="32"/>
        <v>2.5203537120802069</v>
      </c>
    </row>
    <row r="153" spans="1:14" x14ac:dyDescent="0.25">
      <c r="A153" s="4">
        <f>IF('True_Odds_Calculator_2-way'!A154="","",'True_Odds_Calculator_2-way'!A154)</f>
        <v>1.87</v>
      </c>
      <c r="B153" s="4">
        <f>IF('True_Odds_Calculator_2-way'!B154="","",'True_Odds_Calculator_2-way'!B154)</f>
        <v>2.0099999999999998</v>
      </c>
      <c r="C153" s="4">
        <f t="shared" si="22"/>
        <v>0.53475935828876997</v>
      </c>
      <c r="D153">
        <f t="shared" si="23"/>
        <v>0.49751243781094534</v>
      </c>
      <c r="E153">
        <f t="shared" si="24"/>
        <v>3.22717960997152E-2</v>
      </c>
      <c r="F153">
        <f t="shared" si="25"/>
        <v>-0.23377763588474743</v>
      </c>
      <c r="G153">
        <v>0</v>
      </c>
      <c r="H153">
        <f t="shared" si="26"/>
        <v>0.26604943198446268</v>
      </c>
      <c r="I153">
        <f t="shared" si="27"/>
        <v>-1.0667918442539084</v>
      </c>
      <c r="J153">
        <f t="shared" si="28"/>
        <v>1.0667918442539084</v>
      </c>
      <c r="K153">
        <f t="shared" si="29"/>
        <v>0.51864290324350448</v>
      </c>
      <c r="L153">
        <f t="shared" si="30"/>
        <v>0.48135709675649557</v>
      </c>
      <c r="M153">
        <f t="shared" si="31"/>
        <v>1.9281089045009006</v>
      </c>
      <c r="N153">
        <f t="shared" si="32"/>
        <v>2.0774597626964471</v>
      </c>
    </row>
    <row r="154" spans="1:14" x14ac:dyDescent="0.25">
      <c r="A154" s="4">
        <f>IF('True_Odds_Calculator_2-way'!A155="","",'True_Odds_Calculator_2-way'!A155)</f>
        <v>2.42</v>
      </c>
      <c r="B154" s="4">
        <f>IF('True_Odds_Calculator_2-way'!B155="","",'True_Odds_Calculator_2-way'!B155)</f>
        <v>1.61</v>
      </c>
      <c r="C154" s="4">
        <f t="shared" si="22"/>
        <v>0.41322314049586778</v>
      </c>
      <c r="D154">
        <f t="shared" si="23"/>
        <v>0.6211180124223602</v>
      </c>
      <c r="E154">
        <f t="shared" si="24"/>
        <v>3.4341152918228035E-2</v>
      </c>
      <c r="F154">
        <f t="shared" si="25"/>
        <v>-0.22231918279349105</v>
      </c>
      <c r="G154">
        <v>0</v>
      </c>
      <c r="H154">
        <f t="shared" si="26"/>
        <v>0.25666033571171909</v>
      </c>
      <c r="I154">
        <f t="shared" si="27"/>
        <v>-1.0744616281415773</v>
      </c>
      <c r="J154">
        <f t="shared" si="28"/>
        <v>1.0744616281415773</v>
      </c>
      <c r="K154">
        <f t="shared" si="29"/>
        <v>0.3959242744397955</v>
      </c>
      <c r="L154">
        <f t="shared" si="30"/>
        <v>0.60407572556020461</v>
      </c>
      <c r="M154">
        <f t="shared" si="31"/>
        <v>2.5257355119610394</v>
      </c>
      <c r="N154">
        <f t="shared" si="32"/>
        <v>1.6554215931663621</v>
      </c>
    </row>
    <row r="155" spans="1:14" x14ac:dyDescent="0.25">
      <c r="A155" s="4">
        <f>IF('True_Odds_Calculator_2-way'!A156="","",'True_Odds_Calculator_2-way'!A156)</f>
        <v>1.74</v>
      </c>
      <c r="B155" s="4">
        <f>IF('True_Odds_Calculator_2-way'!B156="","",'True_Odds_Calculator_2-way'!B156)</f>
        <v>2.17</v>
      </c>
      <c r="C155" s="4">
        <f t="shared" si="22"/>
        <v>0.57471264367816088</v>
      </c>
      <c r="D155">
        <f t="shared" si="23"/>
        <v>0.46082949308755761</v>
      </c>
      <c r="E155">
        <f t="shared" si="24"/>
        <v>3.5542136765718491E-2</v>
      </c>
      <c r="F155">
        <f t="shared" si="25"/>
        <v>-0.22930239949149844</v>
      </c>
      <c r="G155">
        <v>0</v>
      </c>
      <c r="H155">
        <f t="shared" si="26"/>
        <v>0.26484453625721699</v>
      </c>
      <c r="I155">
        <f t="shared" si="27"/>
        <v>-1.0747098003652684</v>
      </c>
      <c r="J155">
        <f t="shared" si="28"/>
        <v>1.0747098003652684</v>
      </c>
      <c r="K155">
        <f t="shared" si="29"/>
        <v>0.55701454614825729</v>
      </c>
      <c r="L155">
        <f t="shared" si="30"/>
        <v>0.44298545385174265</v>
      </c>
      <c r="M155">
        <f t="shared" si="31"/>
        <v>1.7952852522702987</v>
      </c>
      <c r="N155">
        <f t="shared" si="32"/>
        <v>2.2574104664273644</v>
      </c>
    </row>
    <row r="156" spans="1:14" x14ac:dyDescent="0.25">
      <c r="A156" s="4">
        <f>IF('True_Odds_Calculator_2-way'!A157="","",'True_Odds_Calculator_2-way'!A157)</f>
        <v>2.34</v>
      </c>
      <c r="B156" s="4">
        <f>IF('True_Odds_Calculator_2-way'!B157="","",'True_Odds_Calculator_2-way'!B157)</f>
        <v>1.65</v>
      </c>
      <c r="C156" s="4">
        <f t="shared" si="22"/>
        <v>0.42735042735042739</v>
      </c>
      <c r="D156">
        <f t="shared" si="23"/>
        <v>0.60606060606060608</v>
      </c>
      <c r="E156">
        <f t="shared" si="24"/>
        <v>3.3411033411033575E-2</v>
      </c>
      <c r="F156">
        <f t="shared" si="25"/>
        <v>-0.22558922558922545</v>
      </c>
      <c r="G156">
        <v>0</v>
      </c>
      <c r="H156">
        <f t="shared" si="26"/>
        <v>0.25900025900025903</v>
      </c>
      <c r="I156">
        <f t="shared" si="27"/>
        <v>-1.0714969088698143</v>
      </c>
      <c r="J156">
        <f t="shared" si="28"/>
        <v>1.0714969088698143</v>
      </c>
      <c r="K156">
        <f t="shared" si="29"/>
        <v>0.41054175018204025</v>
      </c>
      <c r="L156">
        <f t="shared" si="30"/>
        <v>0.58945824981795969</v>
      </c>
      <c r="M156">
        <f t="shared" si="31"/>
        <v>2.4358058578855508</v>
      </c>
      <c r="N156">
        <f t="shared" si="32"/>
        <v>1.6964729907653791</v>
      </c>
    </row>
    <row r="157" spans="1:14" x14ac:dyDescent="0.25">
      <c r="A157" s="4">
        <f>IF('True_Odds_Calculator_2-way'!A158="","",'True_Odds_Calculator_2-way'!A158)</f>
        <v>2.04</v>
      </c>
      <c r="B157" s="4">
        <f>IF('True_Odds_Calculator_2-way'!B158="","",'True_Odds_Calculator_2-way'!B158)</f>
        <v>1.85</v>
      </c>
      <c r="C157" s="4">
        <f t="shared" si="22"/>
        <v>0.49019607843137253</v>
      </c>
      <c r="D157">
        <f t="shared" si="23"/>
        <v>0.54054054054054046</v>
      </c>
      <c r="E157">
        <f t="shared" si="24"/>
        <v>3.0736618971912932E-2</v>
      </c>
      <c r="F157">
        <f t="shared" si="25"/>
        <v>-0.23423423423423428</v>
      </c>
      <c r="G157">
        <v>0</v>
      </c>
      <c r="H157">
        <f t="shared" si="26"/>
        <v>0.26497085320614727</v>
      </c>
      <c r="I157">
        <f t="shared" si="27"/>
        <v>-1.0635890745287924</v>
      </c>
      <c r="J157">
        <f t="shared" si="28"/>
        <v>1.0635890745287924</v>
      </c>
      <c r="K157">
        <f t="shared" si="29"/>
        <v>0.47480390464975097</v>
      </c>
      <c r="L157">
        <f t="shared" si="30"/>
        <v>0.52519609535024903</v>
      </c>
      <c r="M157">
        <f t="shared" si="31"/>
        <v>2.1061326375099441</v>
      </c>
      <c r="N157">
        <f t="shared" si="32"/>
        <v>1.904050713349474</v>
      </c>
    </row>
    <row r="158" spans="1:14" x14ac:dyDescent="0.25">
      <c r="A158" s="4">
        <f>IF('True_Odds_Calculator_2-way'!A159="","",'True_Odds_Calculator_2-way'!A159)</f>
        <v>1.65</v>
      </c>
      <c r="B158" s="4">
        <f>IF('True_Odds_Calculator_2-way'!B159="","",'True_Odds_Calculator_2-way'!B159)</f>
        <v>2.33</v>
      </c>
      <c r="C158" s="4">
        <f t="shared" si="22"/>
        <v>0.60606060606060608</v>
      </c>
      <c r="D158">
        <f t="shared" si="23"/>
        <v>0.42918454935622319</v>
      </c>
      <c r="E158">
        <f t="shared" si="24"/>
        <v>3.5245155416829377E-2</v>
      </c>
      <c r="F158">
        <f t="shared" si="25"/>
        <v>-0.22486669267785131</v>
      </c>
      <c r="G158">
        <v>0</v>
      </c>
      <c r="H158">
        <f t="shared" si="26"/>
        <v>0.26011184809468074</v>
      </c>
      <c r="I158">
        <f t="shared" si="27"/>
        <v>-1.0755175492958089</v>
      </c>
      <c r="J158">
        <f t="shared" si="28"/>
        <v>1.0755175492958089</v>
      </c>
      <c r="K158">
        <f t="shared" si="29"/>
        <v>0.58855158622613757</v>
      </c>
      <c r="L158">
        <f t="shared" si="30"/>
        <v>0.41144841377386249</v>
      </c>
      <c r="M158">
        <f t="shared" si="31"/>
        <v>1.6990864070422753</v>
      </c>
      <c r="N158">
        <f t="shared" si="32"/>
        <v>2.4304383405634256</v>
      </c>
    </row>
    <row r="159" spans="1:14" x14ac:dyDescent="0.25">
      <c r="A159" s="4">
        <f>IF('True_Odds_Calculator_2-way'!A160="","",'True_Odds_Calculator_2-way'!A160)</f>
        <v>1.49</v>
      </c>
      <c r="B159" s="4">
        <f>IF('True_Odds_Calculator_2-way'!B160="","",'True_Odds_Calculator_2-way'!B160)</f>
        <v>2.68</v>
      </c>
      <c r="C159" s="4">
        <f t="shared" si="22"/>
        <v>0.67114093959731547</v>
      </c>
      <c r="D159">
        <f t="shared" si="23"/>
        <v>0.37313432835820892</v>
      </c>
      <c r="E159">
        <f t="shared" si="24"/>
        <v>4.4275267955524278E-2</v>
      </c>
      <c r="F159">
        <f t="shared" si="25"/>
        <v>-0.20615045577481728</v>
      </c>
      <c r="G159">
        <v>0</v>
      </c>
      <c r="H159">
        <f t="shared" si="26"/>
        <v>0.25042572373034155</v>
      </c>
      <c r="I159">
        <f t="shared" si="27"/>
        <v>-1.1021667854435135</v>
      </c>
      <c r="J159">
        <f t="shared" si="28"/>
        <v>1.1021667854435135</v>
      </c>
      <c r="K159">
        <f t="shared" si="29"/>
        <v>0.64932462371672228</v>
      </c>
      <c r="L159">
        <f t="shared" si="30"/>
        <v>0.35067537628327761</v>
      </c>
      <c r="M159">
        <f t="shared" si="31"/>
        <v>1.5400617248673218</v>
      </c>
      <c r="N159">
        <f t="shared" si="32"/>
        <v>2.8516401995451033</v>
      </c>
    </row>
    <row r="160" spans="1:14" x14ac:dyDescent="0.25">
      <c r="A160" s="4">
        <f>IF('True_Odds_Calculator_2-way'!A161="","",'True_Odds_Calculator_2-way'!A161)</f>
        <v>1.64</v>
      </c>
      <c r="B160" s="4">
        <f>IF('True_Odds_Calculator_2-way'!B161="","",'True_Odds_Calculator_2-way'!B161)</f>
        <v>2.2799999999999998</v>
      </c>
      <c r="C160" s="4">
        <f t="shared" si="22"/>
        <v>0.6097560975609756</v>
      </c>
      <c r="D160">
        <f t="shared" si="23"/>
        <v>0.43859649122807021</v>
      </c>
      <c r="E160">
        <f t="shared" si="24"/>
        <v>4.8352588789045914E-2</v>
      </c>
      <c r="F160">
        <f t="shared" si="25"/>
        <v>-0.21908429610611879</v>
      </c>
      <c r="G160">
        <v>0</v>
      </c>
      <c r="H160">
        <f t="shared" si="26"/>
        <v>0.26743688489516476</v>
      </c>
      <c r="I160">
        <f t="shared" si="27"/>
        <v>-1.104854345603981</v>
      </c>
      <c r="J160">
        <f t="shared" si="28"/>
        <v>1.104854345603981</v>
      </c>
      <c r="K160">
        <f t="shared" si="29"/>
        <v>0.58578643762690474</v>
      </c>
      <c r="L160">
        <f t="shared" si="30"/>
        <v>0.41421356237309498</v>
      </c>
      <c r="M160">
        <f t="shared" si="31"/>
        <v>1.7071067811865481</v>
      </c>
      <c r="N160">
        <f t="shared" si="32"/>
        <v>2.4142135623730954</v>
      </c>
    </row>
    <row r="161" spans="1:14" x14ac:dyDescent="0.25">
      <c r="A161" s="4">
        <f>IF('True_Odds_Calculator_2-way'!A162="","",'True_Odds_Calculator_2-way'!A162)</f>
        <v>1.66</v>
      </c>
      <c r="B161" s="4">
        <f>IF('True_Odds_Calculator_2-way'!B162="","",'True_Odds_Calculator_2-way'!B162)</f>
        <v>2.2999999999999998</v>
      </c>
      <c r="C161" s="4">
        <f t="shared" si="22"/>
        <v>0.60240963855421692</v>
      </c>
      <c r="D161">
        <f t="shared" si="23"/>
        <v>0.43478260869565222</v>
      </c>
      <c r="E161">
        <f t="shared" si="24"/>
        <v>3.7192247249869137E-2</v>
      </c>
      <c r="F161">
        <f t="shared" si="25"/>
        <v>-0.22472498690413822</v>
      </c>
      <c r="G161">
        <v>0</v>
      </c>
      <c r="H161">
        <f t="shared" si="26"/>
        <v>0.26191723415400736</v>
      </c>
      <c r="I161">
        <f t="shared" si="27"/>
        <v>-1.0795837927188263</v>
      </c>
      <c r="J161">
        <f t="shared" si="28"/>
        <v>1.0795837927188263</v>
      </c>
      <c r="K161">
        <f t="shared" si="29"/>
        <v>0.58393297788632348</v>
      </c>
      <c r="L161">
        <f t="shared" si="30"/>
        <v>0.41606702211367647</v>
      </c>
      <c r="M161">
        <f t="shared" si="31"/>
        <v>1.7125253031944256</v>
      </c>
      <c r="N161">
        <f t="shared" si="32"/>
        <v>2.4034589305344736</v>
      </c>
    </row>
    <row r="162" spans="1:14" x14ac:dyDescent="0.25">
      <c r="A162" s="4">
        <f>IF('True_Odds_Calculator_2-way'!A163="","",'True_Odds_Calculator_2-way'!A163)</f>
        <v>1.6</v>
      </c>
      <c r="B162" s="4">
        <f>IF('True_Odds_Calculator_2-way'!B163="","",'True_Odds_Calculator_2-way'!B163)</f>
        <v>2.44</v>
      </c>
      <c r="C162" s="4">
        <f t="shared" si="22"/>
        <v>0.625</v>
      </c>
      <c r="D162">
        <f t="shared" si="23"/>
        <v>0.4098360655737705</v>
      </c>
      <c r="E162">
        <f t="shared" si="24"/>
        <v>3.4836065573770503E-2</v>
      </c>
      <c r="F162">
        <f t="shared" si="25"/>
        <v>-0.22131147540983609</v>
      </c>
      <c r="G162">
        <v>0</v>
      </c>
      <c r="H162">
        <f t="shared" si="26"/>
        <v>0.25614754098360659</v>
      </c>
      <c r="I162">
        <f t="shared" si="27"/>
        <v>-1.075828707279838</v>
      </c>
      <c r="J162">
        <f t="shared" si="28"/>
        <v>1.075828707279838</v>
      </c>
      <c r="K162">
        <f t="shared" si="29"/>
        <v>0.60771904394073795</v>
      </c>
      <c r="L162">
        <f t="shared" si="30"/>
        <v>0.39228095605926194</v>
      </c>
      <c r="M162">
        <f t="shared" si="31"/>
        <v>1.6454972243679031</v>
      </c>
      <c r="N162">
        <f t="shared" si="32"/>
        <v>2.5491933384829668</v>
      </c>
    </row>
    <row r="163" spans="1:14" x14ac:dyDescent="0.25">
      <c r="A163" s="4">
        <f>IF('True_Odds_Calculator_2-way'!A164="","",'True_Odds_Calculator_2-way'!A164)</f>
        <v>2.2000000000000002</v>
      </c>
      <c r="B163" s="4">
        <f>IF('True_Odds_Calculator_2-way'!B164="","",'True_Odds_Calculator_2-way'!B164)</f>
        <v>1.72</v>
      </c>
      <c r="C163" s="4">
        <f t="shared" si="22"/>
        <v>0.45454545454545453</v>
      </c>
      <c r="D163">
        <f t="shared" si="23"/>
        <v>0.58139534883720934</v>
      </c>
      <c r="E163">
        <f t="shared" si="24"/>
        <v>3.5940803382663811E-2</v>
      </c>
      <c r="F163">
        <f t="shared" si="25"/>
        <v>-0.22832980972515859</v>
      </c>
      <c r="G163">
        <v>0</v>
      </c>
      <c r="H163">
        <f t="shared" si="26"/>
        <v>0.26427061310782241</v>
      </c>
      <c r="I163">
        <f t="shared" si="27"/>
        <v>-1.075828707279838</v>
      </c>
      <c r="J163">
        <f t="shared" si="28"/>
        <v>1.075828707279838</v>
      </c>
      <c r="K163">
        <f t="shared" si="29"/>
        <v>0.4364916731037084</v>
      </c>
      <c r="L163">
        <f t="shared" si="30"/>
        <v>0.5635083268962916</v>
      </c>
      <c r="M163">
        <f t="shared" si="31"/>
        <v>2.2909944487358058</v>
      </c>
      <c r="N163">
        <f t="shared" si="32"/>
        <v>1.7745966692414832</v>
      </c>
    </row>
    <row r="164" spans="1:14" x14ac:dyDescent="0.25">
      <c r="A164" s="4">
        <f>IF('True_Odds_Calculator_2-way'!A165="","",'True_Odds_Calculator_2-way'!A165)</f>
        <v>1.31</v>
      </c>
      <c r="B164" s="4">
        <f>IF('True_Odds_Calculator_2-way'!B165="","",'True_Odds_Calculator_2-way'!B165)</f>
        <v>3.5</v>
      </c>
      <c r="C164" s="4">
        <f t="shared" si="22"/>
        <v>0.76335877862595414</v>
      </c>
      <c r="D164">
        <f t="shared" si="23"/>
        <v>0.2857142857142857</v>
      </c>
      <c r="E164">
        <f t="shared" si="24"/>
        <v>4.9073064340239725E-2</v>
      </c>
      <c r="F164">
        <f t="shared" si="25"/>
        <v>-0.1690294438386043</v>
      </c>
      <c r="G164">
        <v>0</v>
      </c>
      <c r="H164">
        <f t="shared" si="26"/>
        <v>0.21810250817884402</v>
      </c>
      <c r="I164">
        <f t="shared" si="27"/>
        <v>-1.135923668494129</v>
      </c>
      <c r="J164">
        <f t="shared" si="28"/>
        <v>1.135923668494129</v>
      </c>
      <c r="K164">
        <f t="shared" si="29"/>
        <v>0.73957039128632407</v>
      </c>
      <c r="L164">
        <f t="shared" si="30"/>
        <v>0.2604296087136761</v>
      </c>
      <c r="M164">
        <f t="shared" si="31"/>
        <v>1.3521363372331801</v>
      </c>
      <c r="N164">
        <f t="shared" si="32"/>
        <v>3.8398091712353226</v>
      </c>
    </row>
    <row r="165" spans="1:14" x14ac:dyDescent="0.25">
      <c r="A165" s="4">
        <f>IF('True_Odds_Calculator_2-way'!A166="","",'True_Odds_Calculator_2-way'!A166)</f>
        <v>2.0499999999999998</v>
      </c>
      <c r="B165" s="4">
        <f>IF('True_Odds_Calculator_2-way'!B166="","",'True_Odds_Calculator_2-way'!B166)</f>
        <v>1.84</v>
      </c>
      <c r="C165" s="4">
        <f t="shared" si="22"/>
        <v>0.48780487804878053</v>
      </c>
      <c r="D165">
        <f t="shared" si="23"/>
        <v>0.54347826086956519</v>
      </c>
      <c r="E165">
        <f t="shared" si="24"/>
        <v>3.1283138918345665E-2</v>
      </c>
      <c r="F165">
        <f t="shared" si="25"/>
        <v>-0.23382820784729597</v>
      </c>
      <c r="G165">
        <v>0</v>
      </c>
      <c r="H165">
        <f t="shared" si="26"/>
        <v>0.26511134676564158</v>
      </c>
      <c r="I165">
        <f t="shared" si="27"/>
        <v>-1.0647942749998995</v>
      </c>
      <c r="J165">
        <f t="shared" si="28"/>
        <v>1.0647942749998995</v>
      </c>
      <c r="K165">
        <f t="shared" si="29"/>
        <v>0.47213595499957955</v>
      </c>
      <c r="L165">
        <f t="shared" si="30"/>
        <v>0.52786404500042072</v>
      </c>
      <c r="M165">
        <f t="shared" si="31"/>
        <v>2.118033988749894</v>
      </c>
      <c r="N165">
        <f t="shared" si="32"/>
        <v>1.8944271909999155</v>
      </c>
    </row>
    <row r="166" spans="1:14" x14ac:dyDescent="0.25">
      <c r="A166" s="4">
        <f>IF('True_Odds_Calculator_2-way'!A167="","",'True_Odds_Calculator_2-way'!A167)</f>
        <v>1.76</v>
      </c>
      <c r="B166" s="4">
        <f>IF('True_Odds_Calculator_2-way'!B167="","",'True_Odds_Calculator_2-way'!B167)</f>
        <v>2.14</v>
      </c>
      <c r="C166" s="4">
        <f t="shared" si="22"/>
        <v>0.56818181818181823</v>
      </c>
      <c r="D166">
        <f t="shared" si="23"/>
        <v>0.46728971962616822</v>
      </c>
      <c r="E166">
        <f t="shared" si="24"/>
        <v>3.5471537807986397E-2</v>
      </c>
      <c r="F166">
        <f t="shared" si="25"/>
        <v>-0.23003398470688197</v>
      </c>
      <c r="G166">
        <v>0</v>
      </c>
      <c r="H166">
        <f t="shared" si="26"/>
        <v>0.26550552251486831</v>
      </c>
      <c r="I166">
        <f t="shared" si="27"/>
        <v>-1.0743376064838499</v>
      </c>
      <c r="J166">
        <f t="shared" si="28"/>
        <v>1.0743376064838499</v>
      </c>
      <c r="K166">
        <f t="shared" si="29"/>
        <v>0.55051025721682212</v>
      </c>
      <c r="L166">
        <f t="shared" si="30"/>
        <v>0.4494897427831781</v>
      </c>
      <c r="M166">
        <f t="shared" si="31"/>
        <v>1.8164965809277254</v>
      </c>
      <c r="N166">
        <f t="shared" si="32"/>
        <v>2.2247448713915889</v>
      </c>
    </row>
    <row r="167" spans="1:14" x14ac:dyDescent="0.25">
      <c r="A167" s="4">
        <f>IF('True_Odds_Calculator_2-way'!A168="","",'True_Odds_Calculator_2-way'!A168)</f>
        <v>1.76</v>
      </c>
      <c r="B167" s="4">
        <f>IF('True_Odds_Calculator_2-way'!B168="","",'True_Odds_Calculator_2-way'!B168)</f>
        <v>2.08</v>
      </c>
      <c r="C167" s="4">
        <f t="shared" si="22"/>
        <v>0.56818181818181823</v>
      </c>
      <c r="D167">
        <f t="shared" si="23"/>
        <v>0.48076923076923073</v>
      </c>
      <c r="E167">
        <f t="shared" si="24"/>
        <v>4.8951048951048959E-2</v>
      </c>
      <c r="F167">
        <f t="shared" si="25"/>
        <v>-0.22421328671328666</v>
      </c>
      <c r="G167">
        <v>0</v>
      </c>
      <c r="H167">
        <f t="shared" si="26"/>
        <v>0.27316433566433568</v>
      </c>
      <c r="I167">
        <f t="shared" si="27"/>
        <v>-1.1037769642208699</v>
      </c>
      <c r="J167">
        <f t="shared" si="28"/>
        <v>1.1037769642208699</v>
      </c>
      <c r="K167">
        <f t="shared" si="29"/>
        <v>0.54381208677346893</v>
      </c>
      <c r="L167">
        <f t="shared" si="30"/>
        <v>0.45618791322653113</v>
      </c>
      <c r="M167">
        <f t="shared" si="31"/>
        <v>1.838870492807861</v>
      </c>
      <c r="N167">
        <f t="shared" si="32"/>
        <v>2.1920791213585393</v>
      </c>
    </row>
    <row r="168" spans="1:14" x14ac:dyDescent="0.25">
      <c r="A168" s="4">
        <f>IF('True_Odds_Calculator_2-way'!A169="","",'True_Odds_Calculator_2-way'!A169)</f>
        <v>1.56</v>
      </c>
      <c r="B168" s="4">
        <f>IF('True_Odds_Calculator_2-way'!B169="","",'True_Odds_Calculator_2-way'!B169)</f>
        <v>2.46</v>
      </c>
      <c r="C168" s="4">
        <f t="shared" si="22"/>
        <v>0.64102564102564097</v>
      </c>
      <c r="D168">
        <f t="shared" si="23"/>
        <v>0.4065040650406504</v>
      </c>
      <c r="E168">
        <f t="shared" si="24"/>
        <v>4.7529706066291366E-2</v>
      </c>
      <c r="F168">
        <f t="shared" si="25"/>
        <v>-0.21304982280592033</v>
      </c>
      <c r="G168">
        <v>0</v>
      </c>
      <c r="H168">
        <f t="shared" si="26"/>
        <v>0.26057952887221175</v>
      </c>
      <c r="I168">
        <f t="shared" si="27"/>
        <v>-1.1059348880095219</v>
      </c>
      <c r="J168">
        <f t="shared" si="28"/>
        <v>1.1059348880095219</v>
      </c>
      <c r="K168">
        <f t="shared" si="29"/>
        <v>0.61754181729268298</v>
      </c>
      <c r="L168">
        <f t="shared" si="30"/>
        <v>0.38245818270731691</v>
      </c>
      <c r="M168">
        <f t="shared" si="31"/>
        <v>1.6193235372853327</v>
      </c>
      <c r="N168">
        <f t="shared" si="32"/>
        <v>2.6146649364939023</v>
      </c>
    </row>
    <row r="169" spans="1:14" x14ac:dyDescent="0.25">
      <c r="A169" s="4">
        <f>IF('True_Odds_Calculator_2-way'!A170="","",'True_Odds_Calculator_2-way'!A170)</f>
        <v>2.19</v>
      </c>
      <c r="B169" s="4">
        <f>IF('True_Odds_Calculator_2-way'!B170="","",'True_Odds_Calculator_2-way'!B170)</f>
        <v>1.69</v>
      </c>
      <c r="C169" s="4">
        <f t="shared" si="22"/>
        <v>0.45662100456621008</v>
      </c>
      <c r="D169">
        <f t="shared" si="23"/>
        <v>0.59171597633136097</v>
      </c>
      <c r="E169">
        <f t="shared" si="24"/>
        <v>4.8336980897571102E-2</v>
      </c>
      <c r="F169">
        <f t="shared" si="25"/>
        <v>-0.2218529626327308</v>
      </c>
      <c r="G169">
        <v>0</v>
      </c>
      <c r="H169">
        <f t="shared" si="26"/>
        <v>0.27018994353030185</v>
      </c>
      <c r="I169">
        <f t="shared" si="27"/>
        <v>-1.1035753058718369</v>
      </c>
      <c r="J169">
        <f t="shared" si="28"/>
        <v>1.1035753058718369</v>
      </c>
      <c r="K169">
        <f t="shared" si="29"/>
        <v>0.43229136730273038</v>
      </c>
      <c r="L169">
        <f t="shared" si="30"/>
        <v>0.56770863269726979</v>
      </c>
      <c r="M169">
        <f t="shared" si="31"/>
        <v>2.3132546139874859</v>
      </c>
      <c r="N169">
        <f t="shared" si="32"/>
        <v>1.761466961051567</v>
      </c>
    </row>
    <row r="170" spans="1:14" x14ac:dyDescent="0.25">
      <c r="A170" s="4">
        <f>IF('True_Odds_Calculator_2-way'!A171="","",'True_Odds_Calculator_2-way'!A171)</f>
        <v>1.66</v>
      </c>
      <c r="B170" s="4">
        <f>IF('True_Odds_Calculator_2-way'!B171="","",'True_Odds_Calculator_2-way'!B171)</f>
        <v>2.2599999999999998</v>
      </c>
      <c r="C170" s="4">
        <f t="shared" si="22"/>
        <v>0.60240963855421692</v>
      </c>
      <c r="D170">
        <f t="shared" si="23"/>
        <v>0.44247787610619471</v>
      </c>
      <c r="E170">
        <f t="shared" si="24"/>
        <v>4.4887514660411743E-2</v>
      </c>
      <c r="F170">
        <f t="shared" si="25"/>
        <v>-0.22166542275295864</v>
      </c>
      <c r="G170">
        <v>0</v>
      </c>
      <c r="H170">
        <f t="shared" si="26"/>
        <v>0.26655293741337033</v>
      </c>
      <c r="I170">
        <f t="shared" si="27"/>
        <v>-1.0965861582662819</v>
      </c>
      <c r="J170">
        <f t="shared" si="28"/>
        <v>1.0965861582662819</v>
      </c>
      <c r="K170">
        <f t="shared" si="29"/>
        <v>0.58013158464293357</v>
      </c>
      <c r="L170">
        <f t="shared" si="30"/>
        <v>0.41986841535706632</v>
      </c>
      <c r="M170">
        <f t="shared" si="31"/>
        <v>1.7237468644557461</v>
      </c>
      <c r="N170">
        <f t="shared" si="32"/>
        <v>2.3816985594155153</v>
      </c>
    </row>
    <row r="171" spans="1:14" x14ac:dyDescent="0.25">
      <c r="A171" s="4">
        <f>IF('True_Odds_Calculator_2-way'!A172="","",'True_Odds_Calculator_2-way'!A172)</f>
        <v>1.9</v>
      </c>
      <c r="B171" s="4">
        <f>IF('True_Odds_Calculator_2-way'!B172="","",'True_Odds_Calculator_2-way'!B172)</f>
        <v>1.99</v>
      </c>
      <c r="C171" s="4">
        <f t="shared" si="22"/>
        <v>0.52631578947368418</v>
      </c>
      <c r="D171">
        <f t="shared" si="23"/>
        <v>0.50251256281407031</v>
      </c>
      <c r="E171">
        <f t="shared" si="24"/>
        <v>2.8828352287754377E-2</v>
      </c>
      <c r="F171">
        <f t="shared" si="25"/>
        <v>-0.23565194393017741</v>
      </c>
      <c r="G171">
        <v>0</v>
      </c>
      <c r="H171">
        <f t="shared" si="26"/>
        <v>0.26448029621793173</v>
      </c>
      <c r="I171">
        <f t="shared" si="27"/>
        <v>-1.0594028769395465</v>
      </c>
      <c r="J171">
        <f t="shared" si="28"/>
        <v>1.0594028769395465</v>
      </c>
      <c r="K171">
        <f t="shared" si="29"/>
        <v>0.51191151829848447</v>
      </c>
      <c r="L171">
        <f t="shared" si="30"/>
        <v>0.48808848170151553</v>
      </c>
      <c r="M171">
        <f t="shared" si="31"/>
        <v>1.9534625892455926</v>
      </c>
      <c r="N171">
        <f t="shared" si="32"/>
        <v>2.0488088481701512</v>
      </c>
    </row>
    <row r="172" spans="1:14" x14ac:dyDescent="0.25">
      <c r="A172" s="4">
        <f>IF('True_Odds_Calculator_2-way'!A173="","",'True_Odds_Calculator_2-way'!A173)</f>
        <v>2.02</v>
      </c>
      <c r="B172" s="4">
        <f>IF('True_Odds_Calculator_2-way'!B173="","",'True_Odds_Calculator_2-way'!B173)</f>
        <v>1.88</v>
      </c>
      <c r="C172" s="4">
        <f t="shared" si="22"/>
        <v>0.49504950495049505</v>
      </c>
      <c r="D172">
        <f t="shared" si="23"/>
        <v>0.53191489361702127</v>
      </c>
      <c r="E172">
        <f t="shared" si="24"/>
        <v>2.6964398567516312E-2</v>
      </c>
      <c r="F172">
        <f t="shared" si="25"/>
        <v>-0.23635980619338537</v>
      </c>
      <c r="G172">
        <v>0</v>
      </c>
      <c r="H172">
        <f t="shared" si="26"/>
        <v>0.26332420476090163</v>
      </c>
      <c r="I172">
        <f t="shared" si="27"/>
        <v>-1.0555008273018724</v>
      </c>
      <c r="J172">
        <f t="shared" si="28"/>
        <v>1.0555008273018724</v>
      </c>
      <c r="K172">
        <f t="shared" si="29"/>
        <v>0.48155387561543506</v>
      </c>
      <c r="L172">
        <f t="shared" si="30"/>
        <v>0.51844612438456505</v>
      </c>
      <c r="M172">
        <f t="shared" si="31"/>
        <v>2.0766108438479098</v>
      </c>
      <c r="N172">
        <f t="shared" si="32"/>
        <v>1.9288407280256479</v>
      </c>
    </row>
    <row r="173" spans="1:14" x14ac:dyDescent="0.25">
      <c r="A173" s="4">
        <f>IF('True_Odds_Calculator_2-way'!A174="","",'True_Odds_Calculator_2-way'!A174)</f>
        <v>2.4500000000000002</v>
      </c>
      <c r="B173" s="4">
        <f>IF('True_Odds_Calculator_2-way'!B174="","",'True_Odds_Calculator_2-way'!B174)</f>
        <v>1.6</v>
      </c>
      <c r="C173" s="4">
        <f t="shared" si="22"/>
        <v>0.4081632653061224</v>
      </c>
      <c r="D173">
        <f t="shared" si="23"/>
        <v>0.625</v>
      </c>
      <c r="E173">
        <f t="shared" si="24"/>
        <v>3.3163265306122458E-2</v>
      </c>
      <c r="F173">
        <f t="shared" si="25"/>
        <v>-0.22193877551020402</v>
      </c>
      <c r="G173">
        <v>0</v>
      </c>
      <c r="H173">
        <f t="shared" si="26"/>
        <v>0.25510204081632648</v>
      </c>
      <c r="I173">
        <f t="shared" si="27"/>
        <v>-1.0721125348377949</v>
      </c>
      <c r="J173">
        <f t="shared" si="28"/>
        <v>1.0721125348377949</v>
      </c>
      <c r="K173">
        <f t="shared" si="29"/>
        <v>0.39145635918691934</v>
      </c>
      <c r="L173">
        <f t="shared" si="30"/>
        <v>0.60854364081308054</v>
      </c>
      <c r="M173">
        <f t="shared" si="31"/>
        <v>2.5545631755148031</v>
      </c>
      <c r="N173">
        <f t="shared" si="32"/>
        <v>1.643267520902677</v>
      </c>
    </row>
    <row r="174" spans="1:14" x14ac:dyDescent="0.25">
      <c r="A174" s="4">
        <f>IF('True_Odds_Calculator_2-way'!A175="","",'True_Odds_Calculator_2-way'!A175)</f>
        <v>1.51</v>
      </c>
      <c r="B174" s="4">
        <f>IF('True_Odds_Calculator_2-way'!B175="","",'True_Odds_Calculator_2-way'!B175)</f>
        <v>2.66</v>
      </c>
      <c r="C174" s="4">
        <f t="shared" si="22"/>
        <v>0.66225165562913912</v>
      </c>
      <c r="D174">
        <f t="shared" si="23"/>
        <v>0.37593984962406013</v>
      </c>
      <c r="E174">
        <f t="shared" si="24"/>
        <v>3.8191505253199143E-2</v>
      </c>
      <c r="F174">
        <f t="shared" si="25"/>
        <v>-0.21077528257730427</v>
      </c>
      <c r="G174">
        <v>0</v>
      </c>
      <c r="H174">
        <f t="shared" si="26"/>
        <v>0.24896678783050341</v>
      </c>
      <c r="I174">
        <f t="shared" si="27"/>
        <v>-1.0868281233544477</v>
      </c>
      <c r="J174">
        <f t="shared" si="28"/>
        <v>1.0868281233544477</v>
      </c>
      <c r="K174">
        <f t="shared" si="29"/>
        <v>0.64338374849402136</v>
      </c>
      <c r="L174">
        <f t="shared" si="30"/>
        <v>0.35661625150597864</v>
      </c>
      <c r="M174">
        <f t="shared" si="31"/>
        <v>1.5542823429107684</v>
      </c>
      <c r="N174">
        <f t="shared" si="32"/>
        <v>2.8041346847683837</v>
      </c>
    </row>
    <row r="175" spans="1:14" x14ac:dyDescent="0.25">
      <c r="A175" s="4">
        <f>IF('True_Odds_Calculator_2-way'!A176="","",'True_Odds_Calculator_2-way'!A176)</f>
        <v>2.12</v>
      </c>
      <c r="B175" s="4">
        <f>IF('True_Odds_Calculator_2-way'!B176="","",'True_Odds_Calculator_2-way'!B176)</f>
        <v>1.78</v>
      </c>
      <c r="C175" s="4">
        <f t="shared" si="22"/>
        <v>0.47169811320754712</v>
      </c>
      <c r="D175">
        <f t="shared" si="23"/>
        <v>0.5617977528089888</v>
      </c>
      <c r="E175">
        <f t="shared" si="24"/>
        <v>3.3495866016535869E-2</v>
      </c>
      <c r="F175">
        <f t="shared" si="25"/>
        <v>-0.23150307398770409</v>
      </c>
      <c r="G175">
        <v>0</v>
      </c>
      <c r="H175">
        <f t="shared" si="26"/>
        <v>0.26499894000423996</v>
      </c>
      <c r="I175">
        <f t="shared" si="27"/>
        <v>-1.0699012312772822</v>
      </c>
      <c r="J175">
        <f t="shared" si="28"/>
        <v>1.0699012312772822</v>
      </c>
      <c r="K175">
        <f t="shared" si="29"/>
        <v>0.45489916365833472</v>
      </c>
      <c r="L175">
        <f t="shared" si="30"/>
        <v>0.54510083634166528</v>
      </c>
      <c r="M175">
        <f t="shared" si="31"/>
        <v>2.1982893790305562</v>
      </c>
      <c r="N175">
        <f t="shared" si="32"/>
        <v>1.83452296039628</v>
      </c>
    </row>
    <row r="176" spans="1:14" x14ac:dyDescent="0.25">
      <c r="A176" s="4">
        <f>IF('True_Odds_Calculator_2-way'!A177="","",'True_Odds_Calculator_2-way'!A177)</f>
        <v>2.81</v>
      </c>
      <c r="B176" s="4">
        <f>IF('True_Odds_Calculator_2-way'!B177="","",'True_Odds_Calculator_2-way'!B177)</f>
        <v>1.48</v>
      </c>
      <c r="C176" s="4">
        <f t="shared" si="22"/>
        <v>0.35587188612099646</v>
      </c>
      <c r="D176">
        <f t="shared" si="23"/>
        <v>0.67567567567567566</v>
      </c>
      <c r="E176">
        <f t="shared" si="24"/>
        <v>3.1547561796672063E-2</v>
      </c>
      <c r="F176">
        <f t="shared" si="25"/>
        <v>-0.20890641531210929</v>
      </c>
      <c r="G176">
        <v>0</v>
      </c>
      <c r="H176">
        <f t="shared" si="26"/>
        <v>0.24045397710878139</v>
      </c>
      <c r="I176">
        <f t="shared" si="27"/>
        <v>-1.0728526885571863</v>
      </c>
      <c r="J176">
        <f t="shared" si="28"/>
        <v>1.0728526885571863</v>
      </c>
      <c r="K176">
        <f t="shared" si="29"/>
        <v>0.33992061339735608</v>
      </c>
      <c r="L176">
        <f t="shared" si="30"/>
        <v>0.66007938660264409</v>
      </c>
      <c r="M176">
        <f t="shared" si="31"/>
        <v>2.9418633662885068</v>
      </c>
      <c r="N176">
        <f t="shared" si="32"/>
        <v>1.5149692905074492</v>
      </c>
    </row>
    <row r="177" spans="1:14" x14ac:dyDescent="0.25">
      <c r="A177" s="4">
        <f>IF('True_Odds_Calculator_2-way'!A178="","",'True_Odds_Calculator_2-way'!A178)</f>
        <v>1.75</v>
      </c>
      <c r="B177" s="4">
        <f>IF('True_Odds_Calculator_2-way'!B178="","",'True_Odds_Calculator_2-way'!B178)</f>
        <v>2.17</v>
      </c>
      <c r="C177" s="4">
        <f t="shared" si="22"/>
        <v>0.5714285714285714</v>
      </c>
      <c r="D177">
        <f t="shared" si="23"/>
        <v>0.46082949308755761</v>
      </c>
      <c r="E177">
        <f t="shared" si="24"/>
        <v>3.2258064516129004E-2</v>
      </c>
      <c r="F177">
        <f t="shared" si="25"/>
        <v>-0.23107307439104674</v>
      </c>
      <c r="G177">
        <v>0</v>
      </c>
      <c r="H177">
        <f t="shared" si="26"/>
        <v>0.26333113890717574</v>
      </c>
      <c r="I177">
        <f t="shared" si="27"/>
        <v>-1.0675210253672476</v>
      </c>
      <c r="J177">
        <f t="shared" si="28"/>
        <v>1.0675210253672476</v>
      </c>
      <c r="K177">
        <f t="shared" si="29"/>
        <v>0.55535785771485779</v>
      </c>
      <c r="L177">
        <f t="shared" si="30"/>
        <v>0.44464214228514221</v>
      </c>
      <c r="M177">
        <f t="shared" si="31"/>
        <v>1.8006407690254356</v>
      </c>
      <c r="N177">
        <f t="shared" si="32"/>
        <v>2.2489995996796797</v>
      </c>
    </row>
    <row r="178" spans="1:14" x14ac:dyDescent="0.25">
      <c r="A178" s="4">
        <f>IF('True_Odds_Calculator_2-way'!A179="","",'True_Odds_Calculator_2-way'!A179)</f>
        <v>1.93</v>
      </c>
      <c r="B178" s="4">
        <f>IF('True_Odds_Calculator_2-way'!B179="","",'True_Odds_Calculator_2-way'!B179)</f>
        <v>1.95</v>
      </c>
      <c r="C178" s="4">
        <f t="shared" si="22"/>
        <v>0.5181347150259068</v>
      </c>
      <c r="D178">
        <f t="shared" si="23"/>
        <v>0.51282051282051289</v>
      </c>
      <c r="E178">
        <f t="shared" si="24"/>
        <v>3.0955227846419575E-2</v>
      </c>
      <c r="F178">
        <f t="shared" si="25"/>
        <v>-0.23475488242327625</v>
      </c>
      <c r="G178">
        <v>0</v>
      </c>
      <c r="H178">
        <f t="shared" si="26"/>
        <v>0.26571011026969582</v>
      </c>
      <c r="I178">
        <f t="shared" si="27"/>
        <v>-1.0638899909514294</v>
      </c>
      <c r="J178">
        <f t="shared" si="28"/>
        <v>1.0638899909514294</v>
      </c>
      <c r="K178">
        <f t="shared" si="29"/>
        <v>0.50265964972060251</v>
      </c>
      <c r="L178">
        <f t="shared" si="30"/>
        <v>0.49734035027939766</v>
      </c>
      <c r="M178">
        <f t="shared" si="31"/>
        <v>1.9894176915848294</v>
      </c>
      <c r="N178">
        <f t="shared" si="32"/>
        <v>2.0106954914038573</v>
      </c>
    </row>
    <row r="179" spans="1:14" x14ac:dyDescent="0.25">
      <c r="A179" s="4">
        <f>IF('True_Odds_Calculator_2-way'!A180="","",'True_Odds_Calculator_2-way'!A180)</f>
        <v>1.81</v>
      </c>
      <c r="B179" s="4">
        <f>IF('True_Odds_Calculator_2-way'!B180="","",'True_Odds_Calculator_2-way'!B180)</f>
        <v>2.08</v>
      </c>
      <c r="C179" s="4">
        <f t="shared" si="22"/>
        <v>0.5524861878453039</v>
      </c>
      <c r="D179">
        <f t="shared" si="23"/>
        <v>0.48076923076923073</v>
      </c>
      <c r="E179">
        <f t="shared" si="24"/>
        <v>3.3255418614534626E-2</v>
      </c>
      <c r="F179">
        <f t="shared" si="25"/>
        <v>-0.23236294092647691</v>
      </c>
      <c r="G179">
        <v>0</v>
      </c>
      <c r="H179">
        <f t="shared" si="26"/>
        <v>0.26561835954101148</v>
      </c>
      <c r="I179">
        <f t="shared" si="27"/>
        <v>-1.0691671651659735</v>
      </c>
      <c r="J179">
        <f t="shared" si="28"/>
        <v>1.0691671651659735</v>
      </c>
      <c r="K179">
        <f t="shared" si="29"/>
        <v>0.5358983848622455</v>
      </c>
      <c r="L179">
        <f t="shared" si="30"/>
        <v>0.4641016151377545</v>
      </c>
      <c r="M179">
        <f t="shared" si="31"/>
        <v>1.8660254037844384</v>
      </c>
      <c r="N179">
        <f t="shared" si="32"/>
        <v>2.1547005383792519</v>
      </c>
    </row>
    <row r="180" spans="1:14" x14ac:dyDescent="0.25">
      <c r="A180" s="4">
        <f>IF('True_Odds_Calculator_2-way'!A181="","",'True_Odds_Calculator_2-way'!A181)</f>
        <v>1.54</v>
      </c>
      <c r="B180" s="4">
        <f>IF('True_Odds_Calculator_2-way'!B181="","",'True_Odds_Calculator_2-way'!B181)</f>
        <v>2.59</v>
      </c>
      <c r="C180" s="4">
        <f t="shared" si="22"/>
        <v>0.64935064935064934</v>
      </c>
      <c r="D180">
        <f t="shared" si="23"/>
        <v>0.38610038610038611</v>
      </c>
      <c r="E180">
        <f t="shared" si="24"/>
        <v>3.5451035451035562E-2</v>
      </c>
      <c r="F180">
        <f t="shared" si="25"/>
        <v>-0.21526350097778657</v>
      </c>
      <c r="G180">
        <v>0</v>
      </c>
      <c r="H180">
        <f t="shared" si="26"/>
        <v>0.25071453642882213</v>
      </c>
      <c r="I180">
        <f t="shared" si="27"/>
        <v>-1.0792065137302937</v>
      </c>
      <c r="J180">
        <f t="shared" si="28"/>
        <v>1.0792065137302937</v>
      </c>
      <c r="K180">
        <f t="shared" si="29"/>
        <v>0.6318031307725428</v>
      </c>
      <c r="L180">
        <f t="shared" si="30"/>
        <v>0.36819686922745715</v>
      </c>
      <c r="M180">
        <f t="shared" si="31"/>
        <v>1.5827715174143586</v>
      </c>
      <c r="N180">
        <f t="shared" si="32"/>
        <v>2.7159383568311668</v>
      </c>
    </row>
    <row r="181" spans="1:14" x14ac:dyDescent="0.25">
      <c r="A181" s="4">
        <f>IF('True_Odds_Calculator_2-way'!A182="","",'True_Odds_Calculator_2-way'!A182)</f>
        <v>1.86</v>
      </c>
      <c r="B181" s="4">
        <f>IF('True_Odds_Calculator_2-way'!B182="","",'True_Odds_Calculator_2-way'!B182)</f>
        <v>2.0299999999999998</v>
      </c>
      <c r="C181" s="4">
        <f t="shared" si="22"/>
        <v>0.5376344086021505</v>
      </c>
      <c r="D181">
        <f t="shared" si="23"/>
        <v>0.49261083743842371</v>
      </c>
      <c r="E181">
        <f t="shared" si="24"/>
        <v>3.0245246040574214E-2</v>
      </c>
      <c r="F181">
        <f t="shared" si="25"/>
        <v>-0.23459929021664283</v>
      </c>
      <c r="G181">
        <v>0</v>
      </c>
      <c r="H181">
        <f t="shared" si="26"/>
        <v>0.26484453625721704</v>
      </c>
      <c r="I181">
        <f t="shared" si="27"/>
        <v>-1.0625078858299792</v>
      </c>
      <c r="J181">
        <f t="shared" si="28"/>
        <v>1.0625078858299792</v>
      </c>
      <c r="K181">
        <f t="shared" si="29"/>
        <v>0.5225324395988501</v>
      </c>
      <c r="L181">
        <f t="shared" si="30"/>
        <v>0.47746756040114985</v>
      </c>
      <c r="M181">
        <f t="shared" si="31"/>
        <v>1.9137567818137824</v>
      </c>
      <c r="N181">
        <f t="shared" si="32"/>
        <v>2.0943831224048783</v>
      </c>
    </row>
    <row r="182" spans="1:14" x14ac:dyDescent="0.25">
      <c r="A182" s="4">
        <f>IF('True_Odds_Calculator_2-way'!A183="","",'True_Odds_Calculator_2-way'!A183)</f>
        <v>2.23</v>
      </c>
      <c r="B182" s="4">
        <f>IF('True_Odds_Calculator_2-way'!B183="","",'True_Odds_Calculator_2-way'!B183)</f>
        <v>1.71</v>
      </c>
      <c r="C182" s="4">
        <f t="shared" si="22"/>
        <v>0.44843049327354262</v>
      </c>
      <c r="D182">
        <f t="shared" si="23"/>
        <v>0.58479532163742687</v>
      </c>
      <c r="E182">
        <f t="shared" si="24"/>
        <v>3.3225814910969431E-2</v>
      </c>
      <c r="F182">
        <f t="shared" si="25"/>
        <v>-0.22901423963496192</v>
      </c>
      <c r="G182">
        <v>0</v>
      </c>
      <c r="H182">
        <f t="shared" si="26"/>
        <v>0.26224005454593136</v>
      </c>
      <c r="I182">
        <f t="shared" si="27"/>
        <v>-1.070084984173661</v>
      </c>
      <c r="J182">
        <f t="shared" si="28"/>
        <v>1.070084984173661</v>
      </c>
      <c r="K182">
        <f t="shared" si="29"/>
        <v>0.43174080130549697</v>
      </c>
      <c r="L182">
        <f t="shared" si="30"/>
        <v>0.56825919869450314</v>
      </c>
      <c r="M182">
        <f t="shared" si="31"/>
        <v>2.3162045305336028</v>
      </c>
      <c r="N182">
        <f t="shared" si="32"/>
        <v>1.7597603387632996</v>
      </c>
    </row>
    <row r="183" spans="1:14" x14ac:dyDescent="0.25">
      <c r="A183" s="4">
        <f>IF('True_Odds_Calculator_2-way'!A184="","",'True_Odds_Calculator_2-way'!A184)</f>
        <v>2.04</v>
      </c>
      <c r="B183" s="4">
        <f>IF('True_Odds_Calculator_2-way'!B184="","",'True_Odds_Calculator_2-way'!B184)</f>
        <v>1.86</v>
      </c>
      <c r="C183" s="4">
        <f t="shared" si="22"/>
        <v>0.49019607843137253</v>
      </c>
      <c r="D183">
        <f t="shared" si="23"/>
        <v>0.5376344086021505</v>
      </c>
      <c r="E183">
        <f t="shared" si="24"/>
        <v>2.7830487033523088E-2</v>
      </c>
      <c r="F183">
        <f t="shared" si="25"/>
        <v>-0.23571579169302126</v>
      </c>
      <c r="G183">
        <v>0</v>
      </c>
      <c r="H183">
        <f t="shared" si="26"/>
        <v>0.26354627872654435</v>
      </c>
      <c r="I183">
        <f t="shared" si="27"/>
        <v>-1.0573873360945338</v>
      </c>
      <c r="J183">
        <f t="shared" si="28"/>
        <v>1.0573873360945338</v>
      </c>
      <c r="K183">
        <f t="shared" si="29"/>
        <v>0.47626240779417284</v>
      </c>
      <c r="L183">
        <f t="shared" si="30"/>
        <v>0.52373759220582705</v>
      </c>
      <c r="M183">
        <f t="shared" si="31"/>
        <v>2.0996828295383159</v>
      </c>
      <c r="N183">
        <f t="shared" si="32"/>
        <v>1.9093531090412992</v>
      </c>
    </row>
    <row r="184" spans="1:14" x14ac:dyDescent="0.25">
      <c r="A184" s="4">
        <f>IF('True_Odds_Calculator_2-way'!A185="","",'True_Odds_Calculator_2-way'!A185)</f>
        <v>2.1</v>
      </c>
      <c r="B184" s="4">
        <f>IF('True_Odds_Calculator_2-way'!B185="","",'True_Odds_Calculator_2-way'!B185)</f>
        <v>1.79</v>
      </c>
      <c r="C184" s="4">
        <f t="shared" si="22"/>
        <v>0.47619047619047616</v>
      </c>
      <c r="D184">
        <f t="shared" si="23"/>
        <v>0.55865921787709494</v>
      </c>
      <c r="E184">
        <f t="shared" si="24"/>
        <v>3.4849694067571102E-2</v>
      </c>
      <c r="F184">
        <f t="shared" si="25"/>
        <v>-0.2311785049215217</v>
      </c>
      <c r="G184">
        <v>0</v>
      </c>
      <c r="H184">
        <f t="shared" si="26"/>
        <v>0.2660281989890928</v>
      </c>
      <c r="I184">
        <f t="shared" si="27"/>
        <v>-1.072729223145815</v>
      </c>
      <c r="J184">
        <f t="shared" si="28"/>
        <v>1.072729223145815</v>
      </c>
      <c r="K184">
        <f t="shared" si="29"/>
        <v>0.4587151448829464</v>
      </c>
      <c r="L184">
        <f t="shared" si="30"/>
        <v>0.5412848551170536</v>
      </c>
      <c r="M184">
        <f t="shared" si="31"/>
        <v>2.1800021454603971</v>
      </c>
      <c r="N184">
        <f t="shared" si="32"/>
        <v>1.8474560862851939</v>
      </c>
    </row>
    <row r="185" spans="1:14" x14ac:dyDescent="0.25">
      <c r="A185" s="4">
        <f>IF('True_Odds_Calculator_2-way'!A186="","",'True_Odds_Calculator_2-way'!A186)</f>
        <v>2.29</v>
      </c>
      <c r="B185" s="4">
        <f>IF('True_Odds_Calculator_2-way'!B186="","",'True_Odds_Calculator_2-way'!B186)</f>
        <v>1.68</v>
      </c>
      <c r="C185" s="4">
        <f t="shared" si="22"/>
        <v>0.4366812227074236</v>
      </c>
      <c r="D185">
        <f t="shared" si="23"/>
        <v>0.59523809523809523</v>
      </c>
      <c r="E185">
        <f t="shared" si="24"/>
        <v>3.1919317945518833E-2</v>
      </c>
      <c r="F185">
        <f t="shared" si="25"/>
        <v>-0.22800998128509042</v>
      </c>
      <c r="G185">
        <v>0</v>
      </c>
      <c r="H185">
        <f t="shared" si="26"/>
        <v>0.25992929923060926</v>
      </c>
      <c r="I185">
        <f t="shared" si="27"/>
        <v>-1.0677035543974551</v>
      </c>
      <c r="J185">
        <f t="shared" si="28"/>
        <v>1.0677035543974551</v>
      </c>
      <c r="K185">
        <f t="shared" si="29"/>
        <v>0.42063861953679943</v>
      </c>
      <c r="L185">
        <f t="shared" si="30"/>
        <v>0.57936138046320074</v>
      </c>
      <c r="M185">
        <f t="shared" si="31"/>
        <v>2.3773375851727168</v>
      </c>
      <c r="N185">
        <f t="shared" si="32"/>
        <v>1.7260384169902692</v>
      </c>
    </row>
    <row r="186" spans="1:14" x14ac:dyDescent="0.25">
      <c r="A186" s="4">
        <f>IF('True_Odds_Calculator_2-way'!A187="","",'True_Odds_Calculator_2-way'!A187)</f>
        <v>1.96</v>
      </c>
      <c r="B186" s="4">
        <f>IF('True_Odds_Calculator_2-way'!B187="","",'True_Odds_Calculator_2-way'!B187)</f>
        <v>1.88</v>
      </c>
      <c r="C186" s="4">
        <f t="shared" si="22"/>
        <v>0.51020408163265307</v>
      </c>
      <c r="D186">
        <f t="shared" si="23"/>
        <v>0.53191489361702127</v>
      </c>
      <c r="E186">
        <f t="shared" si="24"/>
        <v>4.2118975249674229E-2</v>
      </c>
      <c r="F186">
        <f t="shared" si="25"/>
        <v>-0.22926617455492848</v>
      </c>
      <c r="G186">
        <v>0</v>
      </c>
      <c r="H186">
        <f t="shared" si="26"/>
        <v>0.27138514980460271</v>
      </c>
      <c r="I186">
        <f t="shared" si="27"/>
        <v>-1.0879853497231111</v>
      </c>
      <c r="J186">
        <f t="shared" si="28"/>
        <v>1.0879853497231111</v>
      </c>
      <c r="K186">
        <f t="shared" si="29"/>
        <v>0.48912529307605751</v>
      </c>
      <c r="L186">
        <f t="shared" si="30"/>
        <v>0.51087470692394266</v>
      </c>
      <c r="M186">
        <f t="shared" si="31"/>
        <v>2.0444659357341863</v>
      </c>
      <c r="N186">
        <f t="shared" si="32"/>
        <v>1.9574271077563381</v>
      </c>
    </row>
    <row r="187" spans="1:14" x14ac:dyDescent="0.25">
      <c r="A187" s="4">
        <f>IF('True_Odds_Calculator_2-way'!A188="","",'True_Odds_Calculator_2-way'!A188)</f>
        <v>2.0299999999999998</v>
      </c>
      <c r="B187" s="4">
        <f>IF('True_Odds_Calculator_2-way'!B188="","",'True_Odds_Calculator_2-way'!B188)</f>
        <v>1.81</v>
      </c>
      <c r="C187" s="4">
        <f t="shared" si="22"/>
        <v>0.49261083743842371</v>
      </c>
      <c r="D187">
        <f t="shared" si="23"/>
        <v>0.5524861878453039</v>
      </c>
      <c r="E187">
        <f t="shared" si="24"/>
        <v>4.5097025283727721E-2</v>
      </c>
      <c r="F187">
        <f t="shared" si="25"/>
        <v>-0.22706365838390963</v>
      </c>
      <c r="G187">
        <v>0</v>
      </c>
      <c r="H187">
        <f t="shared" si="26"/>
        <v>0.2721606836676374</v>
      </c>
      <c r="I187">
        <f t="shared" si="27"/>
        <v>-1.0948103090714374</v>
      </c>
      <c r="J187">
        <f t="shared" si="28"/>
        <v>1.0948103090714374</v>
      </c>
      <c r="K187">
        <f t="shared" si="29"/>
        <v>0.47000109481045338</v>
      </c>
      <c r="L187">
        <f t="shared" si="30"/>
        <v>0.52999890518954651</v>
      </c>
      <c r="M187">
        <f t="shared" si="31"/>
        <v>2.1276546183435801</v>
      </c>
      <c r="N187">
        <f t="shared" si="32"/>
        <v>1.8867963503478642</v>
      </c>
    </row>
    <row r="188" spans="1:14" x14ac:dyDescent="0.25">
      <c r="A188" s="4">
        <f>IF('True_Odds_Calculator_2-way'!A189="","",'True_Odds_Calculator_2-way'!A189)</f>
        <v>1.82</v>
      </c>
      <c r="B188" s="4">
        <f>IF('True_Odds_Calculator_2-way'!B189="","",'True_Odds_Calculator_2-way'!B189)</f>
        <v>2.02</v>
      </c>
      <c r="C188" s="4">
        <f t="shared" si="22"/>
        <v>0.54945054945054939</v>
      </c>
      <c r="D188">
        <f t="shared" si="23"/>
        <v>0.49504950495049505</v>
      </c>
      <c r="E188">
        <f t="shared" si="24"/>
        <v>4.450005440104432E-2</v>
      </c>
      <c r="F188">
        <f t="shared" si="25"/>
        <v>-0.22750516809922772</v>
      </c>
      <c r="G188">
        <v>0</v>
      </c>
      <c r="H188">
        <f t="shared" si="26"/>
        <v>0.27200522250027198</v>
      </c>
      <c r="I188">
        <f t="shared" si="27"/>
        <v>-1.0934350421017378</v>
      </c>
      <c r="J188">
        <f t="shared" si="28"/>
        <v>1.0934350421017378</v>
      </c>
      <c r="K188">
        <f t="shared" si="29"/>
        <v>0.52725465393052973</v>
      </c>
      <c r="L188">
        <f t="shared" si="30"/>
        <v>0.4727453460694705</v>
      </c>
      <c r="M188">
        <f t="shared" si="31"/>
        <v>1.8966167345234253</v>
      </c>
      <c r="N188">
        <f t="shared" si="32"/>
        <v>2.1153037429437727</v>
      </c>
    </row>
    <row r="189" spans="1:14" x14ac:dyDescent="0.25">
      <c r="A189" s="4">
        <f>IF('True_Odds_Calculator_2-way'!A190="","",'True_Odds_Calculator_2-way'!A190)</f>
        <v>1.61</v>
      </c>
      <c r="B189" s="4">
        <f>IF('True_Odds_Calculator_2-way'!B190="","",'True_Odds_Calculator_2-way'!B190)</f>
        <v>2.34</v>
      </c>
      <c r="C189" s="4">
        <f t="shared" si="22"/>
        <v>0.6211180124223602</v>
      </c>
      <c r="D189">
        <f t="shared" si="23"/>
        <v>0.42735042735042739</v>
      </c>
      <c r="E189">
        <f t="shared" si="24"/>
        <v>4.8468439772787697E-2</v>
      </c>
      <c r="F189">
        <f t="shared" si="25"/>
        <v>-0.21696660827095604</v>
      </c>
      <c r="G189">
        <v>0</v>
      </c>
      <c r="H189">
        <f t="shared" si="26"/>
        <v>0.26543504804374368</v>
      </c>
      <c r="I189">
        <f t="shared" si="27"/>
        <v>-1.1060701788398051</v>
      </c>
      <c r="J189">
        <f t="shared" si="28"/>
        <v>1.1060701788398051</v>
      </c>
      <c r="K189">
        <f t="shared" si="29"/>
        <v>0.59712087098129241</v>
      </c>
      <c r="L189">
        <f t="shared" si="30"/>
        <v>0.40287912901870748</v>
      </c>
      <c r="M189">
        <f t="shared" si="31"/>
        <v>1.6747028090922811</v>
      </c>
      <c r="N189">
        <f t="shared" si="32"/>
        <v>2.4821340396453389</v>
      </c>
    </row>
    <row r="190" spans="1:14" x14ac:dyDescent="0.25">
      <c r="A190" s="4">
        <f>IF('True_Odds_Calculator_2-way'!A191="","",'True_Odds_Calculator_2-way'!A191)</f>
        <v>1.41</v>
      </c>
      <c r="B190" s="4">
        <f>IF('True_Odds_Calculator_2-way'!B191="","",'True_Odds_Calculator_2-way'!B191)</f>
        <v>3</v>
      </c>
      <c r="C190" s="4">
        <f t="shared" si="22"/>
        <v>0.70921985815602839</v>
      </c>
      <c r="D190">
        <f t="shared" si="23"/>
        <v>0.33333333333333331</v>
      </c>
      <c r="E190">
        <f t="shared" si="24"/>
        <v>4.2553191489361764E-2</v>
      </c>
      <c r="F190">
        <f t="shared" si="25"/>
        <v>-0.19385342789598103</v>
      </c>
      <c r="G190">
        <v>0</v>
      </c>
      <c r="H190">
        <f t="shared" si="26"/>
        <v>0.2364066193853428</v>
      </c>
      <c r="I190">
        <f t="shared" si="27"/>
        <v>-1.1043152607484656</v>
      </c>
      <c r="J190">
        <f t="shared" si="28"/>
        <v>1.1043152607484656</v>
      </c>
      <c r="K190">
        <f t="shared" si="29"/>
        <v>0.688340557349848</v>
      </c>
      <c r="L190">
        <f t="shared" si="30"/>
        <v>0.311659442650152</v>
      </c>
      <c r="M190">
        <f t="shared" si="31"/>
        <v>1.4527692569068709</v>
      </c>
      <c r="N190">
        <f t="shared" si="32"/>
        <v>3.2086305214969308</v>
      </c>
    </row>
    <row r="191" spans="1:14" x14ac:dyDescent="0.25">
      <c r="A191" s="4">
        <f>IF('True_Odds_Calculator_2-way'!A192="","",'True_Odds_Calculator_2-way'!A192)</f>
        <v>1.49</v>
      </c>
      <c r="B191" s="4">
        <f>IF('True_Odds_Calculator_2-way'!B192="","",'True_Odds_Calculator_2-way'!B192)</f>
        <v>2.5099999999999998</v>
      </c>
      <c r="C191" s="4">
        <f t="shared" si="22"/>
        <v>0.67114093959731547</v>
      </c>
      <c r="D191">
        <f t="shared" si="23"/>
        <v>0.39840637450199207</v>
      </c>
      <c r="E191">
        <f t="shared" si="24"/>
        <v>6.9547314099307478E-2</v>
      </c>
      <c r="F191">
        <f t="shared" si="25"/>
        <v>-0.19783951442551939</v>
      </c>
      <c r="G191">
        <v>0</v>
      </c>
      <c r="H191">
        <f t="shared" si="26"/>
        <v>0.26738682852482692</v>
      </c>
      <c r="I191">
        <f t="shared" si="27"/>
        <v>-1.1625549411016565</v>
      </c>
      <c r="J191">
        <f t="shared" si="28"/>
        <v>1.1625549411016565</v>
      </c>
      <c r="K191">
        <f t="shared" si="29"/>
        <v>0.63708392066557284</v>
      </c>
      <c r="L191">
        <f t="shared" si="30"/>
        <v>0.36291607933442704</v>
      </c>
      <c r="M191">
        <f t="shared" si="31"/>
        <v>1.5696519211398121</v>
      </c>
      <c r="N191">
        <f t="shared" si="32"/>
        <v>2.7554579610635006</v>
      </c>
    </row>
    <row r="192" spans="1:14" x14ac:dyDescent="0.25">
      <c r="A192" s="4">
        <f>IF('True_Odds_Calculator_2-way'!A193="","",'True_Odds_Calculator_2-way'!A193)</f>
        <v>1.83</v>
      </c>
      <c r="B192" s="4">
        <f>IF('True_Odds_Calculator_2-way'!B193="","",'True_Odds_Calculator_2-way'!B193)</f>
        <v>2</v>
      </c>
      <c r="C192" s="4">
        <f t="shared" si="22"/>
        <v>0.54644808743169393</v>
      </c>
      <c r="D192">
        <f t="shared" si="23"/>
        <v>0.5</v>
      </c>
      <c r="E192">
        <f t="shared" si="24"/>
        <v>4.644808743169393E-2</v>
      </c>
      <c r="F192">
        <f t="shared" si="25"/>
        <v>-0.22677595628415304</v>
      </c>
      <c r="G192">
        <v>0</v>
      </c>
      <c r="H192">
        <f t="shared" si="26"/>
        <v>0.27322404371584696</v>
      </c>
      <c r="I192">
        <f t="shared" si="27"/>
        <v>-1.0976425998969033</v>
      </c>
      <c r="J192">
        <f t="shared" si="28"/>
        <v>1.0976425998969033</v>
      </c>
      <c r="K192">
        <f t="shared" si="29"/>
        <v>0.52327436520923598</v>
      </c>
      <c r="L192">
        <f t="shared" si="30"/>
        <v>0.47672563479076407</v>
      </c>
      <c r="M192">
        <f t="shared" si="31"/>
        <v>1.9110433579144297</v>
      </c>
      <c r="N192">
        <f t="shared" si="32"/>
        <v>2.0976425998969033</v>
      </c>
    </row>
    <row r="193" spans="1:14" x14ac:dyDescent="0.25">
      <c r="A193" s="4">
        <f>IF('True_Odds_Calculator_2-way'!A194="","",'True_Odds_Calculator_2-way'!A194)</f>
        <v>1.69</v>
      </c>
      <c r="B193" s="4">
        <f>IF('True_Odds_Calculator_2-way'!B194="","",'True_Odds_Calculator_2-way'!B194)</f>
        <v>2.14</v>
      </c>
      <c r="C193" s="4">
        <f t="shared" si="22"/>
        <v>0.59171597633136097</v>
      </c>
      <c r="D193">
        <f t="shared" si="23"/>
        <v>0.46728971962616822</v>
      </c>
      <c r="E193">
        <f t="shared" si="24"/>
        <v>5.9005695957529136E-2</v>
      </c>
      <c r="F193">
        <f t="shared" si="25"/>
        <v>-0.21749709672067685</v>
      </c>
      <c r="G193">
        <v>0</v>
      </c>
      <c r="H193">
        <f t="shared" si="26"/>
        <v>0.27650279267820604</v>
      </c>
      <c r="I193">
        <f t="shared" si="27"/>
        <v>-1.1275168191528973</v>
      </c>
      <c r="J193">
        <f t="shared" si="28"/>
        <v>1.1275168191528973</v>
      </c>
      <c r="K193">
        <f t="shared" si="29"/>
        <v>0.56243393345406889</v>
      </c>
      <c r="L193">
        <f t="shared" si="30"/>
        <v>0.43756606654593105</v>
      </c>
      <c r="M193">
        <f t="shared" si="31"/>
        <v>1.7779866052154993</v>
      </c>
      <c r="N193">
        <f t="shared" si="32"/>
        <v>2.2853691738343027</v>
      </c>
    </row>
    <row r="194" spans="1:14" x14ac:dyDescent="0.25">
      <c r="A194" s="4">
        <f>IF('True_Odds_Calculator_2-way'!A195="","",'True_Odds_Calculator_2-way'!A195)</f>
        <v>1.61</v>
      </c>
      <c r="B194" s="4">
        <f>IF('True_Odds_Calculator_2-way'!B195="","",'True_Odds_Calculator_2-way'!B195)</f>
        <v>2.2599999999999998</v>
      </c>
      <c r="C194" s="4">
        <f t="shared" si="22"/>
        <v>0.6211180124223602</v>
      </c>
      <c r="D194">
        <f t="shared" si="23"/>
        <v>0.44247787610619471</v>
      </c>
      <c r="E194">
        <f t="shared" si="24"/>
        <v>6.3595888528555022E-2</v>
      </c>
      <c r="F194">
        <f t="shared" si="25"/>
        <v>-0.21123509041939204</v>
      </c>
      <c r="G194">
        <v>0</v>
      </c>
      <c r="H194">
        <f t="shared" si="26"/>
        <v>0.274830978947947</v>
      </c>
      <c r="I194">
        <f t="shared" si="27"/>
        <v>-1.1406431847152583</v>
      </c>
      <c r="J194">
        <f t="shared" si="28"/>
        <v>1.1406431847152583</v>
      </c>
      <c r="K194">
        <f t="shared" si="29"/>
        <v>0.58969484342746525</v>
      </c>
      <c r="L194">
        <f t="shared" si="30"/>
        <v>0.41030515657253458</v>
      </c>
      <c r="M194">
        <f t="shared" si="31"/>
        <v>1.6957923426763082</v>
      </c>
      <c r="N194">
        <f t="shared" si="32"/>
        <v>2.4372104127412251</v>
      </c>
    </row>
    <row r="195" spans="1:14" x14ac:dyDescent="0.25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</v>
      </c>
      <c r="C195" s="4">
        <f t="shared" ref="C195:C258" si="33">1/A195</f>
        <v>0.54644808743169393</v>
      </c>
      <c r="D195">
        <f t="shared" ref="D195:D258" si="34">1/B195</f>
        <v>0.5</v>
      </c>
      <c r="E195">
        <f t="shared" ref="E195:E258" si="35">C195+D195-1</f>
        <v>4.644808743169393E-2</v>
      </c>
      <c r="F195">
        <f t="shared" ref="F195:F258" si="36">C195+D195-(C195*D195)-1</f>
        <v>-0.22677595628415304</v>
      </c>
      <c r="G195">
        <v>0</v>
      </c>
      <c r="H195">
        <f t="shared" ref="H195:H258" si="37">C195*D195</f>
        <v>0.27322404371584696</v>
      </c>
      <c r="I195">
        <f t="shared" ref="I195:I258" si="38">((-4*F195*H195)^0.5)/(2*F195)</f>
        <v>-1.0976425998969033</v>
      </c>
      <c r="J195">
        <f t="shared" ref="J195:J258" si="39">(-((-4*F195*H195)^0.5))/(2*F195)</f>
        <v>1.0976425998969033</v>
      </c>
      <c r="K195">
        <f t="shared" ref="K195:K258" si="40">IF(A195="","",(C195/($J195+C195-($J195*C195))))</f>
        <v>0.52327436520923598</v>
      </c>
      <c r="L195">
        <f t="shared" ref="L195:L258" si="41">IF(B195="","",(D195/($J195+D195-($J195*D195))))</f>
        <v>0.47672563479076407</v>
      </c>
      <c r="M195">
        <f t="shared" ref="M195:M258" si="42">IF(A195="","",1/K195)</f>
        <v>1.9110433579144297</v>
      </c>
      <c r="N195">
        <f t="shared" ref="N195:N258" si="43">IF(B195="","",1/L195)</f>
        <v>2.0976425998969033</v>
      </c>
    </row>
    <row r="196" spans="1:14" x14ac:dyDescent="0.25">
      <c r="A196" s="4">
        <f>IF('True_Odds_Calculator_2-way'!A197="","",'True_Odds_Calculator_2-way'!A197)</f>
        <v>1.85</v>
      </c>
      <c r="B196" s="4">
        <f>IF('True_Odds_Calculator_2-way'!B197="","",'True_Odds_Calculator_2-way'!B197)</f>
        <v>1.97</v>
      </c>
      <c r="C196" s="4">
        <f t="shared" si="33"/>
        <v>0.54054054054054046</v>
      </c>
      <c r="D196">
        <f t="shared" si="34"/>
        <v>0.50761421319796951</v>
      </c>
      <c r="E196">
        <f t="shared" si="35"/>
        <v>4.8154753738510081E-2</v>
      </c>
      <c r="F196">
        <f t="shared" si="36"/>
        <v>-0.22623130744958153</v>
      </c>
      <c r="G196">
        <v>0</v>
      </c>
      <c r="H196">
        <f t="shared" si="37"/>
        <v>0.27438606118809161</v>
      </c>
      <c r="I196">
        <f t="shared" si="38"/>
        <v>-1.1012975422342641</v>
      </c>
      <c r="J196">
        <f t="shared" si="39"/>
        <v>1.1012975422342641</v>
      </c>
      <c r="K196">
        <f t="shared" si="40"/>
        <v>0.51650147023207593</v>
      </c>
      <c r="L196">
        <f t="shared" si="41"/>
        <v>0.48349852976792396</v>
      </c>
      <c r="M196">
        <f t="shared" si="42"/>
        <v>1.936102910899125</v>
      </c>
      <c r="N196">
        <f t="shared" si="43"/>
        <v>2.0682586159672365</v>
      </c>
    </row>
    <row r="197" spans="1:14" x14ac:dyDescent="0.25">
      <c r="A197" s="4">
        <f>IF('True_Odds_Calculator_2-way'!A198="","",'True_Odds_Calculator_2-way'!A198)</f>
        <v>1.93</v>
      </c>
      <c r="B197" s="4">
        <f>IF('True_Odds_Calculator_2-way'!B198="","",'True_Odds_Calculator_2-way'!B198)</f>
        <v>1.89</v>
      </c>
      <c r="C197" s="4">
        <f t="shared" si="33"/>
        <v>0.5181347150259068</v>
      </c>
      <c r="D197">
        <f t="shared" si="34"/>
        <v>0.52910052910052918</v>
      </c>
      <c r="E197">
        <f t="shared" si="35"/>
        <v>4.7235244126436093E-2</v>
      </c>
      <c r="F197">
        <f t="shared" si="36"/>
        <v>-0.22691010773912312</v>
      </c>
      <c r="G197">
        <v>0</v>
      </c>
      <c r="H197">
        <f t="shared" si="37"/>
        <v>0.27414535186555922</v>
      </c>
      <c r="I197">
        <f t="shared" si="38"/>
        <v>-1.0991665980832535</v>
      </c>
      <c r="J197">
        <f t="shared" si="39"/>
        <v>1.0991665980832535</v>
      </c>
      <c r="K197">
        <f t="shared" si="40"/>
        <v>0.49450483083771163</v>
      </c>
      <c r="L197">
        <f t="shared" si="41"/>
        <v>0.50549516916228832</v>
      </c>
      <c r="M197">
        <f t="shared" si="42"/>
        <v>2.0222249362174249</v>
      </c>
      <c r="N197">
        <f t="shared" si="43"/>
        <v>1.9782582722940953</v>
      </c>
    </row>
    <row r="198" spans="1:14" x14ac:dyDescent="0.25">
      <c r="A198" s="4">
        <f>IF('True_Odds_Calculator_2-way'!A199="","",'True_Odds_Calculator_2-way'!A199)</f>
        <v>2.02</v>
      </c>
      <c r="B198" s="4">
        <f>IF('True_Odds_Calculator_2-way'!B199="","",'True_Odds_Calculator_2-way'!B199)</f>
        <v>1.81</v>
      </c>
      <c r="C198" s="4">
        <f t="shared" si="33"/>
        <v>0.49504950495049505</v>
      </c>
      <c r="D198">
        <f t="shared" si="34"/>
        <v>0.5524861878453039</v>
      </c>
      <c r="E198">
        <f t="shared" si="35"/>
        <v>4.7535692795798834E-2</v>
      </c>
      <c r="F198">
        <f t="shared" si="36"/>
        <v>-0.22597232098900499</v>
      </c>
      <c r="G198">
        <v>0</v>
      </c>
      <c r="H198">
        <f t="shared" si="37"/>
        <v>0.27350801378480388</v>
      </c>
      <c r="I198">
        <f t="shared" si="38"/>
        <v>-1.1001639366407492</v>
      </c>
      <c r="J198">
        <f t="shared" si="39"/>
        <v>1.1001639366407492</v>
      </c>
      <c r="K198">
        <f t="shared" si="40"/>
        <v>0.47121640215517624</v>
      </c>
      <c r="L198">
        <f t="shared" si="41"/>
        <v>0.52878359784482387</v>
      </c>
      <c r="M198">
        <f t="shared" si="42"/>
        <v>2.1221672153735645</v>
      </c>
      <c r="N198">
        <f t="shared" si="43"/>
        <v>1.8911327886790064</v>
      </c>
    </row>
    <row r="199" spans="1:14" x14ac:dyDescent="0.25">
      <c r="A199" s="4">
        <f>IF('True_Odds_Calculator_2-way'!A200="","",'True_Odds_Calculator_2-way'!A200)</f>
        <v>1.75</v>
      </c>
      <c r="B199" s="4">
        <f>IF('True_Odds_Calculator_2-way'!B200="","",'True_Odds_Calculator_2-way'!B200)</f>
        <v>2.06</v>
      </c>
      <c r="C199" s="4">
        <f t="shared" si="33"/>
        <v>0.5714285714285714</v>
      </c>
      <c r="D199">
        <f t="shared" si="34"/>
        <v>0.4854368932038835</v>
      </c>
      <c r="E199">
        <f t="shared" si="35"/>
        <v>5.6865464632454898E-2</v>
      </c>
      <c r="F199">
        <f t="shared" si="36"/>
        <v>-0.22052704576976423</v>
      </c>
      <c r="G199">
        <v>0</v>
      </c>
      <c r="H199">
        <f t="shared" si="37"/>
        <v>0.27739251040221913</v>
      </c>
      <c r="I199">
        <f t="shared" si="38"/>
        <v>-1.1215443081840883</v>
      </c>
      <c r="J199">
        <f t="shared" si="39"/>
        <v>1.1215443081840883</v>
      </c>
      <c r="K199">
        <f t="shared" si="40"/>
        <v>0.54313637094725686</v>
      </c>
      <c r="L199">
        <f t="shared" si="41"/>
        <v>0.4568636290527433</v>
      </c>
      <c r="M199">
        <f t="shared" si="42"/>
        <v>1.8411582311380661</v>
      </c>
      <c r="N199">
        <f t="shared" si="43"/>
        <v>2.1888369666751335</v>
      </c>
    </row>
    <row r="200" spans="1:14" x14ac:dyDescent="0.25">
      <c r="A200" s="4">
        <f>IF('True_Odds_Calculator_2-way'!A201="","",'True_Odds_Calculator_2-way'!A201)</f>
        <v>1.77</v>
      </c>
      <c r="B200" s="4">
        <f>IF('True_Odds_Calculator_2-way'!B201="","",'True_Odds_Calculator_2-way'!B201)</f>
        <v>2.13</v>
      </c>
      <c r="C200" s="4">
        <f t="shared" si="33"/>
        <v>0.56497175141242939</v>
      </c>
      <c r="D200">
        <f t="shared" si="34"/>
        <v>0.46948356807511737</v>
      </c>
      <c r="E200">
        <f t="shared" si="35"/>
        <v>3.4455319487546765E-2</v>
      </c>
      <c r="F200">
        <f t="shared" si="36"/>
        <v>-0.23078963422720888</v>
      </c>
      <c r="G200">
        <v>0</v>
      </c>
      <c r="H200">
        <f t="shared" si="37"/>
        <v>0.26524495371475559</v>
      </c>
      <c r="I200">
        <f t="shared" si="38"/>
        <v>-1.0720509244860594</v>
      </c>
      <c r="J200">
        <f t="shared" si="39"/>
        <v>1.0720509244860594</v>
      </c>
      <c r="K200">
        <f t="shared" si="40"/>
        <v>0.54780136279077696</v>
      </c>
      <c r="L200">
        <f t="shared" si="41"/>
        <v>0.45219863720922326</v>
      </c>
      <c r="M200">
        <f t="shared" si="42"/>
        <v>1.8254792118542653</v>
      </c>
      <c r="N200">
        <f t="shared" si="43"/>
        <v>2.2114175446692466</v>
      </c>
    </row>
    <row r="201" spans="1:14" x14ac:dyDescent="0.25">
      <c r="A201" s="4">
        <f>IF('True_Odds_Calculator_2-way'!A202="","",'True_Odds_Calculator_2-way'!A202)</f>
        <v>1.4</v>
      </c>
      <c r="B201" s="4">
        <f>IF('True_Odds_Calculator_2-way'!B202="","",'True_Odds_Calculator_2-way'!B202)</f>
        <v>3.05</v>
      </c>
      <c r="C201" s="4">
        <f t="shared" si="33"/>
        <v>0.7142857142857143</v>
      </c>
      <c r="D201">
        <f t="shared" si="34"/>
        <v>0.32786885245901642</v>
      </c>
      <c r="E201">
        <f t="shared" si="35"/>
        <v>4.2154566744730726E-2</v>
      </c>
      <c r="F201">
        <f t="shared" si="36"/>
        <v>-0.19203747072599531</v>
      </c>
      <c r="G201">
        <v>0</v>
      </c>
      <c r="H201">
        <f t="shared" si="37"/>
        <v>0.23419203747072603</v>
      </c>
      <c r="I201">
        <f t="shared" si="38"/>
        <v>-1.1043152607484656</v>
      </c>
      <c r="J201">
        <f t="shared" si="39"/>
        <v>1.1043152607484656</v>
      </c>
      <c r="K201">
        <f t="shared" si="40"/>
        <v>0.69361302193106544</v>
      </c>
      <c r="L201">
        <f t="shared" si="41"/>
        <v>0.30638697806893433</v>
      </c>
      <c r="M201">
        <f t="shared" si="42"/>
        <v>1.4417261042993865</v>
      </c>
      <c r="N201">
        <f t="shared" si="43"/>
        <v>3.2638462845343543</v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87" activePane="bottomLeft" state="frozen"/>
      <selection pane="bottomLeft" activeCell="X117" sqref="X117:X20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1.67</v>
      </c>
      <c r="B3">
        <v>2.27</v>
      </c>
      <c r="C3" s="29">
        <f t="shared" ref="C3:C66" si="0">IF(OR($A3="",$B3=""),"",(1/A3)+(1/B3)-1)</f>
        <v>3.9331029570814469E-2</v>
      </c>
      <c r="D3" s="30">
        <f>IF(OR($A3="",$B3=""),"",A3*'MPTO_working_2-way'!$G2)</f>
        <v>1.7356828193832601</v>
      </c>
      <c r="E3" s="32">
        <f>IF(OR($A3="",$B3=""),"",B3*'MPTO_working_2-way'!$G2)</f>
        <v>2.3592814371257487</v>
      </c>
      <c r="F3" s="30">
        <f>IF(OR($A3="",$B3=""),"",'MPTO_working_2-way'!D2)</f>
        <v>1.7267075087111983</v>
      </c>
      <c r="G3" s="32">
        <f>IF(OR($A3="",$B3=""),"",'MPTO_working_2-way'!E2)</f>
        <v>2.3760694474913038</v>
      </c>
      <c r="H3" s="30">
        <f>IF(OR($A3="",$B3=""),"",'OddsRatio_working_2-way'!M2)</f>
        <v>1.7263326063988251</v>
      </c>
      <c r="I3" s="30">
        <f>IF(OR($A3="",$B3=""),"",'OddsRatio_working_2-way'!N2)</f>
        <v>2.376779716606729</v>
      </c>
      <c r="J3" s="30">
        <f>IF('Log_working_2-way'!$D2="","",A3^('Log_working_2-way'!$D2))</f>
        <v>1.7222426672508611</v>
      </c>
      <c r="K3" s="32">
        <f>IF('Log_working_2-way'!$D2="","",B3^('Log_working_2-way'!$D2))</f>
        <v>2.3845761893383783</v>
      </c>
      <c r="L3" s="37">
        <f>(1/D3)</f>
        <v>0.57614213197969533</v>
      </c>
      <c r="M3" s="37">
        <f>(1/E3)</f>
        <v>0.42385786802030456</v>
      </c>
      <c r="N3" s="38">
        <v>100</v>
      </c>
      <c r="O3" s="38">
        <f>(1/A3)*((N3*A3)-N3)</f>
        <v>40.119760479041922</v>
      </c>
      <c r="P3" s="38">
        <f>(1/B3)*((N3*B3)-N3)</f>
        <v>55.947136563876647</v>
      </c>
      <c r="Q3" s="38">
        <f>(1/B3)*N3</f>
        <v>44.052863436123346</v>
      </c>
      <c r="R3" s="38">
        <f>(1/A3)*N3</f>
        <v>59.880239520958092</v>
      </c>
      <c r="S3" s="39">
        <f>O3-Q3</f>
        <v>-3.9331029570814238</v>
      </c>
      <c r="T3" s="39">
        <f>P3-R3</f>
        <v>-3.9331029570814451</v>
      </c>
      <c r="U3" t="s">
        <v>69</v>
      </c>
      <c r="V3" t="s">
        <v>137</v>
      </c>
      <c r="W3" t="s">
        <v>186</v>
      </c>
      <c r="X3" t="s">
        <v>310</v>
      </c>
      <c r="Y3" s="41"/>
    </row>
    <row r="4" spans="1:25" s="12" customFormat="1" ht="15" x14ac:dyDescent="0.25">
      <c r="A4">
        <v>1.45</v>
      </c>
      <c r="B4">
        <v>2.83</v>
      </c>
      <c r="C4" s="29">
        <f t="shared" si="0"/>
        <v>4.3012062873157175E-2</v>
      </c>
      <c r="D4" s="30">
        <f>IF(OR($A4="",$B4=""),"",A4*'MPTO_working_2-way'!$G3)</f>
        <v>1.5123674911660778</v>
      </c>
      <c r="E4" s="32">
        <f>IF(OR($A4="",$B4=""),"",B4*'MPTO_working_2-way'!$G3)</f>
        <v>2.9517241379310351</v>
      </c>
      <c r="F4" s="30">
        <f>IF(OR($A4="",$B4=""),"",'MPTO_working_2-way'!D3)</f>
        <v>1.4966718336828668</v>
      </c>
      <c r="G4" s="32">
        <f>IF(OR($A4="",$B4=""),"",'MPTO_working_2-way'!E3)</f>
        <v>3.0134018725904173</v>
      </c>
      <c r="H4" s="30">
        <f>IF(OR($A4="",$B4=""),"",'OddsRatio_working_2-way'!M3)</f>
        <v>1.4958847036804643</v>
      </c>
      <c r="I4" s="30">
        <f>IF(OR($A4="",$B4=""),"",'OddsRatio_working_2-way'!N3)</f>
        <v>3.016597794967224</v>
      </c>
      <c r="J4" s="30">
        <f>IF('Log_working_2-way'!$D3="","",A4^('Log_working_2-way'!$D3))</f>
        <v>1.4886659128715514</v>
      </c>
      <c r="K4" s="32">
        <f>IF('Log_working_2-way'!$D3="","",B4^('Log_working_2-way'!$D3))</f>
        <v>3.0463878769891521</v>
      </c>
      <c r="L4" s="37">
        <f t="shared" ref="L4" si="1">(1/D4)</f>
        <v>0.66121495327102797</v>
      </c>
      <c r="M4" s="37">
        <f t="shared" ref="M4" si="2">(1/E4)</f>
        <v>0.33878504672897192</v>
      </c>
      <c r="N4" s="38">
        <v>100</v>
      </c>
      <c r="O4" s="38">
        <f t="shared" ref="O4" si="3">(1/A4)*((N4*A4)-N4)</f>
        <v>31.03448275862069</v>
      </c>
      <c r="P4" s="38">
        <f t="shared" ref="P4" si="4">(1/B4)*((N4*B4)-N4)</f>
        <v>64.664310954063609</v>
      </c>
      <c r="Q4" s="38">
        <f t="shared" ref="Q4" si="5">(1/B4)*N4</f>
        <v>35.335689045936398</v>
      </c>
      <c r="R4" s="38">
        <f t="shared" ref="R4" si="6">(1/A4)*N4</f>
        <v>68.965517241379317</v>
      </c>
      <c r="S4" s="39">
        <f t="shared" ref="S4" si="7">O4-Q4</f>
        <v>-4.3012062873157078</v>
      </c>
      <c r="T4" s="39">
        <f t="shared" ref="T4" si="8">P4-R4</f>
        <v>-4.3012062873157078</v>
      </c>
      <c r="U4" t="s">
        <v>144</v>
      </c>
      <c r="V4" t="s">
        <v>84</v>
      </c>
      <c r="W4" t="s">
        <v>187</v>
      </c>
      <c r="X4" t="s">
        <v>310</v>
      </c>
      <c r="Y4" s="41"/>
    </row>
    <row r="5" spans="1:25" s="12" customFormat="1" ht="15" x14ac:dyDescent="0.25">
      <c r="A5">
        <v>2.21</v>
      </c>
      <c r="B5">
        <v>1.72</v>
      </c>
      <c r="C5" s="29">
        <f t="shared" si="0"/>
        <v>3.3884036620014824E-2</v>
      </c>
      <c r="D5" s="30">
        <f>IF(OR($A5="",$B5=""),"",A5*'MPTO_working_2-way'!$G4)</f>
        <v>2.2848837209302326</v>
      </c>
      <c r="E5" s="32">
        <f>IF(OR($A5="",$B5=""),"",B5*'MPTO_working_2-way'!$G4)</f>
        <v>1.7782805429864255</v>
      </c>
      <c r="F5" s="30">
        <f>IF(OR($A5="",$B5=""),"",'MPTO_working_2-way'!D4)</f>
        <v>2.2959652089876781</v>
      </c>
      <c r="G5" s="32">
        <f>IF(OR($A5="",$B5=""),"",'MPTO_working_2-way'!E4)</f>
        <v>1.7716256524981358</v>
      </c>
      <c r="H5" s="30">
        <f>IF(OR($A5="",$B5=""),"",'OddsRatio_working_2-way'!M4)</f>
        <v>2.2963624321753371</v>
      </c>
      <c r="I5" s="30">
        <f>IF(OR($A5="",$B5=""),"",'OddsRatio_working_2-way'!N4)</f>
        <v>1.7713892158398703</v>
      </c>
      <c r="J5" s="30">
        <f>IF('Log_working_2-way'!$D4="","",A5^('Log_working_2-way'!$D4))</f>
        <v>2.3014598613122459</v>
      </c>
      <c r="K5" s="32">
        <f>IF('Log_working_2-way'!$D4="","",B5^('Log_working_2-way'!$D4))</f>
        <v>1.7683679149287428</v>
      </c>
      <c r="L5" s="37">
        <f t="shared" ref="L5:L68" si="9">(1/D5)</f>
        <v>0.43765903307888038</v>
      </c>
      <c r="M5" s="37">
        <f t="shared" ref="M5:M68" si="10">(1/E5)</f>
        <v>0.56234096692111957</v>
      </c>
      <c r="N5" s="38">
        <v>101</v>
      </c>
      <c r="O5" s="38">
        <f t="shared" ref="O5:O68" si="11">(1/A5)*((N5*A5)-N5)</f>
        <v>55.298642533936658</v>
      </c>
      <c r="P5" s="38">
        <f t="shared" ref="P5:P68" si="12">(1/B5)*((N5*B5)-N5)</f>
        <v>42.279069767441861</v>
      </c>
      <c r="Q5" s="38">
        <f t="shared" ref="Q5:Q68" si="13">(1/B5)*N5</f>
        <v>58.720930232558146</v>
      </c>
      <c r="R5" s="38">
        <f t="shared" ref="R5:R68" si="14">(1/A5)*N5</f>
        <v>45.701357466063349</v>
      </c>
      <c r="S5" s="39">
        <f t="shared" ref="S5:S68" si="15">O5-Q5</f>
        <v>-3.4222876986214885</v>
      </c>
      <c r="T5" s="39">
        <f t="shared" ref="T5:T68" si="16">P5-R5</f>
        <v>-3.4222876986214885</v>
      </c>
      <c r="U5" t="s">
        <v>96</v>
      </c>
      <c r="V5" t="s">
        <v>97</v>
      </c>
      <c r="W5" t="s">
        <v>192</v>
      </c>
      <c r="X5" t="s">
        <v>310</v>
      </c>
      <c r="Y5" s="41"/>
    </row>
    <row r="6" spans="1:25" s="12" customFormat="1" ht="15" x14ac:dyDescent="0.25">
      <c r="A6">
        <v>2.09</v>
      </c>
      <c r="B6">
        <v>1.8</v>
      </c>
      <c r="C6" s="29">
        <f t="shared" si="0"/>
        <v>3.4024455077086735E-2</v>
      </c>
      <c r="D6" s="30">
        <f>IF(OR($A6="",$B6=""),"",A6*'MPTO_working_2-way'!$G5)</f>
        <v>2.161111111111111</v>
      </c>
      <c r="E6" s="32">
        <f>IF(OR($A6="",$B6=""),"",B6*'MPTO_working_2-way'!$G5)</f>
        <v>1.8612440191387563</v>
      </c>
      <c r="F6" s="30">
        <f>IF(OR($A6="",$B6=""),"",'MPTO_working_2-way'!D5)</f>
        <v>2.1670506912442398</v>
      </c>
      <c r="G6" s="32">
        <f>IF(OR($A6="",$B6=""),"",'MPTO_working_2-way'!E5)</f>
        <v>1.8568608094768018</v>
      </c>
      <c r="H6" s="30">
        <f>IF(OR($A6="",$B6=""),"",'OddsRatio_working_2-way'!M5)</f>
        <v>2.1672617529928755</v>
      </c>
      <c r="I6" s="30">
        <f>IF(OR($A6="",$B6=""),"",'OddsRatio_working_2-way'!N5)</f>
        <v>1.8567058737562385</v>
      </c>
      <c r="J6" s="30">
        <f>IF('Log_working_2-way'!$D5="","",A6^('Log_working_2-way'!$D5))</f>
        <v>2.1699807722915003</v>
      </c>
      <c r="K6" s="32">
        <f>IF('Log_working_2-way'!$D5="","",B6^('Log_working_2-way'!$D5))</f>
        <v>1.8547149010332622</v>
      </c>
      <c r="L6" s="37">
        <f t="shared" si="9"/>
        <v>0.46272493573264784</v>
      </c>
      <c r="M6" s="37">
        <f t="shared" si="10"/>
        <v>0.53727506426735205</v>
      </c>
      <c r="N6" s="38">
        <v>102</v>
      </c>
      <c r="O6" s="38">
        <f t="shared" si="11"/>
        <v>53.196172248803826</v>
      </c>
      <c r="P6" s="38">
        <f t="shared" si="12"/>
        <v>45.333333333333336</v>
      </c>
      <c r="Q6" s="38">
        <f t="shared" si="13"/>
        <v>56.666666666666671</v>
      </c>
      <c r="R6" s="38">
        <f t="shared" si="14"/>
        <v>48.803827751196181</v>
      </c>
      <c r="S6" s="39">
        <f t="shared" si="15"/>
        <v>-3.4704944178628452</v>
      </c>
      <c r="T6" s="39">
        <f t="shared" si="16"/>
        <v>-3.4704944178628452</v>
      </c>
      <c r="U6" t="s">
        <v>94</v>
      </c>
      <c r="V6" t="s">
        <v>98</v>
      </c>
      <c r="W6" t="s">
        <v>192</v>
      </c>
      <c r="X6" t="s">
        <v>310</v>
      </c>
      <c r="Y6" s="41"/>
    </row>
    <row r="7" spans="1:25" s="12" customFormat="1" ht="15" x14ac:dyDescent="0.25">
      <c r="A7">
        <v>2.36</v>
      </c>
      <c r="B7">
        <v>1.63</v>
      </c>
      <c r="C7" s="29">
        <f t="shared" si="0"/>
        <v>3.7225746074659449E-2</v>
      </c>
      <c r="D7" s="30">
        <f>IF(OR($A7="",$B7=""),"",A7*'MPTO_working_2-way'!$G6)</f>
        <v>2.447852760736196</v>
      </c>
      <c r="E7" s="32">
        <f>IF(OR($A7="",$B7=""),"",B7*'MPTO_working_2-way'!$G6)</f>
        <v>1.6906779661016949</v>
      </c>
      <c r="F7" s="30">
        <f>IF(OR($A7="",$B7=""),"",'MPTO_working_2-way'!D6)</f>
        <v>2.4684291581108826</v>
      </c>
      <c r="G7" s="32">
        <f>IF(OR($A7="",$B7=""),"",'MPTO_working_2-way'!E6)</f>
        <v>1.6809998252053835</v>
      </c>
      <c r="H7" s="30">
        <f>IF(OR($A7="",$B7=""),"",'OddsRatio_working_2-way'!M6)</f>
        <v>2.4692617733849058</v>
      </c>
      <c r="I7" s="30">
        <f>IF(OR($A7="",$B7=""),"",'OddsRatio_working_2-way'!N6)</f>
        <v>1.6806139097297725</v>
      </c>
      <c r="J7" s="30">
        <f>IF('Log_working_2-way'!$D6="","",A7^('Log_working_2-way'!$D6))</f>
        <v>2.4788363298437481</v>
      </c>
      <c r="K7" s="32">
        <f>IF('Log_working_2-way'!$D6="","",B7^('Log_working_2-way'!$D6))</f>
        <v>1.6762073529161199</v>
      </c>
      <c r="L7" s="37">
        <f t="shared" si="9"/>
        <v>0.40852130325814545</v>
      </c>
      <c r="M7" s="37">
        <f t="shared" si="10"/>
        <v>0.5914786967418546</v>
      </c>
      <c r="N7" s="38">
        <v>103</v>
      </c>
      <c r="O7" s="38">
        <f t="shared" si="11"/>
        <v>59.355932203389827</v>
      </c>
      <c r="P7" s="38">
        <f t="shared" si="12"/>
        <v>39.809815950920239</v>
      </c>
      <c r="Q7" s="38">
        <f t="shared" si="13"/>
        <v>63.190184049079754</v>
      </c>
      <c r="R7" s="38">
        <f t="shared" si="14"/>
        <v>43.644067796610173</v>
      </c>
      <c r="S7" s="39">
        <f t="shared" si="15"/>
        <v>-3.8342518456899271</v>
      </c>
      <c r="T7" s="39">
        <f t="shared" si="16"/>
        <v>-3.8342518456899342</v>
      </c>
      <c r="U7" t="s">
        <v>195</v>
      </c>
      <c r="V7" t="s">
        <v>204</v>
      </c>
      <c r="W7" t="s">
        <v>246</v>
      </c>
      <c r="X7" t="s">
        <v>310</v>
      </c>
      <c r="Y7" s="41"/>
    </row>
    <row r="8" spans="1:25" ht="15" x14ac:dyDescent="0.25">
      <c r="A8">
        <v>2.1</v>
      </c>
      <c r="B8">
        <v>1.78</v>
      </c>
      <c r="C8" s="29">
        <f t="shared" si="0"/>
        <v>3.7988228999465079E-2</v>
      </c>
      <c r="D8" s="30">
        <f>IF(OR($A8="",$B8=""),"",A8*'MPTO_working_2-way'!$G7)</f>
        <v>2.1797752808988768</v>
      </c>
      <c r="E8" s="32">
        <f>IF(OR($A8="",$B8=""),"",B8*'MPTO_working_2-way'!$G7)</f>
        <v>1.8476190476190479</v>
      </c>
      <c r="F8" s="30">
        <f>IF(OR($A8="",$B8=""),"",'MPTO_working_2-way'!D7)</f>
        <v>2.1872440023405506</v>
      </c>
      <c r="G8" s="32">
        <f>IF(OR($A8="",$B8=""),"",'MPTO_working_2-way'!E7)</f>
        <v>1.8422868408082802</v>
      </c>
      <c r="H8" s="30">
        <f>IF(OR($A8="",$B8=""),"",'OddsRatio_working_2-way'!M7)</f>
        <v>2.1875421719907089</v>
      </c>
      <c r="I8" s="30">
        <f>IF(OR($A8="",$B8=""),"",'OddsRatio_working_2-way'!N7)</f>
        <v>1.8420753583206844</v>
      </c>
      <c r="J8" s="30">
        <f>IF('Log_working_2-way'!$D7="","",A8^('Log_working_2-way'!$D7))</f>
        <v>2.1909772182449698</v>
      </c>
      <c r="K8" s="32">
        <f>IF('Log_working_2-way'!$D7="","",B8^('Log_working_2-way'!$D7))</f>
        <v>1.8396466235294411</v>
      </c>
      <c r="L8" s="37">
        <f t="shared" si="9"/>
        <v>0.45876288659793807</v>
      </c>
      <c r="M8" s="37">
        <f t="shared" si="10"/>
        <v>0.54123711340206171</v>
      </c>
      <c r="N8" s="38">
        <v>104</v>
      </c>
      <c r="O8" s="38">
        <f t="shared" si="11"/>
        <v>54.476190476190474</v>
      </c>
      <c r="P8" s="38">
        <f t="shared" si="12"/>
        <v>45.573033707865171</v>
      </c>
      <c r="Q8" s="38">
        <f t="shared" si="13"/>
        <v>58.426966292134836</v>
      </c>
      <c r="R8" s="38">
        <f t="shared" si="14"/>
        <v>49.523809523809518</v>
      </c>
      <c r="S8" s="39">
        <f t="shared" si="15"/>
        <v>-3.9507758159443611</v>
      </c>
      <c r="T8" s="39">
        <f t="shared" si="16"/>
        <v>-3.9507758159443469</v>
      </c>
      <c r="U8" t="s">
        <v>235</v>
      </c>
      <c r="V8" t="s">
        <v>239</v>
      </c>
      <c r="W8" t="s">
        <v>247</v>
      </c>
      <c r="X8" t="s">
        <v>310</v>
      </c>
      <c r="Y8" s="41"/>
    </row>
    <row r="9" spans="1:25" ht="15" x14ac:dyDescent="0.25">
      <c r="A9">
        <v>1.69</v>
      </c>
      <c r="B9">
        <v>2.2400000000000002</v>
      </c>
      <c r="C9" s="29">
        <f t="shared" si="0"/>
        <v>3.8144547759932479E-2</v>
      </c>
      <c r="D9" s="30">
        <f>IF(OR($A9="",$B9=""),"",A9*'MPTO_working_2-way'!$G8)</f>
        <v>1.7544642857142858</v>
      </c>
      <c r="E9" s="32">
        <f>IF(OR($A9="",$B9=""),"",B9*'MPTO_working_2-way'!$G8)</f>
        <v>2.3254437869822491</v>
      </c>
      <c r="F9" s="30">
        <f>IF(OR($A9="",$B9=""),"",'MPTO_working_2-way'!D8)</f>
        <v>1.7462865578005351</v>
      </c>
      <c r="G9" s="32">
        <f>IF(OR($A9="",$B9=""),"",'MPTO_working_2-way'!E8)</f>
        <v>2.3399678575843743</v>
      </c>
      <c r="H9" s="30">
        <f>IF(OR($A9="",$B9=""),"",'OddsRatio_working_2-way'!M8)</f>
        <v>1.7459568438611086</v>
      </c>
      <c r="I9" s="30">
        <f>IF(OR($A9="",$B9=""),"",'OddsRatio_working_2-way'!N8)</f>
        <v>2.3405601251996737</v>
      </c>
      <c r="J9" s="30">
        <f>IF('Log_working_2-way'!$D8="","",A9^('Log_working_2-way'!$D8))</f>
        <v>1.7422334757420166</v>
      </c>
      <c r="K9" s="32">
        <f>IF('Log_working_2-way'!$D8="","",B9^('Log_working_2-way'!$D8))</f>
        <v>2.347284961783934</v>
      </c>
      <c r="L9" s="37">
        <f t="shared" si="9"/>
        <v>0.56997455470737912</v>
      </c>
      <c r="M9" s="37">
        <f t="shared" si="10"/>
        <v>0.43002544529262077</v>
      </c>
      <c r="N9" s="38">
        <v>105</v>
      </c>
      <c r="O9" s="38">
        <f t="shared" si="11"/>
        <v>42.869822485207095</v>
      </c>
      <c r="P9" s="38">
        <f t="shared" si="12"/>
        <v>58.125</v>
      </c>
      <c r="Q9" s="38">
        <f t="shared" si="13"/>
        <v>46.875</v>
      </c>
      <c r="R9" s="38">
        <f t="shared" si="14"/>
        <v>62.130177514792905</v>
      </c>
      <c r="S9" s="39">
        <f t="shared" si="15"/>
        <v>-4.005177514792905</v>
      </c>
      <c r="T9" s="39">
        <f t="shared" si="16"/>
        <v>-4.005177514792905</v>
      </c>
      <c r="U9" t="s">
        <v>220</v>
      </c>
      <c r="V9" t="s">
        <v>230</v>
      </c>
      <c r="W9" t="s">
        <v>247</v>
      </c>
      <c r="X9" t="s">
        <v>310</v>
      </c>
      <c r="Y9" s="41"/>
    </row>
    <row r="10" spans="1:25" ht="14.25" customHeight="1" x14ac:dyDescent="0.25">
      <c r="A10">
        <v>1.78</v>
      </c>
      <c r="B10">
        <v>2.1</v>
      </c>
      <c r="C10" s="29">
        <f t="shared" si="0"/>
        <v>3.7988228999465079E-2</v>
      </c>
      <c r="D10" s="30">
        <f>IF(OR($A10="",$B10=""),"",A10*'MPTO_working_2-way'!$G9)</f>
        <v>1.8476190476190479</v>
      </c>
      <c r="E10" s="32">
        <f>IF(OR($A10="",$B10=""),"",B10*'MPTO_working_2-way'!$G9)</f>
        <v>2.1797752808988768</v>
      </c>
      <c r="F10" s="30">
        <f>IF(OR($A10="",$B10=""),"",'MPTO_working_2-way'!D9)</f>
        <v>1.8422868408082802</v>
      </c>
      <c r="G10" s="32">
        <f>IF(OR($A10="",$B10=""),"",'MPTO_working_2-way'!E9)</f>
        <v>2.1872440023405506</v>
      </c>
      <c r="H10" s="30">
        <f>IF(OR($A10="",$B10=""),"",'OddsRatio_working_2-way'!M9)</f>
        <v>1.8420753583206844</v>
      </c>
      <c r="I10" s="30">
        <f>IF(OR($A10="",$B10=""),"",'OddsRatio_working_2-way'!N9)</f>
        <v>2.1875421719907089</v>
      </c>
      <c r="J10" s="30">
        <f>IF('Log_working_2-way'!$D9="","",A10^('Log_working_2-way'!$D9))</f>
        <v>1.8396466235294411</v>
      </c>
      <c r="K10" s="32">
        <f>IF('Log_working_2-way'!$D9="","",B10^('Log_working_2-way'!$D9))</f>
        <v>2.1909772182449698</v>
      </c>
      <c r="L10" s="37">
        <f t="shared" si="9"/>
        <v>0.54123711340206171</v>
      </c>
      <c r="M10" s="37">
        <f t="shared" si="10"/>
        <v>0.45876288659793807</v>
      </c>
      <c r="N10" s="38">
        <v>106</v>
      </c>
      <c r="O10" s="38">
        <f t="shared" si="11"/>
        <v>46.449438202247201</v>
      </c>
      <c r="P10" s="38">
        <f t="shared" si="12"/>
        <v>55.523809523809533</v>
      </c>
      <c r="Q10" s="38">
        <f t="shared" si="13"/>
        <v>50.476190476190474</v>
      </c>
      <c r="R10" s="38">
        <f t="shared" si="14"/>
        <v>59.550561797752813</v>
      </c>
      <c r="S10" s="39">
        <f t="shared" si="15"/>
        <v>-4.0267522739432735</v>
      </c>
      <c r="T10" s="39">
        <f t="shared" si="16"/>
        <v>-4.0267522739432806</v>
      </c>
      <c r="U10" t="s">
        <v>222</v>
      </c>
      <c r="V10" t="s">
        <v>216</v>
      </c>
      <c r="W10" t="s">
        <v>247</v>
      </c>
      <c r="X10" t="s">
        <v>310</v>
      </c>
      <c r="Y10" s="41"/>
    </row>
    <row r="11" spans="1:25" ht="15" x14ac:dyDescent="0.25">
      <c r="A11">
        <v>1.99</v>
      </c>
      <c r="B11">
        <v>1.88</v>
      </c>
      <c r="C11" s="29">
        <f t="shared" si="0"/>
        <v>3.4427456431091574E-2</v>
      </c>
      <c r="D11" s="30">
        <f>IF(OR($A11="",$B11=""),"",A11*'MPTO_working_2-way'!$G10)</f>
        <v>2.0585106382978724</v>
      </c>
      <c r="E11" s="32">
        <f>IF(OR($A11="",$B11=""),"",B11*'MPTO_working_2-way'!$G10)</f>
        <v>1.9447236180904521</v>
      </c>
      <c r="F11" s="30">
        <f>IF(OR($A11="",$B11=""),"",'MPTO_working_2-way'!D10)</f>
        <v>2.0605860321656753</v>
      </c>
      <c r="G11" s="32">
        <f>IF(OR($A11="",$B11=""),"",'MPTO_working_2-way'!E10)</f>
        <v>1.9428749480681344</v>
      </c>
      <c r="H11" s="30">
        <f>IF(OR($A11="",$B11=""),"",'OddsRatio_working_2-way'!M10)</f>
        <v>2.0606601717798219</v>
      </c>
      <c r="I11" s="30">
        <f>IF(OR($A11="",$B11=""),"",'OddsRatio_working_2-way'!N10)</f>
        <v>1.9428090415820634</v>
      </c>
      <c r="J11" s="30">
        <f>IF('Log_working_2-way'!$D10="","",A11^('Log_working_2-way'!$D10))</f>
        <v>2.0616072733158419</v>
      </c>
      <c r="K11" s="32">
        <f>IF('Log_working_2-way'!$D10="","",B11^('Log_working_2-way'!$D10))</f>
        <v>1.9419679246135251</v>
      </c>
      <c r="L11" s="37">
        <f t="shared" si="9"/>
        <v>0.48578811369509045</v>
      </c>
      <c r="M11" s="37">
        <f t="shared" si="10"/>
        <v>0.51421188630490955</v>
      </c>
      <c r="N11" s="38">
        <v>107</v>
      </c>
      <c r="O11" s="38">
        <f t="shared" si="11"/>
        <v>53.231155778894468</v>
      </c>
      <c r="P11" s="38">
        <f t="shared" si="12"/>
        <v>50.085106382978722</v>
      </c>
      <c r="Q11" s="38">
        <f t="shared" si="13"/>
        <v>56.914893617021278</v>
      </c>
      <c r="R11" s="38">
        <f t="shared" si="14"/>
        <v>53.768844221105525</v>
      </c>
      <c r="S11" s="39">
        <f t="shared" si="15"/>
        <v>-3.6837378381268095</v>
      </c>
      <c r="T11" s="39">
        <f t="shared" si="16"/>
        <v>-3.6837378381268024</v>
      </c>
      <c r="U11" t="s">
        <v>224</v>
      </c>
      <c r="V11" t="s">
        <v>219</v>
      </c>
      <c r="W11" t="s">
        <v>247</v>
      </c>
      <c r="X11" t="s">
        <v>310</v>
      </c>
      <c r="Y11" s="41"/>
    </row>
    <row r="12" spans="1:25" ht="15" x14ac:dyDescent="0.25">
      <c r="A12">
        <v>2.12</v>
      </c>
      <c r="B12">
        <v>1.77</v>
      </c>
      <c r="C12" s="29">
        <f t="shared" si="0"/>
        <v>3.6669864619976567E-2</v>
      </c>
      <c r="D12" s="30">
        <f>IF(OR($A12="",$B12=""),"",A12*'MPTO_working_2-way'!$G11)</f>
        <v>2.1977401129943503</v>
      </c>
      <c r="E12" s="32">
        <f>IF(OR($A12="",$B12=""),"",B12*'MPTO_working_2-way'!$G11)</f>
        <v>1.8349056603773586</v>
      </c>
      <c r="F12" s="30">
        <f>IF(OR($A12="",$B12=""),"",'MPTO_working_2-way'!D11)</f>
        <v>2.20573712673407</v>
      </c>
      <c r="G12" s="32">
        <f>IF(OR($A12="",$B12=""),"",'MPTO_working_2-way'!E11)</f>
        <v>1.8293681747269892</v>
      </c>
      <c r="H12" s="30">
        <f>IF(OR($A12="",$B12=""),"",'OddsRatio_working_2-way'!M11)</f>
        <v>2.2060453783110545</v>
      </c>
      <c r="I12" s="30">
        <f>IF(OR($A12="",$B12=""),"",'OddsRatio_working_2-way'!N11)</f>
        <v>1.8291561975888497</v>
      </c>
      <c r="J12" s="30">
        <f>IF('Log_working_2-way'!$D11="","",A12^('Log_working_2-way'!$D11))</f>
        <v>2.2097212265507746</v>
      </c>
      <c r="K12" s="32">
        <f>IF('Log_working_2-way'!$D11="","",B12^('Log_working_2-way'!$D11))</f>
        <v>1.8266367308864699</v>
      </c>
      <c r="L12" s="37">
        <f t="shared" si="9"/>
        <v>0.45501285347043702</v>
      </c>
      <c r="M12" s="37">
        <f t="shared" si="10"/>
        <v>0.54498714652956293</v>
      </c>
      <c r="N12" s="38">
        <v>108</v>
      </c>
      <c r="O12" s="38">
        <f t="shared" si="11"/>
        <v>57.056603773584904</v>
      </c>
      <c r="P12" s="38">
        <f t="shared" si="12"/>
        <v>46.983050847457626</v>
      </c>
      <c r="Q12" s="38">
        <f t="shared" si="13"/>
        <v>61.016949152542374</v>
      </c>
      <c r="R12" s="38">
        <f t="shared" si="14"/>
        <v>50.943396226415089</v>
      </c>
      <c r="S12" s="39">
        <f t="shared" si="15"/>
        <v>-3.9603453789574701</v>
      </c>
      <c r="T12" s="39">
        <f t="shared" si="16"/>
        <v>-3.960345378957463</v>
      </c>
      <c r="U12" t="s">
        <v>217</v>
      </c>
      <c r="V12" t="s">
        <v>218</v>
      </c>
      <c r="W12" t="s">
        <v>247</v>
      </c>
      <c r="X12" t="s">
        <v>310</v>
      </c>
      <c r="Y12" s="41"/>
    </row>
    <row r="13" spans="1:25" ht="15" x14ac:dyDescent="0.25">
      <c r="A13">
        <v>1.72</v>
      </c>
      <c r="B13">
        <v>2.1800000000000002</v>
      </c>
      <c r="C13" s="29">
        <f t="shared" si="0"/>
        <v>4.0110945167484591E-2</v>
      </c>
      <c r="D13" s="30">
        <f>IF(OR($A13="",$B13=""),"",A13*'MPTO_working_2-way'!$G12)</f>
        <v>1.7889908256880735</v>
      </c>
      <c r="E13" s="32">
        <f>IF(OR($A13="",$B13=""),"",B13*'MPTO_working_2-way'!$G12)</f>
        <v>2.2674418604651168</v>
      </c>
      <c r="F13" s="30">
        <f>IF(OR($A13="",$B13=""),"",'MPTO_working_2-way'!D12)</f>
        <v>1.7814519194222731</v>
      </c>
      <c r="G13" s="32">
        <f>IF(OR($A13="",$B13=""),"",'MPTO_working_2-way'!E12)</f>
        <v>2.2796692607003894</v>
      </c>
      <c r="H13" s="30">
        <f>IF(OR($A13="",$B13=""),"",'OddsRatio_working_2-way'!M12)</f>
        <v>1.7811334658849434</v>
      </c>
      <c r="I13" s="30">
        <f>IF(OR($A13="",$B13=""),"",'OddsRatio_working_2-way'!N12)</f>
        <v>2.2801909579781015</v>
      </c>
      <c r="J13" s="30">
        <f>IF('Log_working_2-way'!$D12="","",A13^('Log_working_2-way'!$D12))</f>
        <v>1.7776962484765699</v>
      </c>
      <c r="K13" s="32">
        <f>IF('Log_working_2-way'!$D12="","",B13^('Log_working_2-way'!$D12))</f>
        <v>2.2858490727693308</v>
      </c>
      <c r="L13" s="37">
        <f t="shared" si="9"/>
        <v>0.55897435897435888</v>
      </c>
      <c r="M13" s="37">
        <f t="shared" si="10"/>
        <v>0.44102564102564096</v>
      </c>
      <c r="N13" s="38">
        <v>109</v>
      </c>
      <c r="O13" s="38">
        <f t="shared" si="11"/>
        <v>45.627906976744185</v>
      </c>
      <c r="P13" s="38">
        <f t="shared" si="12"/>
        <v>59</v>
      </c>
      <c r="Q13" s="38">
        <f t="shared" si="13"/>
        <v>50</v>
      </c>
      <c r="R13" s="38">
        <f t="shared" si="14"/>
        <v>63.372093023255815</v>
      </c>
      <c r="S13" s="39">
        <f t="shared" si="15"/>
        <v>-4.3720930232558146</v>
      </c>
      <c r="T13" s="39">
        <f t="shared" si="16"/>
        <v>-4.3720930232558146</v>
      </c>
      <c r="U13" t="s">
        <v>233</v>
      </c>
      <c r="V13" t="s">
        <v>225</v>
      </c>
      <c r="W13" t="s">
        <v>247</v>
      </c>
      <c r="X13" t="s">
        <v>310</v>
      </c>
      <c r="Y13" s="41"/>
    </row>
    <row r="14" spans="1:25" s="35" customFormat="1" ht="15" x14ac:dyDescent="0.25">
      <c r="A14">
        <v>2.21</v>
      </c>
      <c r="B14">
        <v>1.74</v>
      </c>
      <c r="C14" s="29">
        <f t="shared" si="0"/>
        <v>2.720133146096626E-2</v>
      </c>
      <c r="D14" s="30">
        <f>IF(OR($A14="",$B14=""),"",A14*'MPTO_working_2-way'!$G13)</f>
        <v>2.2701149425287355</v>
      </c>
      <c r="E14" s="32">
        <f>IF(OR($A14="",$B14=""),"",B14*'MPTO_working_2-way'!$G13)</f>
        <v>1.7873303167420813</v>
      </c>
      <c r="F14" s="30">
        <f>IF(OR($A14="",$B14=""),"",'MPTO_working_2-way'!D13)</f>
        <v>2.2784855128281092</v>
      </c>
      <c r="G14" s="32">
        <f>IF(OR($A14="",$B14=""),"",'MPTO_working_2-way'!E13)</f>
        <v>1.7821754646150993</v>
      </c>
      <c r="H14" s="30">
        <f>IF(OR($A14="",$B14=""),"",'OddsRatio_working_2-way'!M13)</f>
        <v>2.2787240261820116</v>
      </c>
      <c r="I14" s="30">
        <f>IF(OR($A14="",$B14=""),"",'OddsRatio_working_2-way'!N13)</f>
        <v>1.7820295697311479</v>
      </c>
      <c r="J14" s="30">
        <f>IF('Log_working_2-way'!$D13="","",A14^('Log_working_2-way'!$D13))</f>
        <v>2.2825447620471673</v>
      </c>
      <c r="K14" s="32">
        <f>IF('Log_working_2-way'!$D13="","",B14^('Log_working_2-way'!$D13))</f>
        <v>1.7796998822901224</v>
      </c>
      <c r="L14" s="37">
        <f t="shared" si="9"/>
        <v>0.44050632911392407</v>
      </c>
      <c r="M14" s="37">
        <f t="shared" si="10"/>
        <v>0.55949367088607604</v>
      </c>
      <c r="N14" s="38">
        <v>110</v>
      </c>
      <c r="O14" s="38">
        <f t="shared" si="11"/>
        <v>60.226244343891402</v>
      </c>
      <c r="P14" s="38">
        <f t="shared" si="12"/>
        <v>46.781609195402297</v>
      </c>
      <c r="Q14" s="38">
        <f t="shared" si="13"/>
        <v>63.218390804597696</v>
      </c>
      <c r="R14" s="38">
        <f t="shared" si="14"/>
        <v>49.773755656108598</v>
      </c>
      <c r="S14" s="39">
        <f t="shared" si="15"/>
        <v>-2.9921464607062944</v>
      </c>
      <c r="T14" s="39">
        <f t="shared" si="16"/>
        <v>-2.9921464607063015</v>
      </c>
      <c r="U14" t="s">
        <v>180</v>
      </c>
      <c r="V14" t="s">
        <v>182</v>
      </c>
      <c r="W14" t="s">
        <v>188</v>
      </c>
      <c r="X14" t="s">
        <v>310</v>
      </c>
      <c r="Y14" s="41"/>
    </row>
    <row r="15" spans="1:25" ht="15" x14ac:dyDescent="0.25">
      <c r="A15">
        <v>2</v>
      </c>
      <c r="B15">
        <v>1.91</v>
      </c>
      <c r="C15" s="29">
        <f t="shared" si="0"/>
        <v>2.3560209424083656E-2</v>
      </c>
      <c r="D15" s="30">
        <f>IF(OR($A15="",$B15=""),"",A15*'MPTO_working_2-way'!$G14)</f>
        <v>2.0471204188481673</v>
      </c>
      <c r="E15" s="32">
        <f>IF(OR($A15="",$B15=""),"",B15*'MPTO_working_2-way'!$G14)</f>
        <v>1.9549999999999996</v>
      </c>
      <c r="F15" s="30">
        <f>IF(OR($A15="",$B15=""),"",'MPTO_working_2-way'!D14)</f>
        <v>2.0482573726541551</v>
      </c>
      <c r="G15" s="32">
        <f>IF(OR($A15="",$B15=""),"",'MPTO_working_2-way'!E14)</f>
        <v>1.9539641943734012</v>
      </c>
      <c r="H15" s="30">
        <f>IF(OR($A15="",$B15=""),"",'OddsRatio_working_2-way'!M14)</f>
        <v>2.0482848367219182</v>
      </c>
      <c r="I15" s="30">
        <f>IF(OR($A15="",$B15=""),"",'OddsRatio_working_2-way'!N14)</f>
        <v>1.9539392014169454</v>
      </c>
      <c r="J15" s="30">
        <f>IF('Log_working_2-way'!$D14="","",A15^('Log_working_2-way'!$D14))</f>
        <v>2.0487985391091357</v>
      </c>
      <c r="K15" s="32">
        <f>IF('Log_working_2-way'!$D14="","",B15^('Log_working_2-way'!$D14))</f>
        <v>1.95347196121136</v>
      </c>
      <c r="L15" s="37">
        <f t="shared" si="9"/>
        <v>0.48849104859335046</v>
      </c>
      <c r="M15" s="37">
        <f t="shared" si="10"/>
        <v>0.51150895140664976</v>
      </c>
      <c r="N15" s="38">
        <v>111</v>
      </c>
      <c r="O15" s="38">
        <f t="shared" si="11"/>
        <v>55.5</v>
      </c>
      <c r="P15" s="38">
        <f t="shared" si="12"/>
        <v>52.8848167539267</v>
      </c>
      <c r="Q15" s="38">
        <f t="shared" si="13"/>
        <v>58.1151832460733</v>
      </c>
      <c r="R15" s="38">
        <f t="shared" si="14"/>
        <v>55.5</v>
      </c>
      <c r="S15" s="39">
        <f t="shared" si="15"/>
        <v>-2.6151832460733004</v>
      </c>
      <c r="T15" s="39">
        <f t="shared" si="16"/>
        <v>-2.6151832460733004</v>
      </c>
      <c r="U15" t="s">
        <v>109</v>
      </c>
      <c r="V15" t="s">
        <v>71</v>
      </c>
      <c r="W15" t="s">
        <v>188</v>
      </c>
      <c r="X15" t="s">
        <v>310</v>
      </c>
      <c r="Y15" s="41"/>
    </row>
    <row r="16" spans="1:25" ht="15" x14ac:dyDescent="0.25">
      <c r="A16">
        <v>2.13</v>
      </c>
      <c r="B16">
        <v>1.79</v>
      </c>
      <c r="C16" s="29">
        <f t="shared" si="0"/>
        <v>2.8142785952212312E-2</v>
      </c>
      <c r="D16" s="30">
        <f>IF(OR($A16="",$B16=""),"",A16*'MPTO_working_2-way'!$G15)</f>
        <v>2.1899441340782122</v>
      </c>
      <c r="E16" s="32">
        <f>IF(OR($A16="",$B16=""),"",B16*'MPTO_working_2-way'!$G15)</f>
        <v>1.84037558685446</v>
      </c>
      <c r="F16" s="30">
        <f>IF(OR($A16="",$B16=""),"",'MPTO_working_2-way'!D15)</f>
        <v>2.1958130561234772</v>
      </c>
      <c r="G16" s="32">
        <f>IF(OR($A16="",$B16=""),"",'MPTO_working_2-way'!E15)</f>
        <v>1.8362511137332338</v>
      </c>
      <c r="H16" s="30">
        <f>IF(OR($A16="",$B16=""),"",'OddsRatio_working_2-way'!M15)</f>
        <v>2.1959848438987186</v>
      </c>
      <c r="I16" s="30">
        <f>IF(OR($A16="",$B16=""),"",'OddsRatio_working_2-way'!N15)</f>
        <v>1.8361309970619364</v>
      </c>
      <c r="J16" s="30">
        <f>IF('Log_working_2-way'!$D15="","",A16^('Log_working_2-way'!$D15))</f>
        <v>2.1986586658056355</v>
      </c>
      <c r="K16" s="32">
        <f>IF('Log_working_2-way'!$D15="","",B16^('Log_working_2-way'!$D15))</f>
        <v>1.8342658577685029</v>
      </c>
      <c r="L16" s="37">
        <f t="shared" si="9"/>
        <v>0.45663265306122452</v>
      </c>
      <c r="M16" s="37">
        <f t="shared" si="10"/>
        <v>0.54336734693877553</v>
      </c>
      <c r="N16" s="38">
        <v>112</v>
      </c>
      <c r="O16" s="38">
        <f t="shared" si="11"/>
        <v>59.417840375586856</v>
      </c>
      <c r="P16" s="38">
        <f t="shared" si="12"/>
        <v>49.430167597765369</v>
      </c>
      <c r="Q16" s="38">
        <f t="shared" si="13"/>
        <v>62.569832402234631</v>
      </c>
      <c r="R16" s="38">
        <f t="shared" si="14"/>
        <v>52.582159624413144</v>
      </c>
      <c r="S16" s="39">
        <f t="shared" si="15"/>
        <v>-3.1519920266477754</v>
      </c>
      <c r="T16" s="39">
        <f t="shared" si="16"/>
        <v>-3.1519920266477754</v>
      </c>
      <c r="U16" t="s">
        <v>154</v>
      </c>
      <c r="V16" t="s">
        <v>183</v>
      </c>
      <c r="W16" t="s">
        <v>188</v>
      </c>
      <c r="X16" t="s">
        <v>310</v>
      </c>
      <c r="Y16" s="41"/>
    </row>
    <row r="17" spans="1:25" ht="15" x14ac:dyDescent="0.25">
      <c r="A17">
        <v>1.66</v>
      </c>
      <c r="B17">
        <v>2.33</v>
      </c>
      <c r="C17" s="29">
        <f t="shared" si="0"/>
        <v>3.1594187910440219E-2</v>
      </c>
      <c r="D17" s="30">
        <f>IF(OR($A17="",$B17=""),"",A17*'MPTO_working_2-way'!$G16)</f>
        <v>1.7124463519313307</v>
      </c>
      <c r="E17" s="32">
        <f>IF(OR($A17="",$B17=""),"",B17*'MPTO_working_2-way'!$G16)</f>
        <v>2.4036144578313259</v>
      </c>
      <c r="F17" s="30">
        <f>IF(OR($A17="",$B17=""),"",'MPTO_working_2-way'!D16)</f>
        <v>1.7047027193794351</v>
      </c>
      <c r="G17" s="32">
        <f>IF(OR($A17="",$B17=""),"",'MPTO_working_2-way'!E16)</f>
        <v>2.4190380886859724</v>
      </c>
      <c r="H17" s="30">
        <f>IF(OR($A17="",$B17=""),"",'OddsRatio_working_2-way'!M16)</f>
        <v>1.7044434693456672</v>
      </c>
      <c r="I17" s="30">
        <f>IF(OR($A17="",$B17=""),"",'OddsRatio_working_2-way'!N16)</f>
        <v>2.4195603245905111</v>
      </c>
      <c r="J17" s="30">
        <f>IF('Log_working_2-way'!$D16="","",A17^('Log_working_2-way'!$D16))</f>
        <v>1.7009310320714472</v>
      </c>
      <c r="K17" s="32">
        <f>IF('Log_working_2-way'!$D16="","",B17^('Log_working_2-way'!$D16))</f>
        <v>2.4266738869367481</v>
      </c>
      <c r="L17" s="37">
        <f t="shared" si="9"/>
        <v>0.58395989974937335</v>
      </c>
      <c r="M17" s="37">
        <f t="shared" si="10"/>
        <v>0.41604010025062649</v>
      </c>
      <c r="N17" s="38">
        <v>113</v>
      </c>
      <c r="O17" s="38">
        <f t="shared" si="11"/>
        <v>44.92771084337349</v>
      </c>
      <c r="P17" s="38">
        <f t="shared" si="12"/>
        <v>64.502145922746791</v>
      </c>
      <c r="Q17" s="38">
        <f t="shared" si="13"/>
        <v>48.497854077253223</v>
      </c>
      <c r="R17" s="38">
        <f t="shared" si="14"/>
        <v>68.07228915662651</v>
      </c>
      <c r="S17" s="39">
        <f t="shared" si="15"/>
        <v>-3.5701432338797332</v>
      </c>
      <c r="T17" s="39">
        <f t="shared" si="16"/>
        <v>-3.570143233879719</v>
      </c>
      <c r="U17" t="s">
        <v>72</v>
      </c>
      <c r="V17" t="s">
        <v>159</v>
      </c>
      <c r="W17" t="s">
        <v>188</v>
      </c>
      <c r="X17" t="s">
        <v>310</v>
      </c>
      <c r="Y17" s="41"/>
    </row>
    <row r="18" spans="1:25" ht="15" x14ac:dyDescent="0.25">
      <c r="A18">
        <v>1.68</v>
      </c>
      <c r="B18">
        <v>2.2200000000000002</v>
      </c>
      <c r="C18" s="29">
        <f t="shared" si="0"/>
        <v>4.5688545688545634E-2</v>
      </c>
      <c r="D18" s="30">
        <f>IF(OR($A18="",$B18=""),"",A18*'MPTO_working_2-way'!$G17)</f>
        <v>1.7567567567567566</v>
      </c>
      <c r="E18" s="32">
        <f>IF(OR($A18="",$B18=""),"",B18*'MPTO_working_2-way'!$G17)</f>
        <v>2.3214285714285716</v>
      </c>
      <c r="F18" s="30">
        <f>IF(OR($A18="",$B18=""),"",'MPTO_working_2-way'!D17)</f>
        <v>1.7470489038785832</v>
      </c>
      <c r="G18" s="32">
        <f>IF(OR($A18="",$B18=""),"",'MPTO_working_2-way'!E17)</f>
        <v>2.3386004514672689</v>
      </c>
      <c r="H18" s="30">
        <f>IF(OR($A18="",$B18=""),"",'OddsRatio_working_2-way'!M17)</f>
        <v>1.7465768876547993</v>
      </c>
      <c r="I18" s="30">
        <f>IF(OR($A18="",$B18=""),"",'OddsRatio_working_2-way'!N17)</f>
        <v>2.3394467690277296</v>
      </c>
      <c r="J18" s="30">
        <f>IF('Log_working_2-way'!$D17="","",A18^('Log_working_2-way'!$D17))</f>
        <v>1.7421348123284788</v>
      </c>
      <c r="K18" s="32">
        <f>IF('Log_working_2-way'!$D17="","",B18^('Log_working_2-way'!$D17))</f>
        <v>2.3474640771287958</v>
      </c>
      <c r="L18" s="37">
        <f t="shared" si="9"/>
        <v>0.56923076923076932</v>
      </c>
      <c r="M18" s="37">
        <f t="shared" si="10"/>
        <v>0.43076923076923074</v>
      </c>
      <c r="N18" s="38">
        <v>114</v>
      </c>
      <c r="O18" s="38">
        <f t="shared" si="11"/>
        <v>46.142857142857132</v>
      </c>
      <c r="P18" s="38">
        <f t="shared" si="12"/>
        <v>62.648648648648646</v>
      </c>
      <c r="Q18" s="38">
        <f t="shared" si="13"/>
        <v>51.351351351351347</v>
      </c>
      <c r="R18" s="38">
        <f t="shared" si="14"/>
        <v>67.857142857142861</v>
      </c>
      <c r="S18" s="39">
        <f t="shared" si="15"/>
        <v>-5.2084942084942156</v>
      </c>
      <c r="T18" s="39">
        <f t="shared" si="16"/>
        <v>-5.2084942084942156</v>
      </c>
      <c r="U18" t="s">
        <v>258</v>
      </c>
      <c r="V18" t="s">
        <v>256</v>
      </c>
      <c r="W18" t="s">
        <v>283</v>
      </c>
      <c r="X18" t="s">
        <v>310</v>
      </c>
      <c r="Y18" s="41"/>
    </row>
    <row r="19" spans="1:25" ht="15" x14ac:dyDescent="0.25">
      <c r="A19">
        <v>1.83</v>
      </c>
      <c r="B19">
        <v>2.0099999999999998</v>
      </c>
      <c r="C19" s="29">
        <f t="shared" si="0"/>
        <v>4.3960525242639381E-2</v>
      </c>
      <c r="D19" s="30">
        <f>IF(OR($A19="",$B19=""),"",A19*'MPTO_working_2-way'!$G18)</f>
        <v>1.91044776119403</v>
      </c>
      <c r="E19" s="32">
        <f>IF(OR($A19="",$B19=""),"",B19*'MPTO_working_2-way'!$G18)</f>
        <v>2.098360655737705</v>
      </c>
      <c r="F19" s="30">
        <f>IF(OR($A19="",$B19=""),"",'MPTO_working_2-way'!D18)</f>
        <v>1.9066946582691862</v>
      </c>
      <c r="G19" s="32">
        <f>IF(OR($A19="",$B19=""),"",'MPTO_working_2-way'!E18)</f>
        <v>2.1029071263184975</v>
      </c>
      <c r="H19" s="30">
        <f>IF(OR($A19="",$B19=""),"",'OddsRatio_working_2-way'!M18)</f>
        <v>1.9065220230186481</v>
      </c>
      <c r="I19" s="30">
        <f>IF(OR($A19="",$B19=""),"",'OddsRatio_working_2-way'!N18)</f>
        <v>2.1031171605407648</v>
      </c>
      <c r="J19" s="30">
        <f>IF('Log_working_2-way'!$D18="","",A19^('Log_working_2-way'!$D18))</f>
        <v>1.9048027025294283</v>
      </c>
      <c r="K19" s="32">
        <f>IF('Log_working_2-way'!$D18="","",B19^('Log_working_2-way'!$D18))</f>
        <v>2.105213321317545</v>
      </c>
      <c r="L19" s="37">
        <f t="shared" si="9"/>
        <v>0.5234375</v>
      </c>
      <c r="M19" s="37">
        <f t="shared" si="10"/>
        <v>0.4765625</v>
      </c>
      <c r="N19" s="38">
        <v>115</v>
      </c>
      <c r="O19" s="38">
        <f t="shared" si="11"/>
        <v>52.158469945355193</v>
      </c>
      <c r="P19" s="38">
        <f t="shared" si="12"/>
        <v>57.786069651741293</v>
      </c>
      <c r="Q19" s="38">
        <f t="shared" si="13"/>
        <v>57.213930348258714</v>
      </c>
      <c r="R19" s="38">
        <f t="shared" si="14"/>
        <v>62.841530054644799</v>
      </c>
      <c r="S19" s="39">
        <f t="shared" si="15"/>
        <v>-5.0554604029035204</v>
      </c>
      <c r="T19" s="39">
        <f t="shared" si="16"/>
        <v>-5.0554604029035062</v>
      </c>
      <c r="U19" t="s">
        <v>249</v>
      </c>
      <c r="V19" t="s">
        <v>257</v>
      </c>
      <c r="W19" t="s">
        <v>283</v>
      </c>
      <c r="X19" t="s">
        <v>310</v>
      </c>
      <c r="Y19" s="41"/>
    </row>
    <row r="20" spans="1:25" ht="15" x14ac:dyDescent="0.25">
      <c r="A20">
        <v>1.77</v>
      </c>
      <c r="B20">
        <v>2.02</v>
      </c>
      <c r="C20" s="29">
        <f t="shared" si="0"/>
        <v>6.0021256362924547E-2</v>
      </c>
      <c r="D20" s="30">
        <f>IF(OR($A20="",$B20=""),"",A20*'MPTO_working_2-way'!$G19)</f>
        <v>1.8762376237623766</v>
      </c>
      <c r="E20" s="32">
        <f>IF(OR($A20="",$B20=""),"",B20*'MPTO_working_2-way'!$G19)</f>
        <v>2.1412429378531077</v>
      </c>
      <c r="F20" s="30">
        <f>IF(OR($A20="",$B20=""),"",'MPTO_working_2-way'!D19)</f>
        <v>1.8692947142782457</v>
      </c>
      <c r="G20" s="32">
        <f>IF(OR($A20="",$B20=""),"",'MPTO_working_2-way'!E19)</f>
        <v>2.1503578516870157</v>
      </c>
      <c r="H20" s="30">
        <f>IF(OR($A20="",$B20=""),"",'OddsRatio_working_2-way'!M19)</f>
        <v>1.8688509427884128</v>
      </c>
      <c r="I20" s="30">
        <f>IF(OR($A20="",$B20=""),"",'OddsRatio_working_2-way'!N19)</f>
        <v>2.150945404732703</v>
      </c>
      <c r="J20" s="30">
        <f>IF('Log_working_2-way'!$D19="","",A20^('Log_working_2-way'!$D19))</f>
        <v>1.8656333391176001</v>
      </c>
      <c r="K20" s="32">
        <f>IF('Log_working_2-way'!$D19="","",B20^('Log_working_2-way'!$D19))</f>
        <v>2.1552235280300116</v>
      </c>
      <c r="L20" s="37">
        <f t="shared" si="9"/>
        <v>0.53298153034300777</v>
      </c>
      <c r="M20" s="37">
        <f t="shared" si="10"/>
        <v>0.46701846965699201</v>
      </c>
      <c r="N20" s="38">
        <v>116</v>
      </c>
      <c r="O20" s="38">
        <f t="shared" si="11"/>
        <v>50.463276836158187</v>
      </c>
      <c r="P20" s="38">
        <f t="shared" si="12"/>
        <v>58.574257425742573</v>
      </c>
      <c r="Q20" s="38">
        <f t="shared" si="13"/>
        <v>57.425742574257427</v>
      </c>
      <c r="R20" s="38">
        <f t="shared" si="14"/>
        <v>65.536723163841813</v>
      </c>
      <c r="S20" s="39">
        <f t="shared" si="15"/>
        <v>-6.9624657380992403</v>
      </c>
      <c r="T20" s="39">
        <f t="shared" si="16"/>
        <v>-6.9624657380992403</v>
      </c>
      <c r="U20" t="s">
        <v>276</v>
      </c>
      <c r="V20" t="s">
        <v>270</v>
      </c>
      <c r="W20" t="s">
        <v>285</v>
      </c>
      <c r="X20" t="s">
        <v>310</v>
      </c>
      <c r="Y20" s="41"/>
    </row>
    <row r="21" spans="1:25" ht="15" x14ac:dyDescent="0.25">
      <c r="A21">
        <v>1.48</v>
      </c>
      <c r="B21">
        <v>2.69</v>
      </c>
      <c r="C21" s="29">
        <f t="shared" si="0"/>
        <v>4.7422887571586525E-2</v>
      </c>
      <c r="D21" s="30">
        <f>IF(OR($A21="",$B21=""),"",A21*'MPTO_working_2-way'!$G20)</f>
        <v>1.550185873605948</v>
      </c>
      <c r="E21" s="32">
        <f>IF(OR($A21="",$B21=""),"",B21*'MPTO_working_2-way'!$G20)</f>
        <v>2.8175675675675675</v>
      </c>
      <c r="F21" s="30">
        <f>IF(OR($A21="",$B21=""),"",'MPTO_working_2-way'!D20)</f>
        <v>1.5338264755740483</v>
      </c>
      <c r="G21" s="32">
        <f>IF(OR($A21="",$B21=""),"",'MPTO_working_2-way'!E20)</f>
        <v>2.8732678983833719</v>
      </c>
      <c r="H21" s="30">
        <f>IF(OR($A21="",$B21=""),"",'OddsRatio_working_2-way'!M20)</f>
        <v>1.5329387100211935</v>
      </c>
      <c r="I21" s="30">
        <f>IF(OR($A21="",$B21=""),"",'OddsRatio_working_2-way'!N20)</f>
        <v>2.8763883748662846</v>
      </c>
      <c r="J21" s="30">
        <f>IF('Log_working_2-way'!$D20="","",A21^('Log_working_2-way'!$D20))</f>
        <v>1.5254162600807941</v>
      </c>
      <c r="K21" s="32">
        <f>IF('Log_working_2-way'!$D20="","",B21^('Log_working_2-way'!$D20))</f>
        <v>2.9032528605860972</v>
      </c>
      <c r="L21" s="37">
        <f t="shared" si="9"/>
        <v>0.64508393285371701</v>
      </c>
      <c r="M21" s="37">
        <f t="shared" si="10"/>
        <v>0.35491606714628299</v>
      </c>
      <c r="N21" s="38">
        <v>117</v>
      </c>
      <c r="O21" s="38">
        <f t="shared" si="11"/>
        <v>37.945945945945944</v>
      </c>
      <c r="P21" s="38">
        <f t="shared" si="12"/>
        <v>73.505576208178454</v>
      </c>
      <c r="Q21" s="38">
        <f t="shared" si="13"/>
        <v>43.494423791821568</v>
      </c>
      <c r="R21" s="38">
        <f t="shared" si="14"/>
        <v>79.054054054054049</v>
      </c>
      <c r="S21" s="39">
        <f t="shared" si="15"/>
        <v>-5.5484778458756239</v>
      </c>
      <c r="T21" s="39">
        <f t="shared" si="16"/>
        <v>-5.5484778458755954</v>
      </c>
      <c r="U21" t="s">
        <v>79</v>
      </c>
      <c r="V21" t="s">
        <v>140</v>
      </c>
      <c r="W21" t="s">
        <v>186</v>
      </c>
      <c r="X21" t="s">
        <v>311</v>
      </c>
      <c r="Y21" s="41"/>
    </row>
    <row r="22" spans="1:25" ht="15" x14ac:dyDescent="0.25">
      <c r="A22">
        <v>1.56</v>
      </c>
      <c r="B22">
        <v>2.52</v>
      </c>
      <c r="C22" s="29">
        <f t="shared" si="0"/>
        <v>3.7851037851037717E-2</v>
      </c>
      <c r="D22" s="30">
        <f>IF(OR($A22="",$B22=""),"",A22*'MPTO_working_2-way'!$G21)</f>
        <v>1.6190476190476188</v>
      </c>
      <c r="E22" s="32">
        <f>IF(OR($A22="",$B22=""),"",B22*'MPTO_working_2-way'!$G21)</f>
        <v>2.615384615384615</v>
      </c>
      <c r="F22" s="30">
        <f>IF(OR($A22="",$B22=""),"",'MPTO_working_2-way'!D21)</f>
        <v>1.6074582924435721</v>
      </c>
      <c r="G22" s="32">
        <f>IF(OR($A22="",$B22=""),"",'MPTO_working_2-way'!E21)</f>
        <v>2.646203554119547</v>
      </c>
      <c r="H22" s="30">
        <f>IF(OR($A22="",$B22=""),"",'OddsRatio_working_2-way'!M21)</f>
        <v>1.6069769786668839</v>
      </c>
      <c r="I22" s="30">
        <f>IF(OR($A22="",$B22=""),"",'OddsRatio_working_2-way'!N21)</f>
        <v>2.6475089420958278</v>
      </c>
      <c r="J22" s="30">
        <f>IF('Log_working_2-way'!$D21="","",A22^('Log_working_2-way'!$D21))</f>
        <v>1.6016888165654291</v>
      </c>
      <c r="K22" s="32">
        <f>IF('Log_working_2-way'!$D21="","",B22^('Log_working_2-way'!$D21))</f>
        <v>2.6619886766517245</v>
      </c>
      <c r="L22" s="37">
        <f t="shared" si="9"/>
        <v>0.61764705882352944</v>
      </c>
      <c r="M22" s="37">
        <f t="shared" si="10"/>
        <v>0.38235294117647067</v>
      </c>
      <c r="N22" s="38">
        <v>118</v>
      </c>
      <c r="O22" s="38">
        <f t="shared" si="11"/>
        <v>42.358974358974365</v>
      </c>
      <c r="P22" s="38">
        <f t="shared" si="12"/>
        <v>71.174603174603178</v>
      </c>
      <c r="Q22" s="38">
        <f t="shared" si="13"/>
        <v>46.825396825396822</v>
      </c>
      <c r="R22" s="38">
        <f t="shared" si="14"/>
        <v>75.641025641025635</v>
      </c>
      <c r="S22" s="39">
        <f t="shared" si="15"/>
        <v>-4.4664224664224577</v>
      </c>
      <c r="T22" s="39">
        <f t="shared" si="16"/>
        <v>-4.4664224664224577</v>
      </c>
      <c r="U22" t="s">
        <v>138</v>
      </c>
      <c r="V22" t="s">
        <v>139</v>
      </c>
      <c r="W22" t="s">
        <v>186</v>
      </c>
      <c r="X22" t="s">
        <v>311</v>
      </c>
      <c r="Y22" s="41"/>
    </row>
    <row r="23" spans="1:25" ht="15" x14ac:dyDescent="0.25">
      <c r="A23">
        <v>2.0699999999999998</v>
      </c>
      <c r="B23">
        <v>1.8</v>
      </c>
      <c r="C23" s="29">
        <f t="shared" si="0"/>
        <v>3.8647342995169254E-2</v>
      </c>
      <c r="D23" s="30">
        <f>IF(OR($A23="",$B23=""),"",A23*'MPTO_working_2-way'!$G22)</f>
        <v>2.1500000000000004</v>
      </c>
      <c r="E23" s="32">
        <f>IF(OR($A23="",$B23=""),"",B23*'MPTO_working_2-way'!$G22)</f>
        <v>1.8695652173913047</v>
      </c>
      <c r="F23" s="30">
        <f>IF(OR($A23="",$B23=""),"",'MPTO_working_2-way'!D22)</f>
        <v>2.15625</v>
      </c>
      <c r="G23" s="32">
        <f>IF(OR($A23="",$B23=""),"",'MPTO_working_2-way'!E22)</f>
        <v>1.8648648648648651</v>
      </c>
      <c r="H23" s="30">
        <f>IF(OR($A23="",$B23=""),"",'OddsRatio_working_2-way'!M22)</f>
        <v>2.1565033506220384</v>
      </c>
      <c r="I23" s="30">
        <f>IF(OR($A23="",$B23=""),"",'OddsRatio_working_2-way'!N22)</f>
        <v>1.8646754023342345</v>
      </c>
      <c r="J23" s="30">
        <f>IF('Log_working_2-way'!$D22="","",A23^('Log_working_2-way'!$D22))</f>
        <v>2.1593762623614712</v>
      </c>
      <c r="K23" s="32">
        <f>IF('Log_working_2-way'!$D22="","",B23^('Log_working_2-way'!$D22))</f>
        <v>1.8625327535713179</v>
      </c>
      <c r="L23" s="37">
        <f t="shared" si="9"/>
        <v>0.46511627906976738</v>
      </c>
      <c r="M23" s="37">
        <f t="shared" si="10"/>
        <v>0.53488372093023251</v>
      </c>
      <c r="N23" s="38">
        <v>119</v>
      </c>
      <c r="O23" s="38">
        <f t="shared" si="11"/>
        <v>61.512077294685987</v>
      </c>
      <c r="P23" s="38">
        <f t="shared" si="12"/>
        <v>52.8888888888889</v>
      </c>
      <c r="Q23" s="38">
        <f t="shared" si="13"/>
        <v>66.111111111111114</v>
      </c>
      <c r="R23" s="38">
        <f t="shared" si="14"/>
        <v>57.487922705314013</v>
      </c>
      <c r="S23" s="39">
        <f t="shared" si="15"/>
        <v>-4.599033816425127</v>
      </c>
      <c r="T23" s="39">
        <f t="shared" si="16"/>
        <v>-4.5990338164251128</v>
      </c>
      <c r="U23" t="s">
        <v>68</v>
      </c>
      <c r="V23" t="s">
        <v>80</v>
      </c>
      <c r="W23" t="s">
        <v>186</v>
      </c>
      <c r="X23" t="s">
        <v>311</v>
      </c>
      <c r="Y23" s="41"/>
    </row>
    <row r="24" spans="1:25" ht="15" x14ac:dyDescent="0.25">
      <c r="A24">
        <v>1.69</v>
      </c>
      <c r="B24">
        <v>2.23</v>
      </c>
      <c r="C24" s="29">
        <f t="shared" si="0"/>
        <v>4.0146469604903645E-2</v>
      </c>
      <c r="D24" s="30">
        <f>IF(OR($A24="",$B24=""),"",A24*'MPTO_working_2-way'!$G23)</f>
        <v>1.7578475336322872</v>
      </c>
      <c r="E24" s="32">
        <f>IF(OR($A24="",$B24=""),"",B24*'MPTO_working_2-way'!$G23)</f>
        <v>2.3195266272189352</v>
      </c>
      <c r="F24" s="30">
        <f>IF(OR($A24="",$B24=""),"",'MPTO_working_2-way'!D23)</f>
        <v>1.7493443498038854</v>
      </c>
      <c r="G24" s="32">
        <f>IF(OR($A24="",$B24=""),"",'MPTO_working_2-way'!E23)</f>
        <v>2.3344999535416733</v>
      </c>
      <c r="H24" s="30">
        <f>IF(OR($A24="",$B24=""),"",'OddsRatio_working_2-way'!M23)</f>
        <v>1.7489830503797115</v>
      </c>
      <c r="I24" s="30">
        <f>IF(OR($A24="",$B24=""),"",'OddsRatio_working_2-way'!N23)</f>
        <v>2.3351436985029639</v>
      </c>
      <c r="J24" s="30">
        <f>IF('Log_working_2-way'!$D23="","",A24^('Log_working_2-way'!$D23))</f>
        <v>1.7451064167640695</v>
      </c>
      <c r="K24" s="32">
        <f>IF('Log_working_2-way'!$D23="","",B24^('Log_working_2-way'!$D23))</f>
        <v>2.3420901732972235</v>
      </c>
      <c r="L24" s="37">
        <f t="shared" si="9"/>
        <v>0.56887755102040816</v>
      </c>
      <c r="M24" s="37">
        <f t="shared" si="10"/>
        <v>0.43112244897959179</v>
      </c>
      <c r="N24" s="38">
        <v>120</v>
      </c>
      <c r="O24" s="38">
        <f t="shared" si="11"/>
        <v>48.994082840236679</v>
      </c>
      <c r="P24" s="38">
        <f t="shared" si="12"/>
        <v>66.188340807174896</v>
      </c>
      <c r="Q24" s="38">
        <f t="shared" si="13"/>
        <v>53.811659192825111</v>
      </c>
      <c r="R24" s="38">
        <f t="shared" si="14"/>
        <v>71.005917159763314</v>
      </c>
      <c r="S24" s="39">
        <f t="shared" si="15"/>
        <v>-4.8175763525884321</v>
      </c>
      <c r="T24" s="39">
        <f t="shared" si="16"/>
        <v>-4.8175763525884179</v>
      </c>
      <c r="U24" t="s">
        <v>81</v>
      </c>
      <c r="V24" t="s">
        <v>141</v>
      </c>
      <c r="W24" t="s">
        <v>186</v>
      </c>
      <c r="X24" t="s">
        <v>311</v>
      </c>
      <c r="Y24" s="41"/>
    </row>
    <row r="25" spans="1:25" ht="15" x14ac:dyDescent="0.25">
      <c r="A25">
        <v>1.71</v>
      </c>
      <c r="B25">
        <v>2.23</v>
      </c>
      <c r="C25" s="29">
        <f t="shared" si="0"/>
        <v>3.3225814910969431E-2</v>
      </c>
      <c r="D25" s="30">
        <f>IF(OR($A25="",$B25=""),"",A25*'MPTO_working_2-way'!$G24)</f>
        <v>1.7668161434977576</v>
      </c>
      <c r="E25" s="32">
        <f>IF(OR($A25="",$B25=""),"",B25*'MPTO_working_2-way'!$G24)</f>
        <v>2.3040935672514617</v>
      </c>
      <c r="F25" s="30">
        <f>IF(OR($A25="",$B25=""),"",'MPTO_working_2-way'!D24)</f>
        <v>1.7599981538319522</v>
      </c>
      <c r="G25" s="32">
        <f>IF(OR($A25="",$B25=""),"",'MPTO_working_2-way'!E24)</f>
        <v>2.315792669966295</v>
      </c>
      <c r="H25" s="30">
        <f>IF(OR($A25="",$B25=""),"",'OddsRatio_working_2-way'!M24)</f>
        <v>1.7597603387632996</v>
      </c>
      <c r="I25" s="30">
        <f>IF(OR($A25="",$B25=""),"",'OddsRatio_working_2-way'!N24)</f>
        <v>2.3162045305336028</v>
      </c>
      <c r="J25" s="30">
        <f>IF('Log_working_2-way'!$D24="","",A25^('Log_working_2-way'!$D24))</f>
        <v>1.7566662454529891</v>
      </c>
      <c r="K25" s="32">
        <f>IF('Log_working_2-way'!$D24="","",B25^('Log_working_2-way'!$D24))</f>
        <v>2.3215866387713424</v>
      </c>
      <c r="L25" s="37">
        <f t="shared" si="9"/>
        <v>0.56598984771573613</v>
      </c>
      <c r="M25" s="37">
        <f t="shared" si="10"/>
        <v>0.43401015228426398</v>
      </c>
      <c r="N25" s="38">
        <v>121</v>
      </c>
      <c r="O25" s="38">
        <f t="shared" si="11"/>
        <v>50.239766081871338</v>
      </c>
      <c r="P25" s="38">
        <f t="shared" si="12"/>
        <v>66.739910313901348</v>
      </c>
      <c r="Q25" s="38">
        <f t="shared" si="13"/>
        <v>54.260089686098659</v>
      </c>
      <c r="R25" s="38">
        <f t="shared" si="14"/>
        <v>70.760233918128648</v>
      </c>
      <c r="S25" s="39">
        <f t="shared" si="15"/>
        <v>-4.0203236042273218</v>
      </c>
      <c r="T25" s="39">
        <f t="shared" si="16"/>
        <v>-4.0203236042273005</v>
      </c>
      <c r="U25" t="s">
        <v>142</v>
      </c>
      <c r="V25" t="s">
        <v>149</v>
      </c>
      <c r="W25" t="s">
        <v>187</v>
      </c>
      <c r="X25" t="s">
        <v>311</v>
      </c>
      <c r="Y25" s="41"/>
    </row>
    <row r="26" spans="1:25" ht="15" x14ac:dyDescent="0.25">
      <c r="A26">
        <v>1.9</v>
      </c>
      <c r="B26">
        <v>1.98</v>
      </c>
      <c r="C26" s="29">
        <f t="shared" si="0"/>
        <v>3.1366294524189264E-2</v>
      </c>
      <c r="D26" s="30">
        <f>IF(OR($A26="",$B26=""),"",A26*'MPTO_working_2-way'!$G25)</f>
        <v>1.9595959595959596</v>
      </c>
      <c r="E26" s="32">
        <f>IF(OR($A26="",$B26=""),"",B26*'MPTO_working_2-way'!$G25)</f>
        <v>2.0421052631578949</v>
      </c>
      <c r="F26" s="30">
        <f>IF(OR($A26="",$B26=""),"",'MPTO_working_2-way'!D25)</f>
        <v>1.9583550234252993</v>
      </c>
      <c r="G26" s="32">
        <f>IF(OR($A26="",$B26=""),"",'MPTO_working_2-way'!E25)</f>
        <v>2.0434546442151005</v>
      </c>
      <c r="H26" s="30">
        <f>IF(OR($A26="",$B26=""),"",'OddsRatio_working_2-way'!M25)</f>
        <v>1.9583148474999099</v>
      </c>
      <c r="I26" s="30">
        <f>IF(OR($A26="",$B26=""),"",'OddsRatio_working_2-way'!N25)</f>
        <v>2.0434983894999017</v>
      </c>
      <c r="J26" s="30">
        <f>IF('Log_working_2-way'!$D25="","",A26^('Log_working_2-way'!$D25))</f>
        <v>1.9577514726651566</v>
      </c>
      <c r="K26" s="32">
        <f>IF('Log_working_2-way'!$D25="","",B26^('Log_working_2-way'!$D25))</f>
        <v>2.0441122029468173</v>
      </c>
      <c r="L26" s="37">
        <f t="shared" si="9"/>
        <v>0.51030927835051543</v>
      </c>
      <c r="M26" s="37">
        <f t="shared" si="10"/>
        <v>0.48969072164948452</v>
      </c>
      <c r="N26" s="38">
        <v>122</v>
      </c>
      <c r="O26" s="38">
        <f t="shared" si="11"/>
        <v>57.789473684210513</v>
      </c>
      <c r="P26" s="38">
        <f t="shared" si="12"/>
        <v>60.383838383838388</v>
      </c>
      <c r="Q26" s="38">
        <f t="shared" si="13"/>
        <v>61.616161616161619</v>
      </c>
      <c r="R26" s="38">
        <f t="shared" si="14"/>
        <v>64.210526315789465</v>
      </c>
      <c r="S26" s="39">
        <f t="shared" si="15"/>
        <v>-3.8266879319511062</v>
      </c>
      <c r="T26" s="39">
        <f t="shared" si="16"/>
        <v>-3.8266879319510778</v>
      </c>
      <c r="U26" t="s">
        <v>146</v>
      </c>
      <c r="V26" t="s">
        <v>86</v>
      </c>
      <c r="W26" t="s">
        <v>187</v>
      </c>
      <c r="X26" t="s">
        <v>311</v>
      </c>
      <c r="Y26" s="41"/>
    </row>
    <row r="27" spans="1:25" ht="15" x14ac:dyDescent="0.25">
      <c r="A27">
        <v>1.78</v>
      </c>
      <c r="B27">
        <v>2.12</v>
      </c>
      <c r="C27" s="29">
        <f t="shared" si="0"/>
        <v>3.3495866016535869E-2</v>
      </c>
      <c r="D27" s="30">
        <f>IF(OR($A27="",$B27=""),"",A27*'MPTO_working_2-way'!$G26)</f>
        <v>1.8396226415094339</v>
      </c>
      <c r="E27" s="32">
        <f>IF(OR($A27="",$B27=""),"",B27*'MPTO_working_2-way'!$G26)</f>
        <v>2.191011235955056</v>
      </c>
      <c r="F27" s="30">
        <f>IF(OR($A27="",$B27=""),"",'MPTO_working_2-way'!D26)</f>
        <v>1.8346946713341112</v>
      </c>
      <c r="G27" s="32">
        <f>IF(OR($A27="",$B27=""),"",'MPTO_working_2-way'!E26)</f>
        <v>2.1980428704566637</v>
      </c>
      <c r="H27" s="30">
        <f>IF(OR($A27="",$B27=""),"",'OddsRatio_working_2-way'!M26)</f>
        <v>1.83452296039628</v>
      </c>
      <c r="I27" s="30">
        <f>IF(OR($A27="",$B27=""),"",'OddsRatio_working_2-way'!N26)</f>
        <v>2.1982893790305562</v>
      </c>
      <c r="J27" s="30">
        <f>IF('Log_working_2-way'!$D26="","",A27^('Log_working_2-way'!$D26))</f>
        <v>1.8322858584832242</v>
      </c>
      <c r="K27" s="32">
        <f>IF('Log_working_2-way'!$D26="","",B27^('Log_working_2-way'!$D26))</f>
        <v>2.2015102621380289</v>
      </c>
      <c r="L27" s="37">
        <f t="shared" si="9"/>
        <v>0.54358974358974366</v>
      </c>
      <c r="M27" s="37">
        <f t="shared" si="10"/>
        <v>0.45641025641025645</v>
      </c>
      <c r="N27" s="38">
        <v>123</v>
      </c>
      <c r="O27" s="38">
        <f t="shared" si="11"/>
        <v>53.898876404494388</v>
      </c>
      <c r="P27" s="38">
        <f t="shared" si="12"/>
        <v>64.981132075471692</v>
      </c>
      <c r="Q27" s="38">
        <f t="shared" si="13"/>
        <v>58.018867924528294</v>
      </c>
      <c r="R27" s="38">
        <f t="shared" si="14"/>
        <v>69.101123595505626</v>
      </c>
      <c r="S27" s="39">
        <f t="shared" si="15"/>
        <v>-4.1199915200339063</v>
      </c>
      <c r="T27" s="39">
        <f t="shared" si="16"/>
        <v>-4.1199915200339348</v>
      </c>
      <c r="U27" t="s">
        <v>145</v>
      </c>
      <c r="V27" t="s">
        <v>88</v>
      </c>
      <c r="W27" t="s">
        <v>187</v>
      </c>
      <c r="X27" t="s">
        <v>311</v>
      </c>
      <c r="Y27" s="41"/>
    </row>
    <row r="28" spans="1:25" ht="15" x14ac:dyDescent="0.25">
      <c r="A28">
        <v>1.93</v>
      </c>
      <c r="B28">
        <v>1.96</v>
      </c>
      <c r="C28" s="29">
        <f t="shared" si="0"/>
        <v>2.8338796658559762E-2</v>
      </c>
      <c r="D28" s="30">
        <f>IF(OR($A28="",$B28=""),"",A28*'MPTO_working_2-way'!$G27)</f>
        <v>1.9846938775510203</v>
      </c>
      <c r="E28" s="32">
        <f>IF(OR($A28="",$B28=""),"",B28*'MPTO_working_2-way'!$G27)</f>
        <v>2.0155440414507773</v>
      </c>
      <c r="F28" s="30">
        <f>IF(OR($A28="",$B28=""),"",'MPTO_working_2-way'!D27)</f>
        <v>1.9842635333613092</v>
      </c>
      <c r="G28" s="32">
        <f>IF(OR($A28="",$B28=""),"",'MPTO_working_2-way'!E27)</f>
        <v>2.0159880622468553</v>
      </c>
      <c r="H28" s="30">
        <f>IF(OR($A28="",$B28=""),"",'OddsRatio_working_2-way'!M27)</f>
        <v>1.9842509842514759</v>
      </c>
      <c r="I28" s="30">
        <f>IF(OR($A28="",$B28=""),"",'OddsRatio_working_2-way'!N27)</f>
        <v>2.0160010160015238</v>
      </c>
      <c r="J28" s="30">
        <f>IF('Log_working_2-way'!$D27="","",A28^('Log_working_2-way'!$D27))</f>
        <v>1.9840560014719333</v>
      </c>
      <c r="K28" s="32">
        <f>IF('Log_working_2-way'!$D27="","",B28^('Log_working_2-way'!$D27))</f>
        <v>2.0162023284286739</v>
      </c>
      <c r="L28" s="37">
        <f t="shared" si="9"/>
        <v>0.50385604113110538</v>
      </c>
      <c r="M28" s="37">
        <f t="shared" si="10"/>
        <v>0.49614395886889456</v>
      </c>
      <c r="N28" s="38">
        <v>124</v>
      </c>
      <c r="O28" s="38">
        <f t="shared" si="11"/>
        <v>59.751295336787571</v>
      </c>
      <c r="P28" s="38">
        <f t="shared" si="12"/>
        <v>60.734693877551017</v>
      </c>
      <c r="Q28" s="38">
        <f t="shared" si="13"/>
        <v>63.265306122448983</v>
      </c>
      <c r="R28" s="38">
        <f t="shared" si="14"/>
        <v>64.248704663212436</v>
      </c>
      <c r="S28" s="39">
        <f t="shared" si="15"/>
        <v>-3.5140107856614122</v>
      </c>
      <c r="T28" s="39">
        <f t="shared" si="16"/>
        <v>-3.5140107856614193</v>
      </c>
      <c r="U28" t="s">
        <v>148</v>
      </c>
      <c r="V28" t="s">
        <v>85</v>
      </c>
      <c r="W28" t="s">
        <v>187</v>
      </c>
      <c r="X28" t="s">
        <v>311</v>
      </c>
      <c r="Y28" s="41"/>
    </row>
    <row r="29" spans="1:25" ht="15" x14ac:dyDescent="0.25">
      <c r="A29">
        <v>1.56</v>
      </c>
      <c r="B29">
        <v>2.54</v>
      </c>
      <c r="C29" s="29">
        <f t="shared" si="0"/>
        <v>3.4726428427215739E-2</v>
      </c>
      <c r="D29" s="30">
        <f>IF(OR($A29="",$B29=""),"",A29*'MPTO_working_2-way'!$G28)</f>
        <v>1.6141732283464567</v>
      </c>
      <c r="E29" s="32">
        <f>IF(OR($A29="",$B29=""),"",B29*'MPTO_working_2-way'!$G28)</f>
        <v>2.6282051282051282</v>
      </c>
      <c r="F29" s="30">
        <f>IF(OR($A29="",$B29=""),"",'MPTO_working_2-way'!D28)</f>
        <v>1.6034315312398835</v>
      </c>
      <c r="G29" s="32">
        <f>IF(OR($A29="",$B29=""),"",'MPTO_working_2-way'!E28)</f>
        <v>2.6571888412017164</v>
      </c>
      <c r="H29" s="30">
        <f>IF(OR($A29="",$B29=""),"",'OddsRatio_working_2-way'!M28)</f>
        <v>1.6030226891555273</v>
      </c>
      <c r="I29" s="30">
        <f>IF(OR($A29="",$B29=""),"",'OddsRatio_working_2-way'!N28)</f>
        <v>2.6583123951776999</v>
      </c>
      <c r="J29" s="30">
        <f>IF('Log_working_2-way'!$D28="","",A29^('Log_working_2-way'!$D28))</f>
        <v>1.5981286036134053</v>
      </c>
      <c r="K29" s="32">
        <f>IF('Log_working_2-way'!$D28="","",B29^('Log_working_2-way'!$D28))</f>
        <v>2.6718812542297234</v>
      </c>
      <c r="L29" s="37">
        <f t="shared" si="9"/>
        <v>0.61951219512195121</v>
      </c>
      <c r="M29" s="37">
        <f t="shared" si="10"/>
        <v>0.38048780487804879</v>
      </c>
      <c r="N29" s="38">
        <v>125</v>
      </c>
      <c r="O29" s="38">
        <f t="shared" si="11"/>
        <v>44.871794871794869</v>
      </c>
      <c r="P29" s="38">
        <f t="shared" si="12"/>
        <v>75.787401574803141</v>
      </c>
      <c r="Q29" s="38">
        <f t="shared" si="13"/>
        <v>49.212598425196845</v>
      </c>
      <c r="R29" s="38">
        <f t="shared" si="14"/>
        <v>80.128205128205124</v>
      </c>
      <c r="S29" s="39">
        <f t="shared" si="15"/>
        <v>-4.340803553401976</v>
      </c>
      <c r="T29" s="39">
        <f t="shared" si="16"/>
        <v>-4.3408035534019831</v>
      </c>
      <c r="U29" t="s">
        <v>70</v>
      </c>
      <c r="V29" t="s">
        <v>143</v>
      </c>
      <c r="W29" t="s">
        <v>187</v>
      </c>
      <c r="X29" t="s">
        <v>311</v>
      </c>
      <c r="Y29" s="41"/>
    </row>
    <row r="30" spans="1:25" s="35" customFormat="1" ht="15" x14ac:dyDescent="0.25">
      <c r="A30">
        <v>1.71</v>
      </c>
      <c r="B30">
        <v>2.23</v>
      </c>
      <c r="C30" s="29">
        <f t="shared" si="0"/>
        <v>3.3225814910969431E-2</v>
      </c>
      <c r="D30" s="30">
        <f>IF(OR($A30="",$B30=""),"",A30*'MPTO_working_2-way'!$G29)</f>
        <v>1.7668161434977576</v>
      </c>
      <c r="E30" s="32">
        <f>IF(OR($A30="",$B30=""),"",B30*'MPTO_working_2-way'!$G29)</f>
        <v>2.3040935672514617</v>
      </c>
      <c r="F30" s="30">
        <f>IF(OR($A30="",$B30=""),"",'MPTO_working_2-way'!D29)</f>
        <v>1.7599981538319522</v>
      </c>
      <c r="G30" s="32">
        <f>IF(OR($A30="",$B30=""),"",'MPTO_working_2-way'!E29)</f>
        <v>2.315792669966295</v>
      </c>
      <c r="H30" s="30">
        <f>IF(OR($A30="",$B30=""),"",'OddsRatio_working_2-way'!M29)</f>
        <v>1.7597603387632996</v>
      </c>
      <c r="I30" s="30">
        <f>IF(OR($A30="",$B30=""),"",'OddsRatio_working_2-way'!N29)</f>
        <v>2.3162045305336028</v>
      </c>
      <c r="J30" s="30">
        <f>IF('Log_working_2-way'!$D29="","",A30^('Log_working_2-way'!$D29))</f>
        <v>1.7566662454529891</v>
      </c>
      <c r="K30" s="32">
        <f>IF('Log_working_2-way'!$D29="","",B30^('Log_working_2-way'!$D29))</f>
        <v>2.3215866387713424</v>
      </c>
      <c r="L30" s="37">
        <f t="shared" si="9"/>
        <v>0.56598984771573613</v>
      </c>
      <c r="M30" s="37">
        <f t="shared" si="10"/>
        <v>0.43401015228426398</v>
      </c>
      <c r="N30" s="38">
        <v>126</v>
      </c>
      <c r="O30" s="38">
        <f t="shared" si="11"/>
        <v>52.315789473684212</v>
      </c>
      <c r="P30" s="38">
        <f t="shared" si="12"/>
        <v>69.497757847533649</v>
      </c>
      <c r="Q30" s="38">
        <f t="shared" si="13"/>
        <v>56.502242152466373</v>
      </c>
      <c r="R30" s="38">
        <f t="shared" si="14"/>
        <v>73.68421052631578</v>
      </c>
      <c r="S30" s="39">
        <f t="shared" si="15"/>
        <v>-4.1864526787821603</v>
      </c>
      <c r="T30" s="39">
        <f t="shared" si="16"/>
        <v>-4.1864526787821319</v>
      </c>
      <c r="U30" t="s">
        <v>147</v>
      </c>
      <c r="V30" t="s">
        <v>83</v>
      </c>
      <c r="W30" t="s">
        <v>187</v>
      </c>
      <c r="X30" t="s">
        <v>311</v>
      </c>
      <c r="Y30" s="41"/>
    </row>
    <row r="31" spans="1:25" ht="15" x14ac:dyDescent="0.25">
      <c r="A31">
        <v>1.65</v>
      </c>
      <c r="B31">
        <v>2.35</v>
      </c>
      <c r="C31" s="29">
        <f t="shared" si="0"/>
        <v>3.1592520954223158E-2</v>
      </c>
      <c r="D31" s="30">
        <f>IF(OR($A31="",$B31=""),"",A31*'MPTO_working_2-way'!$G30)</f>
        <v>1.7021276595744681</v>
      </c>
      <c r="E31" s="32">
        <f>IF(OR($A31="",$B31=""),"",B31*'MPTO_working_2-way'!$G30)</f>
        <v>2.4242424242424243</v>
      </c>
      <c r="F31" s="30">
        <f>IF(OR($A31="",$B31=""),"",'MPTO_working_2-way'!D30)</f>
        <v>1.6941561987984708</v>
      </c>
      <c r="G31" s="32">
        <f>IF(OR($A31="",$B31=""),"",'MPTO_working_2-way'!E30)</f>
        <v>2.4405979543666407</v>
      </c>
      <c r="H31" s="30">
        <f>IF(OR($A31="",$B31=""),"",'OddsRatio_working_2-way'!M30)</f>
        <v>1.6938886664887112</v>
      </c>
      <c r="I31" s="30">
        <f>IF(OR($A31="",$B31=""),"",'OddsRatio_working_2-way'!N30)</f>
        <v>2.4411533842457849</v>
      </c>
      <c r="J31" s="30">
        <f>IF('Log_working_2-way'!$D30="","",A31^('Log_working_2-way'!$D30))</f>
        <v>1.6902722385674813</v>
      </c>
      <c r="K31" s="32">
        <f>IF('Log_working_2-way'!$D30="","",B31^('Log_working_2-way'!$D30))</f>
        <v>2.4487037782009757</v>
      </c>
      <c r="L31" s="37">
        <f t="shared" si="9"/>
        <v>0.58750000000000002</v>
      </c>
      <c r="M31" s="37">
        <f t="shared" si="10"/>
        <v>0.41249999999999998</v>
      </c>
      <c r="N31" s="38">
        <v>127</v>
      </c>
      <c r="O31" s="38">
        <f t="shared" si="11"/>
        <v>50.030303030303024</v>
      </c>
      <c r="P31" s="38">
        <f t="shared" si="12"/>
        <v>72.957446808510639</v>
      </c>
      <c r="Q31" s="38">
        <f t="shared" si="13"/>
        <v>54.042553191489361</v>
      </c>
      <c r="R31" s="38">
        <f t="shared" si="14"/>
        <v>76.969696969696969</v>
      </c>
      <c r="S31" s="39">
        <f t="shared" si="15"/>
        <v>-4.012250161186337</v>
      </c>
      <c r="T31" s="39">
        <f t="shared" si="16"/>
        <v>-4.0122501611863299</v>
      </c>
      <c r="U31" t="s">
        <v>89</v>
      </c>
      <c r="V31" t="s">
        <v>99</v>
      </c>
      <c r="W31" t="s">
        <v>192</v>
      </c>
      <c r="X31" t="s">
        <v>311</v>
      </c>
      <c r="Y31" s="41"/>
    </row>
    <row r="32" spans="1:25" ht="15" x14ac:dyDescent="0.25">
      <c r="A32">
        <v>1.72</v>
      </c>
      <c r="B32">
        <v>2.21</v>
      </c>
      <c r="C32" s="29">
        <f t="shared" si="0"/>
        <v>3.3884036620014824E-2</v>
      </c>
      <c r="D32" s="30">
        <f>IF(OR($A32="",$B32=""),"",A32*'MPTO_working_2-way'!$G31)</f>
        <v>1.7782805429864255</v>
      </c>
      <c r="E32" s="32">
        <f>IF(OR($A32="",$B32=""),"",B32*'MPTO_working_2-way'!$G31)</f>
        <v>2.2848837209302326</v>
      </c>
      <c r="F32" s="30">
        <f>IF(OR($A32="",$B32=""),"",'MPTO_working_2-way'!D31)</f>
        <v>1.7716256524981358</v>
      </c>
      <c r="G32" s="32">
        <f>IF(OR($A32="",$B32=""),"",'MPTO_working_2-way'!E31)</f>
        <v>2.2959652089876781</v>
      </c>
      <c r="H32" s="30">
        <f>IF(OR($A32="",$B32=""),"",'OddsRatio_working_2-way'!M31)</f>
        <v>1.7713892158398703</v>
      </c>
      <c r="I32" s="30">
        <f>IF(OR($A32="",$B32=""),"",'OddsRatio_working_2-way'!N31)</f>
        <v>2.2963624321753371</v>
      </c>
      <c r="J32" s="30">
        <f>IF('Log_working_2-way'!$D31="","",A32^('Log_working_2-way'!$D31))</f>
        <v>1.7683679149287428</v>
      </c>
      <c r="K32" s="32">
        <f>IF('Log_working_2-way'!$D31="","",B32^('Log_working_2-way'!$D31))</f>
        <v>2.3014598613122459</v>
      </c>
      <c r="L32" s="37">
        <f t="shared" si="9"/>
        <v>0.56234096692111957</v>
      </c>
      <c r="M32" s="37">
        <f t="shared" si="10"/>
        <v>0.43765903307888038</v>
      </c>
      <c r="N32" s="38">
        <v>128</v>
      </c>
      <c r="O32" s="38">
        <f t="shared" si="11"/>
        <v>53.581395348837212</v>
      </c>
      <c r="P32" s="38">
        <f t="shared" si="12"/>
        <v>70.081447963800898</v>
      </c>
      <c r="Q32" s="38">
        <f t="shared" si="13"/>
        <v>57.918552036199095</v>
      </c>
      <c r="R32" s="38">
        <f t="shared" si="14"/>
        <v>74.418604651162795</v>
      </c>
      <c r="S32" s="39">
        <f t="shared" si="15"/>
        <v>-4.3371566873618832</v>
      </c>
      <c r="T32" s="39">
        <f t="shared" si="16"/>
        <v>-4.3371566873618974</v>
      </c>
      <c r="U32" t="s">
        <v>93</v>
      </c>
      <c r="V32" t="s">
        <v>107</v>
      </c>
      <c r="W32" t="s">
        <v>192</v>
      </c>
      <c r="X32" t="s">
        <v>311</v>
      </c>
      <c r="Y32" s="41"/>
    </row>
    <row r="33" spans="1:25" ht="15" x14ac:dyDescent="0.25">
      <c r="A33">
        <v>1.48</v>
      </c>
      <c r="B33">
        <v>2.73</v>
      </c>
      <c r="C33" s="29">
        <f t="shared" si="0"/>
        <v>4.1976041976041989E-2</v>
      </c>
      <c r="D33" s="30">
        <f>IF(OR($A33="",$B33=""),"",A33*'MPTO_working_2-way'!$G32)</f>
        <v>1.5421245421245422</v>
      </c>
      <c r="E33" s="32">
        <f>IF(OR($A33="",$B33=""),"",B33*'MPTO_working_2-way'!$G32)</f>
        <v>2.8445945945945947</v>
      </c>
      <c r="F33" s="30">
        <f>IF(OR($A33="",$B33=""),"",'MPTO_working_2-way'!D32)</f>
        <v>1.5274459398155149</v>
      </c>
      <c r="G33" s="32">
        <f>IF(OR($A33="",$B33=""),"",'MPTO_working_2-way'!E32)</f>
        <v>2.8959288990825689</v>
      </c>
      <c r="H33" s="30">
        <f>IF(OR($A33="",$B33=""),"",'OddsRatio_working_2-way'!M32)</f>
        <v>1.5267415375673767</v>
      </c>
      <c r="I33" s="30">
        <f>IF(OR($A33="",$B33=""),"",'OddsRatio_working_2-way'!N32)</f>
        <v>2.8984642916490868</v>
      </c>
      <c r="J33" s="30">
        <f>IF('Log_working_2-way'!$D32="","",A33^('Log_working_2-way'!$D32))</f>
        <v>1.5200063181014982</v>
      </c>
      <c r="K33" s="32">
        <f>IF('Log_working_2-way'!$D32="","",B33^('Log_working_2-way'!$D32))</f>
        <v>2.9230535575986627</v>
      </c>
      <c r="L33" s="37">
        <f t="shared" si="9"/>
        <v>0.64845605700712583</v>
      </c>
      <c r="M33" s="37">
        <f t="shared" si="10"/>
        <v>0.35154394299287411</v>
      </c>
      <c r="N33" s="38">
        <v>129</v>
      </c>
      <c r="O33" s="38">
        <f t="shared" si="11"/>
        <v>41.837837837837832</v>
      </c>
      <c r="P33" s="38">
        <f t="shared" si="12"/>
        <v>81.747252747252745</v>
      </c>
      <c r="Q33" s="38">
        <f t="shared" si="13"/>
        <v>47.252747252747248</v>
      </c>
      <c r="R33" s="38">
        <f t="shared" si="14"/>
        <v>87.162162162162161</v>
      </c>
      <c r="S33" s="39">
        <f t="shared" si="15"/>
        <v>-5.4149094149094168</v>
      </c>
      <c r="T33" s="39">
        <f t="shared" si="16"/>
        <v>-5.4149094149094168</v>
      </c>
      <c r="U33" t="s">
        <v>104</v>
      </c>
      <c r="V33" t="s">
        <v>151</v>
      </c>
      <c r="W33" t="s">
        <v>192</v>
      </c>
      <c r="X33" t="s">
        <v>311</v>
      </c>
      <c r="Y33" s="41"/>
    </row>
    <row r="34" spans="1:25" ht="15" x14ac:dyDescent="0.25">
      <c r="A34">
        <v>2.08</v>
      </c>
      <c r="B34">
        <v>1.82</v>
      </c>
      <c r="C34" s="29">
        <f t="shared" si="0"/>
        <v>3.0219780219780112E-2</v>
      </c>
      <c r="D34" s="30">
        <f>IF(OR($A34="",$B34=""),"",A34*'MPTO_working_2-way'!$G33)</f>
        <v>2.1428571428571428</v>
      </c>
      <c r="E34" s="32">
        <f>IF(OR($A34="",$B34=""),"",B34*'MPTO_working_2-way'!$G33)</f>
        <v>1.8749999999999998</v>
      </c>
      <c r="F34" s="30">
        <f>IF(OR($A34="",$B34=""),"",'MPTO_working_2-way'!D33)</f>
        <v>2.1474926253687316</v>
      </c>
      <c r="G34" s="32">
        <f>IF(OR($A34="",$B34=""),"",'MPTO_working_2-way'!E33)</f>
        <v>1.8714652956298199</v>
      </c>
      <c r="H34" s="30">
        <f>IF(OR($A34="",$B34=""),"",'OddsRatio_working_2-way'!M33)</f>
        <v>2.1476380835140083</v>
      </c>
      <c r="I34" s="30">
        <f>IF(OR($A34="",$B34=""),"",'OddsRatio_working_2-way'!N33)</f>
        <v>1.8713548411865626</v>
      </c>
      <c r="J34" s="30">
        <f>IF('Log_working_2-way'!$D33="","",A34^('Log_working_2-way'!$D33))</f>
        <v>2.1497509176455911</v>
      </c>
      <c r="K34" s="32">
        <f>IF('Log_working_2-way'!$D33="","",B34^('Log_working_2-way'!$D33))</f>
        <v>1.8697536002386808</v>
      </c>
      <c r="L34" s="37">
        <f t="shared" si="9"/>
        <v>0.46666666666666667</v>
      </c>
      <c r="M34" s="37">
        <f t="shared" si="10"/>
        <v>0.53333333333333344</v>
      </c>
      <c r="N34" s="38">
        <v>130</v>
      </c>
      <c r="O34" s="38">
        <f t="shared" si="11"/>
        <v>67.500000000000014</v>
      </c>
      <c r="P34" s="38">
        <f t="shared" si="12"/>
        <v>58.571428571428562</v>
      </c>
      <c r="Q34" s="38">
        <f t="shared" si="13"/>
        <v>71.428571428571416</v>
      </c>
      <c r="R34" s="38">
        <f t="shared" si="14"/>
        <v>62.499999999999993</v>
      </c>
      <c r="S34" s="39">
        <f t="shared" si="15"/>
        <v>-3.9285714285714022</v>
      </c>
      <c r="T34" s="39">
        <f t="shared" si="16"/>
        <v>-3.9285714285714306</v>
      </c>
      <c r="U34" t="s">
        <v>101</v>
      </c>
      <c r="V34" t="s">
        <v>179</v>
      </c>
      <c r="W34" t="s">
        <v>192</v>
      </c>
      <c r="X34" t="s">
        <v>311</v>
      </c>
      <c r="Y34" s="41"/>
    </row>
    <row r="35" spans="1:25" ht="15" x14ac:dyDescent="0.25">
      <c r="A35">
        <v>1.78</v>
      </c>
      <c r="B35">
        <v>2.13</v>
      </c>
      <c r="C35" s="29">
        <f t="shared" si="0"/>
        <v>3.128132088410629E-2</v>
      </c>
      <c r="D35" s="30">
        <f>IF(OR($A35="",$B35=""),"",A35*'MPTO_working_2-way'!$G34)</f>
        <v>1.8356807511737092</v>
      </c>
      <c r="E35" s="32">
        <f>IF(OR($A35="",$B35=""),"",B35*'MPTO_working_2-way'!$G34)</f>
        <v>2.1966292134831464</v>
      </c>
      <c r="F35" s="30">
        <f>IF(OR($A35="",$B35=""),"",'MPTO_working_2-way'!D34)</f>
        <v>1.8309750325976726</v>
      </c>
      <c r="G35" s="32">
        <f>IF(OR($A35="",$B35=""),"",'MPTO_working_2-way'!E34)</f>
        <v>2.2034055907479515</v>
      </c>
      <c r="H35" s="30">
        <f>IF(OR($A35="",$B35=""),"",'OddsRatio_working_2-way'!M34)</f>
        <v>1.8308221751528204</v>
      </c>
      <c r="I35" s="30">
        <f>IF(OR($A35="",$B35=""),"",'OddsRatio_working_2-way'!N34)</f>
        <v>2.2036269973367788</v>
      </c>
      <c r="J35" s="30">
        <f>IF('Log_working_2-way'!$D34="","",A35^('Log_working_2-way'!$D34))</f>
        <v>1.8286894264917752</v>
      </c>
      <c r="K35" s="32">
        <f>IF('Log_working_2-way'!$D34="","",B35^('Log_working_2-way'!$D34))</f>
        <v>2.2067247005110642</v>
      </c>
      <c r="L35" s="37">
        <f t="shared" si="9"/>
        <v>0.54475703324808178</v>
      </c>
      <c r="M35" s="37">
        <f t="shared" si="10"/>
        <v>0.45524296675191805</v>
      </c>
      <c r="N35" s="38">
        <v>131</v>
      </c>
      <c r="O35" s="38">
        <f t="shared" si="11"/>
        <v>57.404494382022477</v>
      </c>
      <c r="P35" s="38">
        <f t="shared" si="12"/>
        <v>69.497652582159617</v>
      </c>
      <c r="Q35" s="38">
        <f t="shared" si="13"/>
        <v>61.502347417840376</v>
      </c>
      <c r="R35" s="38">
        <f t="shared" si="14"/>
        <v>73.595505617977537</v>
      </c>
      <c r="S35" s="39">
        <f t="shared" si="15"/>
        <v>-4.0978530358178986</v>
      </c>
      <c r="T35" s="39">
        <f t="shared" si="16"/>
        <v>-4.0978530358179199</v>
      </c>
      <c r="U35" t="s">
        <v>106</v>
      </c>
      <c r="V35" t="s">
        <v>90</v>
      </c>
      <c r="W35" t="s">
        <v>192</v>
      </c>
      <c r="X35" t="s">
        <v>311</v>
      </c>
      <c r="Y35" s="41"/>
    </row>
    <row r="36" spans="1:25" ht="15" x14ac:dyDescent="0.25">
      <c r="A36">
        <v>1.69</v>
      </c>
      <c r="B36">
        <v>2.27</v>
      </c>
      <c r="C36" s="29">
        <f t="shared" si="0"/>
        <v>3.2244610692594433E-2</v>
      </c>
      <c r="D36" s="30">
        <f>IF(OR($A36="",$B36=""),"",A36*'MPTO_working_2-way'!$G35)</f>
        <v>1.7444933920704846</v>
      </c>
      <c r="E36" s="32">
        <f>IF(OR($A36="",$B36=""),"",B36*'MPTO_working_2-way'!$G35)</f>
        <v>2.3431952662721893</v>
      </c>
      <c r="F36" s="30">
        <f>IF(OR($A36="",$B36=""),"",'MPTO_working_2-way'!D35)</f>
        <v>1.7373366845549443</v>
      </c>
      <c r="G36" s="32">
        <f>IF(OR($A36="",$B36=""),"",'MPTO_working_2-way'!E35)</f>
        <v>2.3562325338574457</v>
      </c>
      <c r="H36" s="30">
        <f>IF(OR($A36="",$B36=""),"",'OddsRatio_working_2-way'!M35)</f>
        <v>1.7370936756031574</v>
      </c>
      <c r="I36" s="30">
        <f>IF(OR($A36="",$B36=""),"",'OddsRatio_working_2-way'!N35)</f>
        <v>2.3566796637913199</v>
      </c>
      <c r="J36" s="30">
        <f>IF('Log_working_2-way'!$D35="","",A36^('Log_working_2-way'!$D35))</f>
        <v>1.733847459679009</v>
      </c>
      <c r="K36" s="32">
        <f>IF('Log_working_2-way'!$D35="","",B36^('Log_working_2-way'!$D35))</f>
        <v>2.3626810133503287</v>
      </c>
      <c r="L36" s="37">
        <f t="shared" si="9"/>
        <v>0.5732323232323232</v>
      </c>
      <c r="M36" s="37">
        <f t="shared" si="10"/>
        <v>0.4267676767676768</v>
      </c>
      <c r="N36" s="38">
        <v>132</v>
      </c>
      <c r="O36" s="38">
        <f t="shared" si="11"/>
        <v>53.89349112426035</v>
      </c>
      <c r="P36" s="38">
        <f t="shared" si="12"/>
        <v>73.850220264317173</v>
      </c>
      <c r="Q36" s="38">
        <f t="shared" si="13"/>
        <v>58.14977973568282</v>
      </c>
      <c r="R36" s="38">
        <f t="shared" si="14"/>
        <v>78.10650887573965</v>
      </c>
      <c r="S36" s="39">
        <f t="shared" si="15"/>
        <v>-4.2562886114224696</v>
      </c>
      <c r="T36" s="39">
        <f t="shared" si="16"/>
        <v>-4.2562886114224767</v>
      </c>
      <c r="U36" t="s">
        <v>100</v>
      </c>
      <c r="V36" t="s">
        <v>92</v>
      </c>
      <c r="W36" t="s">
        <v>192</v>
      </c>
      <c r="X36" t="s">
        <v>311</v>
      </c>
      <c r="Y36" s="41"/>
    </row>
    <row r="37" spans="1:25" ht="15" x14ac:dyDescent="0.25">
      <c r="A37">
        <v>1.93</v>
      </c>
      <c r="B37">
        <v>1.96</v>
      </c>
      <c r="C37" s="29">
        <f t="shared" si="0"/>
        <v>2.8338796658559762E-2</v>
      </c>
      <c r="D37" s="30">
        <f>IF(OR($A37="",$B37=""),"",A37*'MPTO_working_2-way'!$G36)</f>
        <v>1.9846938775510203</v>
      </c>
      <c r="E37" s="32">
        <f>IF(OR($A37="",$B37=""),"",B37*'MPTO_working_2-way'!$G36)</f>
        <v>2.0155440414507773</v>
      </c>
      <c r="F37" s="30">
        <f>IF(OR($A37="",$B37=""),"",'MPTO_working_2-way'!D36)</f>
        <v>1.9842635333613092</v>
      </c>
      <c r="G37" s="32">
        <f>IF(OR($A37="",$B37=""),"",'MPTO_working_2-way'!E36)</f>
        <v>2.0159880622468553</v>
      </c>
      <c r="H37" s="30">
        <f>IF(OR($A37="",$B37=""),"",'OddsRatio_working_2-way'!M36)</f>
        <v>1.9842509842514759</v>
      </c>
      <c r="I37" s="30">
        <f>IF(OR($A37="",$B37=""),"",'OddsRatio_working_2-way'!N36)</f>
        <v>2.0160010160015238</v>
      </c>
      <c r="J37" s="30">
        <f>IF('Log_working_2-way'!$D36="","",A37^('Log_working_2-way'!$D36))</f>
        <v>1.9840560014719333</v>
      </c>
      <c r="K37" s="32">
        <f>IF('Log_working_2-way'!$D36="","",B37^('Log_working_2-way'!$D36))</f>
        <v>2.0162023284286739</v>
      </c>
      <c r="L37" s="37">
        <f t="shared" si="9"/>
        <v>0.50385604113110538</v>
      </c>
      <c r="M37" s="37">
        <f t="shared" si="10"/>
        <v>0.49614395886889456</v>
      </c>
      <c r="N37" s="38">
        <v>133</v>
      </c>
      <c r="O37" s="38">
        <f t="shared" si="11"/>
        <v>64.088082901554415</v>
      </c>
      <c r="P37" s="38">
        <f t="shared" si="12"/>
        <v>65.142857142857153</v>
      </c>
      <c r="Q37" s="38">
        <f t="shared" si="13"/>
        <v>67.857142857142861</v>
      </c>
      <c r="R37" s="38">
        <f t="shared" si="14"/>
        <v>68.911917098445599</v>
      </c>
      <c r="S37" s="39">
        <f t="shared" si="15"/>
        <v>-3.7690599555884461</v>
      </c>
      <c r="T37" s="39">
        <f t="shared" si="16"/>
        <v>-3.7690599555884461</v>
      </c>
      <c r="U37" t="s">
        <v>103</v>
      </c>
      <c r="V37" t="s">
        <v>91</v>
      </c>
      <c r="W37" t="s">
        <v>192</v>
      </c>
      <c r="X37" t="s">
        <v>311</v>
      </c>
      <c r="Y37" s="41"/>
    </row>
    <row r="38" spans="1:25" ht="15" x14ac:dyDescent="0.25">
      <c r="A38">
        <v>2.38</v>
      </c>
      <c r="B38">
        <v>1.63</v>
      </c>
      <c r="C38" s="29">
        <f t="shared" si="0"/>
        <v>3.3664999742228252E-2</v>
      </c>
      <c r="D38" s="30">
        <f>IF(OR($A38="",$B38=""),"",A38*'MPTO_working_2-way'!$G37)</f>
        <v>2.4601226993865031</v>
      </c>
      <c r="E38" s="32">
        <f>IF(OR($A38="",$B38=""),"",B38*'MPTO_working_2-way'!$G37)</f>
        <v>1.6848739495798319</v>
      </c>
      <c r="F38" s="30">
        <f>IF(OR($A38="",$B38=""),"",'MPTO_working_2-way'!D37)</f>
        <v>2.4793251102447753</v>
      </c>
      <c r="G38" s="32">
        <f>IF(OR($A38="",$B38=""),"",'MPTO_working_2-way'!E37)</f>
        <v>1.6759839288028686</v>
      </c>
      <c r="H38" s="30">
        <f>IF(OR($A38="",$B38=""),"",'OddsRatio_working_2-way'!M37)</f>
        <v>2.4800257398019103</v>
      </c>
      <c r="I38" s="30">
        <f>IF(OR($A38="",$B38=""),"",'OddsRatio_working_2-way'!N37)</f>
        <v>1.6756639246921761</v>
      </c>
      <c r="J38" s="30">
        <f>IF('Log_working_2-way'!$D37="","",A38^('Log_working_2-way'!$D37))</f>
        <v>2.4889275111820632</v>
      </c>
      <c r="K38" s="32">
        <f>IF('Log_working_2-way'!$D37="","",B38^('Log_working_2-way'!$D37))</f>
        <v>1.6716243688761041</v>
      </c>
      <c r="L38" s="37">
        <f t="shared" si="9"/>
        <v>0.40648379052369077</v>
      </c>
      <c r="M38" s="37">
        <f t="shared" si="10"/>
        <v>0.59351620947630923</v>
      </c>
      <c r="N38" s="38">
        <v>134</v>
      </c>
      <c r="O38" s="38">
        <f t="shared" si="11"/>
        <v>77.697478991596626</v>
      </c>
      <c r="P38" s="38">
        <f t="shared" si="12"/>
        <v>51.79141104294478</v>
      </c>
      <c r="Q38" s="38">
        <f t="shared" si="13"/>
        <v>82.208588957055213</v>
      </c>
      <c r="R38" s="38">
        <f t="shared" si="14"/>
        <v>56.30252100840336</v>
      </c>
      <c r="S38" s="39">
        <f t="shared" si="15"/>
        <v>-4.5111099654585871</v>
      </c>
      <c r="T38" s="39">
        <f t="shared" si="16"/>
        <v>-4.51110996545858</v>
      </c>
      <c r="U38" t="s">
        <v>150</v>
      </c>
      <c r="V38" t="s">
        <v>95</v>
      </c>
      <c r="W38" t="s">
        <v>192</v>
      </c>
      <c r="X38" t="s">
        <v>311</v>
      </c>
      <c r="Y38" s="41"/>
    </row>
    <row r="39" spans="1:25" ht="15" x14ac:dyDescent="0.25">
      <c r="A39">
        <v>2.1800000000000002</v>
      </c>
      <c r="B39">
        <v>1.74</v>
      </c>
      <c r="C39" s="29">
        <f t="shared" si="0"/>
        <v>3.3428240008436028E-2</v>
      </c>
      <c r="D39" s="30">
        <f>IF(OR($A39="",$B39=""),"",A39*'MPTO_working_2-way'!$G38)</f>
        <v>2.2528735632183907</v>
      </c>
      <c r="E39" s="32">
        <f>IF(OR($A39="",$B39=""),"",B39*'MPTO_working_2-way'!$G38)</f>
        <v>1.7981651376146788</v>
      </c>
      <c r="F39" s="30">
        <f>IF(OR($A39="",$B39=""),"",'MPTO_working_2-way'!D38)</f>
        <v>2.2624358821424311</v>
      </c>
      <c r="G39" s="32">
        <f>IF(OR($A39="",$B39=""),"",'MPTO_working_2-way'!E38)</f>
        <v>1.7921194368326561</v>
      </c>
      <c r="H39" s="30">
        <f>IF(OR($A39="",$B39=""),"",'OddsRatio_working_2-way'!M38)</f>
        <v>2.26277258229445</v>
      </c>
      <c r="I39" s="30">
        <f>IF(OR($A39="",$B39=""),"",'OddsRatio_working_2-way'!N38)</f>
        <v>1.7919082295744857</v>
      </c>
      <c r="J39" s="30">
        <f>IF('Log_working_2-way'!$D38="","",A39^('Log_working_2-way'!$D38))</f>
        <v>2.2671631499443738</v>
      </c>
      <c r="K39" s="32">
        <f>IF('Log_working_2-way'!$D38="","",B39^('Log_working_2-way'!$D38))</f>
        <v>1.7891643629660847</v>
      </c>
      <c r="L39" s="37">
        <f t="shared" si="9"/>
        <v>0.44387755102040816</v>
      </c>
      <c r="M39" s="37">
        <f t="shared" si="10"/>
        <v>0.55612244897959184</v>
      </c>
      <c r="N39" s="38">
        <v>135</v>
      </c>
      <c r="O39" s="38">
        <f t="shared" si="11"/>
        <v>73.073394495412842</v>
      </c>
      <c r="P39" s="38">
        <f t="shared" si="12"/>
        <v>57.413793103448278</v>
      </c>
      <c r="Q39" s="38">
        <f t="shared" si="13"/>
        <v>77.586206896551715</v>
      </c>
      <c r="R39" s="38">
        <f t="shared" si="14"/>
        <v>61.926605504587151</v>
      </c>
      <c r="S39" s="39">
        <f t="shared" si="15"/>
        <v>-4.5128124011388735</v>
      </c>
      <c r="T39" s="39">
        <f t="shared" si="16"/>
        <v>-4.5128124011388735</v>
      </c>
      <c r="U39" t="s">
        <v>102</v>
      </c>
      <c r="V39" t="s">
        <v>108</v>
      </c>
      <c r="W39" t="s">
        <v>192</v>
      </c>
      <c r="X39" t="s">
        <v>311</v>
      </c>
      <c r="Y39" s="41"/>
    </row>
    <row r="40" spans="1:25" ht="15" x14ac:dyDescent="0.25">
      <c r="A40">
        <v>1.85</v>
      </c>
      <c r="B40">
        <v>2.0499999999999998</v>
      </c>
      <c r="C40" s="29">
        <f t="shared" si="0"/>
        <v>2.8345418589321048E-2</v>
      </c>
      <c r="D40" s="30">
        <f>IF(OR($A40="",$B40=""),"",A40*'MPTO_working_2-way'!$G39)</f>
        <v>1.902439024390244</v>
      </c>
      <c r="E40" s="32">
        <f>IF(OR($A40="",$B40=""),"",B40*'MPTO_working_2-way'!$G39)</f>
        <v>2.1081081081081079</v>
      </c>
      <c r="F40" s="30">
        <f>IF(OR($A40="",$B40=""),"",'MPTO_working_2-way'!D39)</f>
        <v>1.8998121477770822</v>
      </c>
      <c r="G40" s="32">
        <f>IF(OR($A40="",$B40=""),"",'MPTO_working_2-way'!E39)</f>
        <v>2.1113430758524703</v>
      </c>
      <c r="H40" s="30">
        <f>IF(OR($A40="",$B40=""),"",'OddsRatio_working_2-way'!M39)</f>
        <v>1.8997354108424378</v>
      </c>
      <c r="I40" s="30">
        <f>IF(OR($A40="",$B40=""),"",'OddsRatio_working_2-way'!N39)</f>
        <v>2.1114378604524222</v>
      </c>
      <c r="J40" s="30">
        <f>IF('Log_working_2-way'!$D39="","",A40^('Log_working_2-way'!$D39))</f>
        <v>1.8985467665018629</v>
      </c>
      <c r="K40" s="32">
        <f>IF('Log_working_2-way'!$D39="","",B40^('Log_working_2-way'!$D39))</f>
        <v>2.1129081281913611</v>
      </c>
      <c r="L40" s="37">
        <f t="shared" si="9"/>
        <v>0.52564102564102555</v>
      </c>
      <c r="M40" s="37">
        <f t="shared" si="10"/>
        <v>0.47435897435897439</v>
      </c>
      <c r="N40" s="38">
        <v>136</v>
      </c>
      <c r="O40" s="38">
        <f t="shared" si="11"/>
        <v>62.486486486486491</v>
      </c>
      <c r="P40" s="38">
        <f t="shared" si="12"/>
        <v>69.658536585365837</v>
      </c>
      <c r="Q40" s="38">
        <f t="shared" si="13"/>
        <v>66.341463414634148</v>
      </c>
      <c r="R40" s="38">
        <f t="shared" si="14"/>
        <v>73.513513513513502</v>
      </c>
      <c r="S40" s="39">
        <f t="shared" si="15"/>
        <v>-3.8549769281476571</v>
      </c>
      <c r="T40" s="39">
        <f t="shared" si="16"/>
        <v>-3.8549769281476642</v>
      </c>
      <c r="U40" t="s">
        <v>105</v>
      </c>
      <c r="V40" t="s">
        <v>178</v>
      </c>
      <c r="W40" t="s">
        <v>192</v>
      </c>
      <c r="X40" t="s">
        <v>311</v>
      </c>
      <c r="Y40" s="41"/>
    </row>
    <row r="41" spans="1:25" s="35" customFormat="1" ht="15" x14ac:dyDescent="0.25">
      <c r="A41">
        <v>2.0299999999999998</v>
      </c>
      <c r="B41">
        <v>1.85</v>
      </c>
      <c r="C41" s="29">
        <f t="shared" si="0"/>
        <v>3.315137797896428E-2</v>
      </c>
      <c r="D41" s="30">
        <f>IF(OR($A41="",$B41=""),"",A41*'MPTO_working_2-way'!$G40)</f>
        <v>2.0972972972972972</v>
      </c>
      <c r="E41" s="32">
        <f>IF(OR($A41="",$B41=""),"",B41*'MPTO_working_2-way'!$G40)</f>
        <v>1.9113300492610841</v>
      </c>
      <c r="F41" s="30">
        <f>IF(OR($A41="",$B41=""),"",'MPTO_working_2-way'!D40)</f>
        <v>2.1006852188505105</v>
      </c>
      <c r="G41" s="32">
        <f>IF(OR($A41="",$B41=""),"",'MPTO_working_2-way'!E40)</f>
        <v>1.9085249650616189</v>
      </c>
      <c r="H41" s="30">
        <f>IF(OR($A41="",$B41=""),"",'OddsRatio_working_2-way'!M40)</f>
        <v>2.1008018467836762</v>
      </c>
      <c r="I41" s="30">
        <f>IF(OR($A41="",$B41=""),"",'OddsRatio_working_2-way'!N40)</f>
        <v>1.9084287085108012</v>
      </c>
      <c r="J41" s="30">
        <f>IF('Log_working_2-way'!$D40="","",A41^('Log_working_2-way'!$D40))</f>
        <v>2.1023480190539692</v>
      </c>
      <c r="K41" s="32">
        <f>IF('Log_working_2-way'!$D40="","",B41^('Log_working_2-way'!$D40))</f>
        <v>1.9071545307970494</v>
      </c>
      <c r="L41" s="37">
        <f t="shared" si="9"/>
        <v>0.47680412371134023</v>
      </c>
      <c r="M41" s="37">
        <f t="shared" si="10"/>
        <v>0.52319587628865971</v>
      </c>
      <c r="N41" s="38">
        <v>137</v>
      </c>
      <c r="O41" s="38">
        <f t="shared" si="11"/>
        <v>69.512315270935943</v>
      </c>
      <c r="P41" s="38">
        <f t="shared" si="12"/>
        <v>62.945945945945944</v>
      </c>
      <c r="Q41" s="38">
        <f t="shared" si="13"/>
        <v>74.054054054054049</v>
      </c>
      <c r="R41" s="38">
        <f t="shared" si="14"/>
        <v>67.487684729064043</v>
      </c>
      <c r="S41" s="39">
        <f t="shared" si="15"/>
        <v>-4.541738783118106</v>
      </c>
      <c r="T41" s="39">
        <f t="shared" si="16"/>
        <v>-4.5417387831180989</v>
      </c>
      <c r="U41" t="s">
        <v>202</v>
      </c>
      <c r="V41" t="s">
        <v>215</v>
      </c>
      <c r="W41" t="s">
        <v>246</v>
      </c>
      <c r="X41" t="s">
        <v>311</v>
      </c>
      <c r="Y41" s="41"/>
    </row>
    <row r="42" spans="1:25" ht="15" x14ac:dyDescent="0.25">
      <c r="A42">
        <v>1.79</v>
      </c>
      <c r="B42">
        <v>2.09</v>
      </c>
      <c r="C42" s="29">
        <f t="shared" si="0"/>
        <v>3.7128117398625982E-2</v>
      </c>
      <c r="D42" s="30">
        <f>IF(OR($A42="",$B42=""),"",A42*'MPTO_working_2-way'!$G41)</f>
        <v>1.8564593301435406</v>
      </c>
      <c r="E42" s="32">
        <f>IF(OR($A42="",$B42=""),"",B42*'MPTO_working_2-way'!$G41)</f>
        <v>2.1675977653631282</v>
      </c>
      <c r="F42" s="30">
        <f>IF(OR($A42="",$B42=""),"",'MPTO_working_2-way'!D41)</f>
        <v>1.8515255747197545</v>
      </c>
      <c r="G42" s="32">
        <f>IF(OR($A42="",$B42=""),"",'MPTO_working_2-way'!E41)</f>
        <v>2.1743628490889537</v>
      </c>
      <c r="H42" s="30">
        <f>IF(OR($A42="",$B42=""),"",'OddsRatio_working_2-way'!M41)</f>
        <v>1.8513346241060764</v>
      </c>
      <c r="I42" s="30">
        <f>IF(OR($A42="",$B42=""),"",'OddsRatio_working_2-way'!N41)</f>
        <v>2.1746262535134471</v>
      </c>
      <c r="J42" s="30">
        <f>IF('Log_working_2-way'!$D41="","",A42^('Log_working_2-way'!$D41))</f>
        <v>1.8490885498780329</v>
      </c>
      <c r="K42" s="32">
        <f>IF('Log_working_2-way'!$D41="","",B42^('Log_working_2-way'!$D41))</f>
        <v>2.177733465070919</v>
      </c>
      <c r="L42" s="37">
        <f t="shared" si="9"/>
        <v>0.53865979381443296</v>
      </c>
      <c r="M42" s="37">
        <f t="shared" si="10"/>
        <v>0.46134020618556709</v>
      </c>
      <c r="N42" s="38">
        <v>138</v>
      </c>
      <c r="O42" s="38">
        <f t="shared" si="11"/>
        <v>60.905027932960898</v>
      </c>
      <c r="P42" s="38">
        <f t="shared" si="12"/>
        <v>71.971291866028693</v>
      </c>
      <c r="Q42" s="38">
        <f t="shared" si="13"/>
        <v>66.028708133971293</v>
      </c>
      <c r="R42" s="38">
        <f t="shared" si="14"/>
        <v>77.094972067039095</v>
      </c>
      <c r="S42" s="39">
        <f t="shared" si="15"/>
        <v>-5.1236802010103943</v>
      </c>
      <c r="T42" s="39">
        <f t="shared" si="16"/>
        <v>-5.1236802010104014</v>
      </c>
      <c r="U42" t="s">
        <v>197</v>
      </c>
      <c r="V42" t="s">
        <v>199</v>
      </c>
      <c r="W42" t="s">
        <v>246</v>
      </c>
      <c r="X42" t="s">
        <v>311</v>
      </c>
      <c r="Y42" s="41"/>
    </row>
    <row r="43" spans="1:25" ht="15" x14ac:dyDescent="0.25">
      <c r="A43">
        <v>1.88</v>
      </c>
      <c r="B43">
        <v>1.98</v>
      </c>
      <c r="C43" s="29">
        <f t="shared" si="0"/>
        <v>3.6965398667526461E-2</v>
      </c>
      <c r="D43" s="30">
        <f>IF(OR($A43="",$B43=""),"",A43*'MPTO_working_2-way'!$G42)</f>
        <v>1.9494949494949496</v>
      </c>
      <c r="E43" s="32">
        <f>IF(OR($A43="",$B43=""),"",B43*'MPTO_working_2-way'!$G42)</f>
        <v>2.0531914893617023</v>
      </c>
      <c r="F43" s="30">
        <f>IF(OR($A43="",$B43=""),"",'MPTO_working_2-way'!D42)</f>
        <v>1.9476768522394308</v>
      </c>
      <c r="G43" s="32">
        <f>IF(OR($A43="",$B43=""),"",'MPTO_working_2-way'!E42)</f>
        <v>2.0552120141342756</v>
      </c>
      <c r="H43" s="30">
        <f>IF(OR($A43="",$B43=""),"",'OddsRatio_working_2-way'!M42)</f>
        <v>1.947607082958686</v>
      </c>
      <c r="I43" s="30">
        <f>IF(OR($A43="",$B43=""),"",'OddsRatio_working_2-way'!N42)</f>
        <v>2.0552897060221729</v>
      </c>
      <c r="J43" s="30">
        <f>IF('Log_working_2-way'!$D42="","",A43^('Log_working_2-way'!$D42))</f>
        <v>1.9467780797695502</v>
      </c>
      <c r="K43" s="32">
        <f>IF('Log_working_2-way'!$D42="","",B43^('Log_working_2-way'!$D42))</f>
        <v>2.0562137224842738</v>
      </c>
      <c r="L43" s="37">
        <f t="shared" si="9"/>
        <v>0.5129533678756476</v>
      </c>
      <c r="M43" s="37">
        <f t="shared" si="10"/>
        <v>0.48704663212435229</v>
      </c>
      <c r="N43" s="38">
        <v>139</v>
      </c>
      <c r="O43" s="38">
        <f t="shared" si="11"/>
        <v>65.063829787234042</v>
      </c>
      <c r="P43" s="38">
        <f t="shared" si="12"/>
        <v>68.797979797979792</v>
      </c>
      <c r="Q43" s="38">
        <f t="shared" si="13"/>
        <v>70.202020202020208</v>
      </c>
      <c r="R43" s="38">
        <f t="shared" si="14"/>
        <v>73.936170212765958</v>
      </c>
      <c r="S43" s="39">
        <f t="shared" si="15"/>
        <v>-5.1381904147861661</v>
      </c>
      <c r="T43" s="39">
        <f t="shared" si="16"/>
        <v>-5.1381904147861661</v>
      </c>
      <c r="U43" t="s">
        <v>196</v>
      </c>
      <c r="V43" t="s">
        <v>205</v>
      </c>
      <c r="W43" t="s">
        <v>246</v>
      </c>
      <c r="X43" t="s">
        <v>311</v>
      </c>
      <c r="Y43" s="41"/>
    </row>
    <row r="44" spans="1:25" ht="15" x14ac:dyDescent="0.25">
      <c r="A44">
        <v>2.17</v>
      </c>
      <c r="B44">
        <v>1.74</v>
      </c>
      <c r="C44" s="29">
        <f t="shared" si="0"/>
        <v>3.5542136765718491E-2</v>
      </c>
      <c r="D44" s="30">
        <f>IF(OR($A44="",$B44=""),"",A44*'MPTO_working_2-way'!$G43)</f>
        <v>2.2471264367816088</v>
      </c>
      <c r="E44" s="32">
        <f>IF(OR($A44="",$B44=""),"",B44*'MPTO_working_2-way'!$G43)</f>
        <v>1.8018433179723501</v>
      </c>
      <c r="F44" s="30">
        <f>IF(OR($A44="",$B44=""),"",'MPTO_working_2-way'!D43)</f>
        <v>2.2570386753541753</v>
      </c>
      <c r="G44" s="32">
        <f>IF(OR($A44="",$B44=""),"",'MPTO_working_2-way'!E43)</f>
        <v>1.7955204717295163</v>
      </c>
      <c r="H44" s="30">
        <f>IF(OR($A44="",$B44=""),"",'OddsRatio_working_2-way'!M43)</f>
        <v>2.2574104664273644</v>
      </c>
      <c r="I44" s="30">
        <f>IF(OR($A44="",$B44=""),"",'OddsRatio_working_2-way'!N43)</f>
        <v>1.7952852522702987</v>
      </c>
      <c r="J44" s="30">
        <f>IF('Log_working_2-way'!$D43="","",A44^('Log_working_2-way'!$D43))</f>
        <v>2.2619707702020815</v>
      </c>
      <c r="K44" s="32">
        <f>IF('Log_working_2-way'!$D43="","",B44^('Log_working_2-way'!$D43))</f>
        <v>1.7924113803680148</v>
      </c>
      <c r="L44" s="37">
        <f t="shared" si="9"/>
        <v>0.44501278772378522</v>
      </c>
      <c r="M44" s="37">
        <f t="shared" si="10"/>
        <v>0.55498721227621484</v>
      </c>
      <c r="N44" s="38">
        <v>140</v>
      </c>
      <c r="O44" s="38">
        <f t="shared" si="11"/>
        <v>75.483870967741936</v>
      </c>
      <c r="P44" s="38">
        <f t="shared" si="12"/>
        <v>59.540229885057464</v>
      </c>
      <c r="Q44" s="38">
        <f t="shared" si="13"/>
        <v>80.459770114942529</v>
      </c>
      <c r="R44" s="38">
        <f t="shared" si="14"/>
        <v>64.516129032258064</v>
      </c>
      <c r="S44" s="39">
        <f t="shared" si="15"/>
        <v>-4.9758991472005931</v>
      </c>
      <c r="T44" s="39">
        <f t="shared" si="16"/>
        <v>-4.9758991472006002</v>
      </c>
      <c r="U44" t="s">
        <v>198</v>
      </c>
      <c r="V44" t="s">
        <v>200</v>
      </c>
      <c r="W44" t="s">
        <v>246</v>
      </c>
      <c r="X44" t="s">
        <v>311</v>
      </c>
      <c r="Y44" s="41"/>
    </row>
    <row r="45" spans="1:25" ht="15" x14ac:dyDescent="0.25">
      <c r="A45">
        <v>1.72</v>
      </c>
      <c r="B45">
        <v>2.19</v>
      </c>
      <c r="C45" s="29">
        <f t="shared" si="0"/>
        <v>3.8016353403419467E-2</v>
      </c>
      <c r="D45" s="30">
        <f>IF(OR($A45="",$B45=""),"",A45*'MPTO_working_2-way'!$G44)</f>
        <v>1.7853881278538815</v>
      </c>
      <c r="E45" s="32">
        <f>IF(OR($A45="",$B45=""),"",B45*'MPTO_working_2-way'!$G44)</f>
        <v>2.2732558139534884</v>
      </c>
      <c r="F45" s="30">
        <f>IF(OR($A45="",$B45=""),"",'MPTO_working_2-way'!D44)</f>
        <v>1.7781344410876134</v>
      </c>
      <c r="G45" s="32">
        <f>IF(OR($A45="",$B45=""),"",'MPTO_working_2-way'!E44)</f>
        <v>2.2851249696675566</v>
      </c>
      <c r="H45" s="30">
        <f>IF(OR($A45="",$B45=""),"",'OddsRatio_working_2-way'!M44)</f>
        <v>1.7778444682625973</v>
      </c>
      <c r="I45" s="30">
        <f>IF(OR($A45="",$B45=""),"",'OddsRatio_working_2-way'!N44)</f>
        <v>2.2856040517117928</v>
      </c>
      <c r="J45" s="30">
        <f>IF('Log_working_2-way'!$D44="","",A45^('Log_working_2-way'!$D44))</f>
        <v>1.7745420732419892</v>
      </c>
      <c r="K45" s="32">
        <f>IF('Log_working_2-way'!$D44="","",B45^('Log_working_2-way'!$D44))</f>
        <v>2.291085448482058</v>
      </c>
      <c r="L45" s="37">
        <f t="shared" si="9"/>
        <v>0.56010230179028131</v>
      </c>
      <c r="M45" s="37">
        <f t="shared" si="10"/>
        <v>0.43989769820971864</v>
      </c>
      <c r="N45" s="38">
        <v>141</v>
      </c>
      <c r="O45" s="38">
        <f t="shared" si="11"/>
        <v>59.023255813953497</v>
      </c>
      <c r="P45" s="38">
        <f t="shared" si="12"/>
        <v>76.616438356164394</v>
      </c>
      <c r="Q45" s="38">
        <f t="shared" si="13"/>
        <v>64.38356164383562</v>
      </c>
      <c r="R45" s="38">
        <f t="shared" si="14"/>
        <v>81.976744186046517</v>
      </c>
      <c r="S45" s="39">
        <f t="shared" si="15"/>
        <v>-5.3603058298821225</v>
      </c>
      <c r="T45" s="39">
        <f t="shared" si="16"/>
        <v>-5.3603058298821225</v>
      </c>
      <c r="U45" t="s">
        <v>211</v>
      </c>
      <c r="V45" t="s">
        <v>209</v>
      </c>
      <c r="W45" t="s">
        <v>246</v>
      </c>
      <c r="X45" t="s">
        <v>311</v>
      </c>
      <c r="Y45" s="41"/>
    </row>
    <row r="46" spans="1:25" s="35" customFormat="1" ht="15" x14ac:dyDescent="0.25">
      <c r="A46">
        <v>2.0499999999999998</v>
      </c>
      <c r="B46">
        <v>1.79</v>
      </c>
      <c r="C46" s="29">
        <f t="shared" si="0"/>
        <v>4.6464095925875526E-2</v>
      </c>
      <c r="D46" s="30">
        <f>IF(OR($A46="",$B46=""),"",A46*'MPTO_working_2-way'!$G45)</f>
        <v>2.1452513966480447</v>
      </c>
      <c r="E46" s="32">
        <f>IF(OR($A46="",$B46=""),"",B46*'MPTO_working_2-way'!$G45)</f>
        <v>1.8731707317073172</v>
      </c>
      <c r="F46" s="30">
        <f>IF(OR($A46="",$B46=""),"",'MPTO_working_2-way'!D45)</f>
        <v>2.1525150315295498</v>
      </c>
      <c r="G46" s="32">
        <f>IF(OR($A46="",$B46=""),"",'MPTO_working_2-way'!E45)</f>
        <v>1.8676676421936633</v>
      </c>
      <c r="H46" s="30">
        <f>IF(OR($A46="",$B46=""),"",'OddsRatio_working_2-way'!M45)</f>
        <v>2.1528720328165796</v>
      </c>
      <c r="I46" s="30">
        <f>IF(OR($A46="",$B46=""),"",'OddsRatio_working_2-way'!N45)</f>
        <v>1.8673989580239028</v>
      </c>
      <c r="J46" s="30">
        <f>IF('Log_working_2-way'!$D45="","",A46^('Log_working_2-way'!$D45))</f>
        <v>2.1562360266982945</v>
      </c>
      <c r="K46" s="32">
        <f>IF('Log_working_2-way'!$D45="","",B46^('Log_working_2-way'!$D45))</f>
        <v>1.8648753168978718</v>
      </c>
      <c r="L46" s="37">
        <f t="shared" si="9"/>
        <v>0.46614583333333331</v>
      </c>
      <c r="M46" s="37">
        <f t="shared" si="10"/>
        <v>0.53385416666666663</v>
      </c>
      <c r="N46" s="38">
        <v>142</v>
      </c>
      <c r="O46" s="38">
        <f t="shared" si="11"/>
        <v>72.731707317073159</v>
      </c>
      <c r="P46" s="38">
        <f t="shared" si="12"/>
        <v>62.670391061452513</v>
      </c>
      <c r="Q46" s="38">
        <f t="shared" si="13"/>
        <v>79.32960893854748</v>
      </c>
      <c r="R46" s="38">
        <f t="shared" si="14"/>
        <v>69.268292682926841</v>
      </c>
      <c r="S46" s="39">
        <f t="shared" si="15"/>
        <v>-6.5979016214743211</v>
      </c>
      <c r="T46" s="39">
        <f t="shared" si="16"/>
        <v>-6.5979016214743282</v>
      </c>
      <c r="U46" t="s">
        <v>208</v>
      </c>
      <c r="V46" t="s">
        <v>206</v>
      </c>
      <c r="W46" t="s">
        <v>246</v>
      </c>
      <c r="X46" t="s">
        <v>311</v>
      </c>
      <c r="Y46" s="41"/>
    </row>
    <row r="47" spans="1:25" ht="15" x14ac:dyDescent="0.25">
      <c r="A47">
        <v>1.65</v>
      </c>
      <c r="B47">
        <v>2.2999999999999998</v>
      </c>
      <c r="C47" s="29">
        <f t="shared" si="0"/>
        <v>4.0843214756258295E-2</v>
      </c>
      <c r="D47" s="30">
        <f>IF(OR($A47="",$B47=""),"",A47*'MPTO_working_2-way'!$G46)</f>
        <v>1.7173913043478262</v>
      </c>
      <c r="E47" s="32">
        <f>IF(OR($A47="",$B47=""),"",B47*'MPTO_working_2-way'!$G46)</f>
        <v>2.393939393939394</v>
      </c>
      <c r="F47" s="30">
        <f>IF(OR($A47="",$B47=""),"",'MPTO_working_2-way'!D46)</f>
        <v>1.7075365579302588</v>
      </c>
      <c r="G47" s="32">
        <f>IF(OR($A47="",$B47=""),"",'MPTO_working_2-way'!E46)</f>
        <v>2.4133545310015898</v>
      </c>
      <c r="H47" s="30">
        <f>IF(OR($A47="",$B47=""),"",'OddsRatio_working_2-way'!M46)</f>
        <v>1.7071067811865481</v>
      </c>
      <c r="I47" s="30">
        <f>IF(OR($A47="",$B47=""),"",'OddsRatio_working_2-way'!N46)</f>
        <v>2.4142135623730949</v>
      </c>
      <c r="J47" s="30">
        <f>IF('Log_working_2-way'!$D46="","",A47^('Log_working_2-way'!$D46))</f>
        <v>1.7026112839208782</v>
      </c>
      <c r="K47" s="32">
        <f>IF('Log_working_2-way'!$D46="","",B47^('Log_working_2-way'!$D46))</f>
        <v>2.4232620837218128</v>
      </c>
      <c r="L47" s="37">
        <f t="shared" si="9"/>
        <v>0.58227848101265822</v>
      </c>
      <c r="M47" s="37">
        <f t="shared" si="10"/>
        <v>0.41772151898734178</v>
      </c>
      <c r="N47" s="38">
        <v>143</v>
      </c>
      <c r="O47" s="38">
        <f t="shared" si="11"/>
        <v>56.333333333333329</v>
      </c>
      <c r="P47" s="38">
        <f t="shared" si="12"/>
        <v>80.826086956521735</v>
      </c>
      <c r="Q47" s="38">
        <f t="shared" si="13"/>
        <v>62.173913043478265</v>
      </c>
      <c r="R47" s="38">
        <f t="shared" si="14"/>
        <v>86.666666666666671</v>
      </c>
      <c r="S47" s="39">
        <f t="shared" si="15"/>
        <v>-5.8405797101449366</v>
      </c>
      <c r="T47" s="39">
        <f t="shared" si="16"/>
        <v>-5.8405797101449366</v>
      </c>
      <c r="U47" t="s">
        <v>210</v>
      </c>
      <c r="V47" t="s">
        <v>203</v>
      </c>
      <c r="W47" t="s">
        <v>246</v>
      </c>
      <c r="X47" t="s">
        <v>311</v>
      </c>
      <c r="Y47" s="41"/>
    </row>
    <row r="48" spans="1:25" ht="15" x14ac:dyDescent="0.25">
      <c r="A48">
        <v>1.88</v>
      </c>
      <c r="B48">
        <v>1.99</v>
      </c>
      <c r="C48" s="29">
        <f t="shared" si="0"/>
        <v>3.4427456431091574E-2</v>
      </c>
      <c r="D48" s="30">
        <f>IF(OR($A48="",$B48=""),"",A48*'MPTO_working_2-way'!$G47)</f>
        <v>1.9447236180904521</v>
      </c>
      <c r="E48" s="32">
        <f>IF(OR($A48="",$B48=""),"",B48*'MPTO_working_2-way'!$G47)</f>
        <v>2.0585106382978724</v>
      </c>
      <c r="F48" s="30">
        <f>IF(OR($A48="",$B48=""),"",'MPTO_working_2-way'!D47)</f>
        <v>1.9428749480681344</v>
      </c>
      <c r="G48" s="32">
        <f>IF(OR($A48="",$B48=""),"",'MPTO_working_2-way'!E47)</f>
        <v>2.0605860321656753</v>
      </c>
      <c r="H48" s="30">
        <f>IF(OR($A48="",$B48=""),"",'OddsRatio_working_2-way'!M47)</f>
        <v>1.9428090415820634</v>
      </c>
      <c r="I48" s="30">
        <f>IF(OR($A48="",$B48=""),"",'OddsRatio_working_2-way'!N47)</f>
        <v>2.0606601717798219</v>
      </c>
      <c r="J48" s="30">
        <f>IF('Log_working_2-way'!$D47="","",A48^('Log_working_2-way'!$D47))</f>
        <v>1.9419679246135251</v>
      </c>
      <c r="K48" s="32">
        <f>IF('Log_working_2-way'!$D47="","",B48^('Log_working_2-way'!$D47))</f>
        <v>2.0616072733158419</v>
      </c>
      <c r="L48" s="37">
        <f t="shared" si="9"/>
        <v>0.51421188630490955</v>
      </c>
      <c r="M48" s="37">
        <f t="shared" si="10"/>
        <v>0.48578811369509045</v>
      </c>
      <c r="N48" s="38">
        <v>144</v>
      </c>
      <c r="O48" s="38">
        <f t="shared" si="11"/>
        <v>67.404255319148916</v>
      </c>
      <c r="P48" s="38">
        <f t="shared" si="12"/>
        <v>71.638190954773862</v>
      </c>
      <c r="Q48" s="38">
        <f t="shared" si="13"/>
        <v>72.361809045226124</v>
      </c>
      <c r="R48" s="38">
        <f t="shared" si="14"/>
        <v>76.595744680851055</v>
      </c>
      <c r="S48" s="39">
        <f t="shared" si="15"/>
        <v>-4.957553726077208</v>
      </c>
      <c r="T48" s="39">
        <f t="shared" si="16"/>
        <v>-4.9575537260771938</v>
      </c>
      <c r="U48" t="s">
        <v>213</v>
      </c>
      <c r="V48" t="s">
        <v>201</v>
      </c>
      <c r="W48" t="s">
        <v>246</v>
      </c>
      <c r="X48" t="s">
        <v>311</v>
      </c>
      <c r="Y48" s="41"/>
    </row>
    <row r="49" spans="1:25" ht="15" x14ac:dyDescent="0.25">
      <c r="A49">
        <v>1.87</v>
      </c>
      <c r="B49">
        <v>2.0099999999999998</v>
      </c>
      <c r="C49" s="29">
        <f t="shared" si="0"/>
        <v>3.22717960997152E-2</v>
      </c>
      <c r="D49" s="30">
        <f>IF(OR($A49="",$B49=""),"",A49*'MPTO_working_2-way'!$G48)</f>
        <v>1.9303482587064675</v>
      </c>
      <c r="E49" s="32">
        <f>IF(OR($A49="",$B49=""),"",B49*'MPTO_working_2-way'!$G48)</f>
        <v>2.0748663101604272</v>
      </c>
      <c r="F49" s="30">
        <f>IF(OR($A49="",$B49=""),"",'MPTO_working_2-way'!D48)</f>
        <v>1.9281811886013285</v>
      </c>
      <c r="G49" s="32">
        <f>IF(OR($A49="",$B49=""),"",'MPTO_working_2-way'!E48)</f>
        <v>2.0773758532069522</v>
      </c>
      <c r="H49" s="30">
        <f>IF(OR($A49="",$B49=""),"",'OddsRatio_working_2-way'!M48)</f>
        <v>1.9281089045009006</v>
      </c>
      <c r="I49" s="30">
        <f>IF(OR($A49="",$B49=""),"",'OddsRatio_working_2-way'!N48)</f>
        <v>2.0774597626964471</v>
      </c>
      <c r="J49" s="30">
        <f>IF('Log_working_2-way'!$D48="","",A49^('Log_working_2-way'!$D48))</f>
        <v>1.9271248994258339</v>
      </c>
      <c r="K49" s="32">
        <f>IF('Log_working_2-way'!$D48="","",B49^('Log_working_2-way'!$D48))</f>
        <v>2.0786033258509891</v>
      </c>
      <c r="L49" s="37">
        <f t="shared" si="9"/>
        <v>0.51804123711340211</v>
      </c>
      <c r="M49" s="37">
        <f t="shared" si="10"/>
        <v>0.48195876288659806</v>
      </c>
      <c r="N49" s="38">
        <v>145</v>
      </c>
      <c r="O49" s="38">
        <f t="shared" si="11"/>
        <v>67.45989304812835</v>
      </c>
      <c r="P49" s="38">
        <f t="shared" si="12"/>
        <v>72.860696517412933</v>
      </c>
      <c r="Q49" s="38">
        <f t="shared" si="13"/>
        <v>72.139303482587081</v>
      </c>
      <c r="R49" s="38">
        <f t="shared" si="14"/>
        <v>77.54010695187165</v>
      </c>
      <c r="S49" s="39">
        <f t="shared" si="15"/>
        <v>-4.6794104344587311</v>
      </c>
      <c r="T49" s="39">
        <f t="shared" si="16"/>
        <v>-4.6794104344587168</v>
      </c>
      <c r="U49" t="s">
        <v>212</v>
      </c>
      <c r="V49" t="s">
        <v>194</v>
      </c>
      <c r="W49" t="s">
        <v>246</v>
      </c>
      <c r="X49" t="s">
        <v>311</v>
      </c>
      <c r="Y49" s="41"/>
    </row>
    <row r="50" spans="1:25" ht="15" x14ac:dyDescent="0.25">
      <c r="A50">
        <v>2.12</v>
      </c>
      <c r="B50">
        <v>1.76</v>
      </c>
      <c r="C50" s="29">
        <f t="shared" si="0"/>
        <v>3.9879931389365408E-2</v>
      </c>
      <c r="D50" s="30">
        <f>IF(OR($A50="",$B50=""),"",A50*'MPTO_working_2-way'!$G49)</f>
        <v>2.2045454545454546</v>
      </c>
      <c r="E50" s="32">
        <f>IF(OR($A50="",$B50=""),"",B50*'MPTO_working_2-way'!$G49)</f>
        <v>1.8301886792452831</v>
      </c>
      <c r="F50" s="30">
        <f>IF(OR($A50="",$B50=""),"",'MPTO_working_2-way'!D49)</f>
        <v>2.213573801613669</v>
      </c>
      <c r="G50" s="32">
        <f>IF(OR($A50="",$B50=""),"",'MPTO_working_2-way'!E49)</f>
        <v>1.8240125146656239</v>
      </c>
      <c r="H50" s="30">
        <f>IF(OR($A50="",$B50=""),"",'OddsRatio_working_2-way'!M49)</f>
        <v>2.2139539573337679</v>
      </c>
      <c r="I50" s="30">
        <f>IF(OR($A50="",$B50=""),"",'OddsRatio_working_2-way'!N49)</f>
        <v>1.8237544710479137</v>
      </c>
      <c r="J50" s="30">
        <f>IF('Log_working_2-way'!$D49="","",A50^('Log_working_2-way'!$D49))</f>
        <v>2.2181187217362539</v>
      </c>
      <c r="K50" s="32">
        <f>IF('Log_working_2-way'!$D49="","",B50^('Log_working_2-way'!$D49))</f>
        <v>1.8209380433579214</v>
      </c>
      <c r="L50" s="37">
        <f t="shared" si="9"/>
        <v>0.45360824742268041</v>
      </c>
      <c r="M50" s="37">
        <f t="shared" si="10"/>
        <v>0.54639175257731953</v>
      </c>
      <c r="N50" s="38">
        <v>146</v>
      </c>
      <c r="O50" s="38">
        <f t="shared" si="11"/>
        <v>77.13207547169813</v>
      </c>
      <c r="P50" s="38">
        <f t="shared" si="12"/>
        <v>63.04545454545454</v>
      </c>
      <c r="Q50" s="38">
        <f t="shared" si="13"/>
        <v>82.954545454545467</v>
      </c>
      <c r="R50" s="38">
        <f t="shared" si="14"/>
        <v>68.867924528301884</v>
      </c>
      <c r="S50" s="39">
        <f t="shared" si="15"/>
        <v>-5.8224699828473376</v>
      </c>
      <c r="T50" s="39">
        <f t="shared" si="16"/>
        <v>-5.8224699828473447</v>
      </c>
      <c r="U50" t="s">
        <v>214</v>
      </c>
      <c r="V50" t="s">
        <v>207</v>
      </c>
      <c r="W50" t="s">
        <v>246</v>
      </c>
      <c r="X50" t="s">
        <v>311</v>
      </c>
      <c r="Y50" s="41"/>
    </row>
    <row r="51" spans="1:25" ht="15" x14ac:dyDescent="0.25">
      <c r="A51">
        <v>1.78</v>
      </c>
      <c r="B51">
        <v>2.02</v>
      </c>
      <c r="C51" s="29">
        <f t="shared" si="0"/>
        <v>5.6847257759483849E-2</v>
      </c>
      <c r="D51" s="30">
        <f>IF(OR($A51="",$B51=""),"",A51*'MPTO_working_2-way'!$G50)</f>
        <v>1.8811881188118813</v>
      </c>
      <c r="E51" s="32">
        <f>IF(OR($A51="",$B51=""),"",B51*'MPTO_working_2-way'!$G50)</f>
        <v>2.1348314606741572</v>
      </c>
      <c r="F51" s="30">
        <f>IF(OR($A51="",$B51=""),"",'MPTO_working_2-way'!D50)</f>
        <v>1.8748566065283139</v>
      </c>
      <c r="G51" s="32">
        <f>IF(OR($A51="",$B51=""),"",'MPTO_working_2-way'!E50)</f>
        <v>2.1430444629872452</v>
      </c>
      <c r="H51" s="30">
        <f>IF(OR($A51="",$B51=""),"",'OddsRatio_working_2-way'!M50)</f>
        <v>1.8744746321952062</v>
      </c>
      <c r="I51" s="30">
        <f>IF(OR($A51="",$B51=""),"",'OddsRatio_working_2-way'!N50)</f>
        <v>2.1435437497937313</v>
      </c>
      <c r="J51" s="30">
        <f>IF('Log_working_2-way'!$D50="","",A51^('Log_working_2-way'!$D50))</f>
        <v>1.8715471181062422</v>
      </c>
      <c r="K51" s="32">
        <f>IF('Log_working_2-way'!$D50="","",B51^('Log_working_2-way'!$D50))</f>
        <v>2.1473848966079383</v>
      </c>
      <c r="L51" s="37">
        <f t="shared" si="9"/>
        <v>0.53157894736842104</v>
      </c>
      <c r="M51" s="37">
        <f t="shared" si="10"/>
        <v>0.46842105263157896</v>
      </c>
      <c r="N51" s="38">
        <v>147</v>
      </c>
      <c r="O51" s="38">
        <f t="shared" si="11"/>
        <v>64.415730337078671</v>
      </c>
      <c r="P51" s="38">
        <f t="shared" si="12"/>
        <v>74.227722772277232</v>
      </c>
      <c r="Q51" s="38">
        <f t="shared" si="13"/>
        <v>72.772277227722768</v>
      </c>
      <c r="R51" s="38">
        <f t="shared" si="14"/>
        <v>82.584269662921358</v>
      </c>
      <c r="S51" s="39">
        <f t="shared" si="15"/>
        <v>-8.3565468906440969</v>
      </c>
      <c r="T51" s="39">
        <f t="shared" si="16"/>
        <v>-8.3565468906441254</v>
      </c>
      <c r="U51" t="s">
        <v>223</v>
      </c>
      <c r="V51" t="s">
        <v>236</v>
      </c>
      <c r="W51" t="s">
        <v>247</v>
      </c>
      <c r="X51" t="s">
        <v>311</v>
      </c>
      <c r="Y51" s="41"/>
    </row>
    <row r="52" spans="1:25" ht="15" x14ac:dyDescent="0.25">
      <c r="A52">
        <v>1.91</v>
      </c>
      <c r="B52">
        <v>1.96</v>
      </c>
      <c r="C52" s="29">
        <f t="shared" si="0"/>
        <v>3.3764291056736839E-2</v>
      </c>
      <c r="D52" s="30">
        <f>IF(OR($A52="",$B52=""),"",A52*'MPTO_working_2-way'!$G51)</f>
        <v>1.9744897959183674</v>
      </c>
      <c r="E52" s="32">
        <f>IF(OR($A52="",$B52=""),"",B52*'MPTO_working_2-way'!$G51)</f>
        <v>2.0261780104712042</v>
      </c>
      <c r="F52" s="30">
        <f>IF(OR($A52="",$B52=""),"",'MPTO_working_2-way'!D51)</f>
        <v>1.9736398144242935</v>
      </c>
      <c r="G52" s="32">
        <f>IF(OR($A52="",$B52=""),"",'MPTO_working_2-way'!E51)</f>
        <v>2.0270738574832143</v>
      </c>
      <c r="H52" s="30">
        <f>IF(OR($A52="",$B52=""),"",'OddsRatio_working_2-way'!M51)</f>
        <v>1.9736101204623264</v>
      </c>
      <c r="I52" s="30">
        <f>IF(OR($A52="",$B52=""),"",'OddsRatio_working_2-way'!N51)</f>
        <v>2.0271051820261912</v>
      </c>
      <c r="J52" s="30">
        <f>IF('Log_working_2-way'!$D51="","",A52^('Log_working_2-way'!$D51))</f>
        <v>1.9732233459331785</v>
      </c>
      <c r="K52" s="32">
        <f>IF('Log_working_2-way'!$D51="","",B52^('Log_working_2-way'!$D51))</f>
        <v>2.0275133700590602</v>
      </c>
      <c r="L52" s="37">
        <f t="shared" si="9"/>
        <v>0.50645994832041341</v>
      </c>
      <c r="M52" s="37">
        <f t="shared" si="10"/>
        <v>0.49354005167958659</v>
      </c>
      <c r="N52" s="38">
        <v>148</v>
      </c>
      <c r="O52" s="38">
        <f t="shared" si="11"/>
        <v>70.513089005235599</v>
      </c>
      <c r="P52" s="38">
        <f t="shared" si="12"/>
        <v>72.489795918367335</v>
      </c>
      <c r="Q52" s="38">
        <f t="shared" si="13"/>
        <v>75.510204081632651</v>
      </c>
      <c r="R52" s="38">
        <f t="shared" si="14"/>
        <v>77.486910994764401</v>
      </c>
      <c r="S52" s="39">
        <f t="shared" si="15"/>
        <v>-4.9971150763970513</v>
      </c>
      <c r="T52" s="39">
        <f t="shared" si="16"/>
        <v>-4.9971150763970655</v>
      </c>
      <c r="U52" t="s">
        <v>226</v>
      </c>
      <c r="V52" t="s">
        <v>237</v>
      </c>
      <c r="W52" t="s">
        <v>247</v>
      </c>
      <c r="X52" t="s">
        <v>311</v>
      </c>
      <c r="Y52" s="41"/>
    </row>
    <row r="53" spans="1:25" s="35" customFormat="1" ht="15" x14ac:dyDescent="0.25">
      <c r="A53">
        <v>1.89</v>
      </c>
      <c r="B53">
        <v>1.98</v>
      </c>
      <c r="C53" s="29">
        <f t="shared" si="0"/>
        <v>3.4151034151034265E-2</v>
      </c>
      <c r="D53" s="30">
        <f>IF(OR($A53="",$B53=""),"",A53*'MPTO_working_2-way'!$G52)</f>
        <v>1.9545454545454546</v>
      </c>
      <c r="E53" s="32">
        <f>IF(OR($A53="",$B53=""),"",B53*'MPTO_working_2-way'!$G52)</f>
        <v>2.0476190476190479</v>
      </c>
      <c r="F53" s="30">
        <f>IF(OR($A53="",$B53=""),"",'MPTO_working_2-way'!D52)</f>
        <v>1.9530295913574449</v>
      </c>
      <c r="G53" s="32">
        <f>IF(OR($A53="",$B53=""),"",'MPTO_working_2-way'!E52)</f>
        <v>2.0492853622474128</v>
      </c>
      <c r="H53" s="30">
        <f>IF(OR($A53="",$B53=""),"",'OddsRatio_working_2-way'!M52)</f>
        <v>1.9529760045804527</v>
      </c>
      <c r="I53" s="30">
        <f>IF(OR($A53="",$B53=""),"",'OddsRatio_working_2-way'!N52)</f>
        <v>2.0493443645942064</v>
      </c>
      <c r="J53" s="30">
        <f>IF('Log_working_2-way'!$D52="","",A53^('Log_working_2-way'!$D52))</f>
        <v>1.9522863194945297</v>
      </c>
      <c r="K53" s="32">
        <f>IF('Log_working_2-way'!$D52="","",B53^('Log_working_2-way'!$D52))</f>
        <v>2.0501043431252364</v>
      </c>
      <c r="L53" s="37">
        <f t="shared" si="9"/>
        <v>0.51162790697674421</v>
      </c>
      <c r="M53" s="37">
        <f t="shared" si="10"/>
        <v>0.48837209302325574</v>
      </c>
      <c r="N53" s="38">
        <v>149</v>
      </c>
      <c r="O53" s="38">
        <f t="shared" si="11"/>
        <v>70.164021164021179</v>
      </c>
      <c r="P53" s="38">
        <f t="shared" si="12"/>
        <v>73.74747474747474</v>
      </c>
      <c r="Q53" s="38">
        <f t="shared" si="13"/>
        <v>75.25252525252526</v>
      </c>
      <c r="R53" s="38">
        <f t="shared" si="14"/>
        <v>78.83597883597885</v>
      </c>
      <c r="S53" s="39">
        <f t="shared" si="15"/>
        <v>-5.0885040885040809</v>
      </c>
      <c r="T53" s="39">
        <f t="shared" si="16"/>
        <v>-5.0885040885041093</v>
      </c>
      <c r="U53" t="s">
        <v>227</v>
      </c>
      <c r="V53" t="s">
        <v>229</v>
      </c>
      <c r="W53" t="s">
        <v>247</v>
      </c>
      <c r="X53" t="s">
        <v>311</v>
      </c>
      <c r="Y53" s="41"/>
    </row>
    <row r="54" spans="1:25" ht="15" x14ac:dyDescent="0.25">
      <c r="A54">
        <v>1.75</v>
      </c>
      <c r="B54">
        <v>2.15</v>
      </c>
      <c r="C54" s="29">
        <f t="shared" si="0"/>
        <v>3.6544850498338777E-2</v>
      </c>
      <c r="D54" s="30">
        <f>IF(OR($A54="",$B54=""),"",A54*'MPTO_working_2-way'!$G53)</f>
        <v>1.8139534883720929</v>
      </c>
      <c r="E54" s="32">
        <f>IF(OR($A54="",$B54=""),"",B54*'MPTO_working_2-way'!$G53)</f>
        <v>2.2285714285714282</v>
      </c>
      <c r="F54" s="30">
        <f>IF(OR($A54="",$B54=""),"",'MPTO_working_2-way'!D53)</f>
        <v>1.8078078078078077</v>
      </c>
      <c r="G54" s="32">
        <f>IF(OR($A54="",$B54=""),"",'MPTO_working_2-way'!E53)</f>
        <v>2.2379182156133823</v>
      </c>
      <c r="H54" s="30">
        <f>IF(OR($A54="",$B54=""),"",'OddsRatio_working_2-way'!M53)</f>
        <v>1.8075728530872484</v>
      </c>
      <c r="I54" s="30">
        <f>IF(OR($A54="",$B54=""),"",'OddsRatio_working_2-way'!N53)</f>
        <v>2.2382783747337802</v>
      </c>
      <c r="J54" s="30">
        <f>IF('Log_working_2-way'!$D53="","",A54^('Log_working_2-way'!$D53))</f>
        <v>1.8047773811563292</v>
      </c>
      <c r="K54" s="32">
        <f>IF('Log_working_2-way'!$D53="","",B54^('Log_working_2-way'!$D53))</f>
        <v>2.2425796542182517</v>
      </c>
      <c r="L54" s="37">
        <f t="shared" si="9"/>
        <v>0.55128205128205132</v>
      </c>
      <c r="M54" s="37">
        <f t="shared" si="10"/>
        <v>0.44871794871794879</v>
      </c>
      <c r="N54" s="38">
        <v>150</v>
      </c>
      <c r="O54" s="38">
        <f t="shared" si="11"/>
        <v>64.285714285714278</v>
      </c>
      <c r="P54" s="38">
        <f t="shared" si="12"/>
        <v>80.232558139534888</v>
      </c>
      <c r="Q54" s="38">
        <f t="shared" si="13"/>
        <v>69.767441860465112</v>
      </c>
      <c r="R54" s="38">
        <f t="shared" si="14"/>
        <v>85.714285714285708</v>
      </c>
      <c r="S54" s="39">
        <f t="shared" si="15"/>
        <v>-5.4817275747508347</v>
      </c>
      <c r="T54" s="39">
        <f t="shared" si="16"/>
        <v>-5.4817275747508205</v>
      </c>
      <c r="U54" t="s">
        <v>221</v>
      </c>
      <c r="V54" t="s">
        <v>231</v>
      </c>
      <c r="W54" t="s">
        <v>247</v>
      </c>
      <c r="X54" t="s">
        <v>311</v>
      </c>
      <c r="Y54" s="41"/>
    </row>
    <row r="55" spans="1:25" ht="15" x14ac:dyDescent="0.25">
      <c r="A55">
        <v>1.7</v>
      </c>
      <c r="B55">
        <v>2.2200000000000002</v>
      </c>
      <c r="C55" s="29">
        <f t="shared" si="0"/>
        <v>3.868574456809748E-2</v>
      </c>
      <c r="D55" s="30">
        <f>IF(OR($A55="",$B55=""),"",A55*'MPTO_working_2-way'!$G54)</f>
        <v>1.7657657657657657</v>
      </c>
      <c r="E55" s="32">
        <f>IF(OR($A55="",$B55=""),"",B55*'MPTO_working_2-way'!$G54)</f>
        <v>2.3058823529411767</v>
      </c>
      <c r="F55" s="30">
        <f>IF(OR($A55="",$B55=""),"",'MPTO_working_2-way'!D54)</f>
        <v>1.7578015836050302</v>
      </c>
      <c r="G55" s="32">
        <f>IF(OR($A55="",$B55=""),"",'MPTO_working_2-way'!E54)</f>
        <v>2.3196066379840201</v>
      </c>
      <c r="H55" s="30">
        <f>IF(OR($A55="",$B55=""),"",'OddsRatio_working_2-way'!M54)</f>
        <v>1.7574763968621581</v>
      </c>
      <c r="I55" s="30">
        <f>IF(OR($A55="",$B55=""),"",'OddsRatio_working_2-way'!N54)</f>
        <v>2.3201731488169055</v>
      </c>
      <c r="J55" s="30">
        <f>IF('Log_working_2-way'!$D54="","",A55^('Log_working_2-way'!$D54))</f>
        <v>1.7538490082446418</v>
      </c>
      <c r="K55" s="32">
        <f>IF('Log_working_2-way'!$D54="","",B55^('Log_working_2-way'!$D54))</f>
        <v>2.3265255894258647</v>
      </c>
      <c r="L55" s="37">
        <f t="shared" si="9"/>
        <v>0.56632653061224492</v>
      </c>
      <c r="M55" s="37">
        <f t="shared" si="10"/>
        <v>0.43367346938775503</v>
      </c>
      <c r="N55" s="38">
        <v>151</v>
      </c>
      <c r="O55" s="38">
        <f t="shared" si="11"/>
        <v>62.17647058823529</v>
      </c>
      <c r="P55" s="38">
        <f t="shared" si="12"/>
        <v>82.981981981981988</v>
      </c>
      <c r="Q55" s="38">
        <f t="shared" si="13"/>
        <v>68.018018018018012</v>
      </c>
      <c r="R55" s="38">
        <f t="shared" si="14"/>
        <v>88.82352941176471</v>
      </c>
      <c r="S55" s="39">
        <f t="shared" si="15"/>
        <v>-5.8415474297827217</v>
      </c>
      <c r="T55" s="39">
        <f t="shared" si="16"/>
        <v>-5.8415474297827217</v>
      </c>
      <c r="U55" t="s">
        <v>234</v>
      </c>
      <c r="V55" t="s">
        <v>232</v>
      </c>
      <c r="W55" t="s">
        <v>247</v>
      </c>
      <c r="X55" t="s">
        <v>311</v>
      </c>
      <c r="Y55" s="41"/>
    </row>
    <row r="56" spans="1:25" ht="15" x14ac:dyDescent="0.25">
      <c r="A56">
        <v>1.56</v>
      </c>
      <c r="B56">
        <v>2.5099999999999998</v>
      </c>
      <c r="C56" s="29">
        <f t="shared" si="0"/>
        <v>3.9432015527633091E-2</v>
      </c>
      <c r="D56" s="30">
        <f>IF(OR($A56="",$B56=""),"",A56*'MPTO_working_2-way'!$G55)</f>
        <v>1.6215139442231077</v>
      </c>
      <c r="E56" s="32">
        <f>IF(OR($A56="",$B56=""),"",B56*'MPTO_working_2-way'!$G55)</f>
        <v>2.608974358974359</v>
      </c>
      <c r="F56" s="30">
        <f>IF(OR($A56="",$B56=""),"",'MPTO_working_2-way'!D55)</f>
        <v>1.6095034528115753</v>
      </c>
      <c r="G56" s="32">
        <f>IF(OR($A56="",$B56=""),"",'MPTO_working_2-way'!E55)</f>
        <v>2.6406797949824656</v>
      </c>
      <c r="H56" s="30">
        <f>IF(OR($A56="",$B56=""),"",'OddsRatio_working_2-way'!M55)</f>
        <v>1.6089835196064983</v>
      </c>
      <c r="I56" s="30">
        <f>IF(OR($A56="",$B56=""),"",'OddsRatio_working_2-way'!N55)</f>
        <v>2.6420805617960932</v>
      </c>
      <c r="J56" s="30">
        <f>IF('Log_working_2-way'!$D55="","",A56^('Log_working_2-way'!$D55))</f>
        <v>1.603498966424723</v>
      </c>
      <c r="K56" s="32">
        <f>IF('Log_working_2-way'!$D55="","",B56^('Log_working_2-way'!$D55))</f>
        <v>2.6570036663424066</v>
      </c>
      <c r="L56" s="37">
        <f t="shared" si="9"/>
        <v>0.61670761670761665</v>
      </c>
      <c r="M56" s="37">
        <f t="shared" si="10"/>
        <v>0.3832923832923833</v>
      </c>
      <c r="N56" s="38">
        <v>152</v>
      </c>
      <c r="O56" s="38">
        <f t="shared" si="11"/>
        <v>54.564102564102562</v>
      </c>
      <c r="P56" s="38">
        <f t="shared" si="12"/>
        <v>91.442231075697208</v>
      </c>
      <c r="Q56" s="38">
        <f t="shared" si="13"/>
        <v>60.557768924302792</v>
      </c>
      <c r="R56" s="38">
        <f t="shared" si="14"/>
        <v>97.435897435897431</v>
      </c>
      <c r="S56" s="39">
        <f t="shared" si="15"/>
        <v>-5.9936663602002298</v>
      </c>
      <c r="T56" s="39">
        <f t="shared" si="16"/>
        <v>-5.9936663602002227</v>
      </c>
      <c r="U56" t="s">
        <v>238</v>
      </c>
      <c r="V56" t="s">
        <v>228</v>
      </c>
      <c r="W56" t="s">
        <v>247</v>
      </c>
      <c r="X56" t="s">
        <v>311</v>
      </c>
      <c r="Y56" s="41"/>
    </row>
    <row r="57" spans="1:25" ht="15" x14ac:dyDescent="0.25">
      <c r="A57">
        <v>1.79</v>
      </c>
      <c r="B57">
        <v>2.0499999999999998</v>
      </c>
      <c r="C57" s="29">
        <f t="shared" si="0"/>
        <v>4.6464095925875526E-2</v>
      </c>
      <c r="D57" s="30">
        <f>IF(OR($A57="",$B57=""),"",A57*'MPTO_working_2-way'!$G56)</f>
        <v>1.8731707317073172</v>
      </c>
      <c r="E57" s="32">
        <f>IF(OR($A57="",$B57=""),"",B57*'MPTO_working_2-way'!$G56)</f>
        <v>2.1452513966480447</v>
      </c>
      <c r="F57" s="30">
        <f>IF(OR($A57="",$B57=""),"",'MPTO_working_2-way'!D56)</f>
        <v>1.8676676421936633</v>
      </c>
      <c r="G57" s="32">
        <f>IF(OR($A57="",$B57=""),"",'MPTO_working_2-way'!E56)</f>
        <v>2.1525150315295498</v>
      </c>
      <c r="H57" s="30">
        <f>IF(OR($A57="",$B57=""),"",'OddsRatio_working_2-way'!M56)</f>
        <v>1.8673989580239028</v>
      </c>
      <c r="I57" s="30">
        <f>IF(OR($A57="",$B57=""),"",'OddsRatio_working_2-way'!N56)</f>
        <v>2.1528720328165796</v>
      </c>
      <c r="J57" s="30">
        <f>IF('Log_working_2-way'!$D56="","",A57^('Log_working_2-way'!$D56))</f>
        <v>1.8648753168978718</v>
      </c>
      <c r="K57" s="32">
        <f>IF('Log_working_2-way'!$D56="","",B57^('Log_working_2-way'!$D56))</f>
        <v>2.1562360266982945</v>
      </c>
      <c r="L57" s="37">
        <f t="shared" si="9"/>
        <v>0.53385416666666663</v>
      </c>
      <c r="M57" s="37">
        <f t="shared" si="10"/>
        <v>0.46614583333333331</v>
      </c>
      <c r="N57" s="38">
        <v>153</v>
      </c>
      <c r="O57" s="38">
        <f t="shared" si="11"/>
        <v>67.52513966480447</v>
      </c>
      <c r="P57" s="38">
        <f t="shared" si="12"/>
        <v>78.365853658536579</v>
      </c>
      <c r="Q57" s="38">
        <f t="shared" si="13"/>
        <v>74.634146341463421</v>
      </c>
      <c r="R57" s="38">
        <f t="shared" si="14"/>
        <v>85.47486033519553</v>
      </c>
      <c r="S57" s="39">
        <f t="shared" si="15"/>
        <v>-7.1090066766589501</v>
      </c>
      <c r="T57" s="39">
        <f t="shared" si="16"/>
        <v>-7.1090066766589501</v>
      </c>
      <c r="U57" t="s">
        <v>286</v>
      </c>
      <c r="V57" t="s">
        <v>287</v>
      </c>
      <c r="W57" t="s">
        <v>314</v>
      </c>
      <c r="X57" t="s">
        <v>311</v>
      </c>
      <c r="Y57" s="41"/>
    </row>
    <row r="58" spans="1:25" ht="15" x14ac:dyDescent="0.25">
      <c r="A58">
        <v>1.33</v>
      </c>
      <c r="B58">
        <v>3.28</v>
      </c>
      <c r="C58" s="29">
        <f t="shared" si="0"/>
        <v>5.6757748028608113E-2</v>
      </c>
      <c r="D58" s="30">
        <f>IF(OR($A58="",$B58=""),"",A58*'MPTO_working_2-way'!$G57)</f>
        <v>1.4054878048780488</v>
      </c>
      <c r="E58" s="32">
        <f>IF(OR($A58="",$B58=""),"",B58*'MPTO_working_2-way'!$G57)</f>
        <v>3.4661654135338344</v>
      </c>
      <c r="F58" s="30">
        <f>IF(OR($A58="",$B58=""),"",'MPTO_working_2-way'!D57)</f>
        <v>1.3821684303909765</v>
      </c>
      <c r="G58" s="32">
        <f>IF(OR($A58="",$B58=""),"",'MPTO_working_2-way'!E57)</f>
        <v>3.6166473221687943</v>
      </c>
      <c r="H58" s="30">
        <f>IF(OR($A58="",$B58=""),"",'OddsRatio_working_2-way'!M57)</f>
        <v>1.3804429551263413</v>
      </c>
      <c r="I58" s="30">
        <f>IF(OR($A58="",$B58=""),"",'OddsRatio_working_2-way'!N57)</f>
        <v>3.6285149626910833</v>
      </c>
      <c r="J58" s="30">
        <f>IF('Log_working_2-way'!$D57="","",A58^('Log_working_2-way'!$D57))</f>
        <v>1.3695604373262908</v>
      </c>
      <c r="K58" s="32">
        <f>IF('Log_working_2-way'!$D57="","",B58^('Log_working_2-way'!$D57))</f>
        <v>3.7059173518850534</v>
      </c>
      <c r="L58" s="37">
        <f t="shared" si="9"/>
        <v>0.71149674620390457</v>
      </c>
      <c r="M58" s="37">
        <f t="shared" si="10"/>
        <v>0.28850325379609548</v>
      </c>
      <c r="N58" s="38">
        <v>154</v>
      </c>
      <c r="O58" s="38">
        <f t="shared" si="11"/>
        <v>38.210526315789487</v>
      </c>
      <c r="P58" s="38">
        <f t="shared" si="12"/>
        <v>107.04878048780486</v>
      </c>
      <c r="Q58" s="38">
        <f t="shared" si="13"/>
        <v>46.951219512195124</v>
      </c>
      <c r="R58" s="38">
        <f t="shared" si="14"/>
        <v>115.78947368421052</v>
      </c>
      <c r="S58" s="39">
        <f t="shared" si="15"/>
        <v>-8.7406931964056369</v>
      </c>
      <c r="T58" s="39">
        <f t="shared" si="16"/>
        <v>-8.7406931964056582</v>
      </c>
      <c r="U58" t="s">
        <v>288</v>
      </c>
      <c r="V58" t="s">
        <v>289</v>
      </c>
      <c r="W58" t="s">
        <v>314</v>
      </c>
      <c r="X58" t="s">
        <v>311</v>
      </c>
      <c r="Y58" s="41"/>
    </row>
    <row r="59" spans="1:25" ht="15" x14ac:dyDescent="0.25">
      <c r="A59">
        <v>1.56</v>
      </c>
      <c r="B59">
        <v>2.46</v>
      </c>
      <c r="C59" s="29">
        <f t="shared" si="0"/>
        <v>4.7529706066291366E-2</v>
      </c>
      <c r="D59" s="30">
        <f>IF(OR($A59="",$B59=""),"",A59*'MPTO_working_2-way'!$G58)</f>
        <v>1.6341463414634145</v>
      </c>
      <c r="E59" s="32">
        <f>IF(OR($A59="",$B59=""),"",B59*'MPTO_working_2-way'!$G58)</f>
        <v>2.5769230769230766</v>
      </c>
      <c r="F59" s="30">
        <f>IF(OR($A59="",$B59=""),"",'MPTO_working_2-way'!D58)</f>
        <v>1.6200607902735562</v>
      </c>
      <c r="G59" s="32">
        <f>IF(OR($A59="",$B59=""),"",'MPTO_working_2-way'!E58)</f>
        <v>2.6127450980392153</v>
      </c>
      <c r="H59" s="30">
        <f>IF(OR($A59="",$B59=""),"",'OddsRatio_working_2-way'!M58)</f>
        <v>1.6193235372853327</v>
      </c>
      <c r="I59" s="30">
        <f>IF(OR($A59="",$B59=""),"",'OddsRatio_working_2-way'!N58)</f>
        <v>2.6146649364939023</v>
      </c>
      <c r="J59" s="30">
        <f>IF('Log_working_2-way'!$D58="","",A59^('Log_working_2-way'!$D58))</f>
        <v>1.6128650749752642</v>
      </c>
      <c r="K59" s="32">
        <f>IF('Log_working_2-way'!$D58="","",B59^('Log_working_2-way'!$D58))</f>
        <v>2.6316805131028569</v>
      </c>
      <c r="L59" s="37">
        <f t="shared" si="9"/>
        <v>0.61194029850746268</v>
      </c>
      <c r="M59" s="37">
        <f t="shared" si="10"/>
        <v>0.38805970149253738</v>
      </c>
      <c r="N59" s="38">
        <v>155</v>
      </c>
      <c r="O59" s="38">
        <f t="shared" si="11"/>
        <v>55.641025641025642</v>
      </c>
      <c r="P59" s="38">
        <f t="shared" si="12"/>
        <v>91.991869918699194</v>
      </c>
      <c r="Q59" s="38">
        <f t="shared" si="13"/>
        <v>63.008130081300813</v>
      </c>
      <c r="R59" s="38">
        <f t="shared" si="14"/>
        <v>99.358974358974351</v>
      </c>
      <c r="S59" s="39">
        <f t="shared" si="15"/>
        <v>-7.3671044402751704</v>
      </c>
      <c r="T59" s="39">
        <f t="shared" si="16"/>
        <v>-7.3671044402751562</v>
      </c>
      <c r="U59" t="s">
        <v>290</v>
      </c>
      <c r="V59" t="s">
        <v>291</v>
      </c>
      <c r="W59" t="s">
        <v>314</v>
      </c>
      <c r="X59" t="s">
        <v>311</v>
      </c>
      <c r="Y59" s="41"/>
    </row>
    <row r="60" spans="1:25" s="35" customFormat="1" ht="15" x14ac:dyDescent="0.25">
      <c r="A60">
        <v>1.83</v>
      </c>
      <c r="B60">
        <v>2.0099999999999998</v>
      </c>
      <c r="C60" s="29">
        <f t="shared" si="0"/>
        <v>4.3960525242639381E-2</v>
      </c>
      <c r="D60" s="30">
        <f>IF(OR($A60="",$B60=""),"",A60*'MPTO_working_2-way'!$G59)</f>
        <v>1.91044776119403</v>
      </c>
      <c r="E60" s="32">
        <f>IF(OR($A60="",$B60=""),"",B60*'MPTO_working_2-way'!$G59)</f>
        <v>2.098360655737705</v>
      </c>
      <c r="F60" s="30">
        <f>IF(OR($A60="",$B60=""),"",'MPTO_working_2-way'!D59)</f>
        <v>1.9066946582691862</v>
      </c>
      <c r="G60" s="32">
        <f>IF(OR($A60="",$B60=""),"",'MPTO_working_2-way'!E59)</f>
        <v>2.1029071263184975</v>
      </c>
      <c r="H60" s="30">
        <f>IF(OR($A60="",$B60=""),"",'OddsRatio_working_2-way'!M59)</f>
        <v>1.9065220230186481</v>
      </c>
      <c r="I60" s="30">
        <f>IF(OR($A60="",$B60=""),"",'OddsRatio_working_2-way'!N59)</f>
        <v>2.1031171605407648</v>
      </c>
      <c r="J60" s="30">
        <f>IF('Log_working_2-way'!$D59="","",A60^('Log_working_2-way'!$D59))</f>
        <v>1.9048027025294283</v>
      </c>
      <c r="K60" s="32">
        <f>IF('Log_working_2-way'!$D59="","",B60^('Log_working_2-way'!$D59))</f>
        <v>2.105213321317545</v>
      </c>
      <c r="L60" s="37">
        <f t="shared" si="9"/>
        <v>0.5234375</v>
      </c>
      <c r="M60" s="37">
        <f t="shared" si="10"/>
        <v>0.4765625</v>
      </c>
      <c r="N60" s="38">
        <v>156</v>
      </c>
      <c r="O60" s="38">
        <f t="shared" si="11"/>
        <v>70.754098360655746</v>
      </c>
      <c r="P60" s="38">
        <f t="shared" si="12"/>
        <v>78.388059701492523</v>
      </c>
      <c r="Q60" s="38">
        <f t="shared" si="13"/>
        <v>77.611940298507477</v>
      </c>
      <c r="R60" s="38">
        <f t="shared" si="14"/>
        <v>85.245901639344254</v>
      </c>
      <c r="S60" s="39">
        <f t="shared" si="15"/>
        <v>-6.857841937851731</v>
      </c>
      <c r="T60" s="39">
        <f t="shared" si="16"/>
        <v>-6.857841937851731</v>
      </c>
      <c r="U60" t="s">
        <v>292</v>
      </c>
      <c r="V60" t="s">
        <v>293</v>
      </c>
      <c r="W60" t="s">
        <v>314</v>
      </c>
      <c r="X60" t="s">
        <v>311</v>
      </c>
      <c r="Y60" s="41"/>
    </row>
    <row r="61" spans="1:25" ht="15" x14ac:dyDescent="0.25">
      <c r="A61">
        <v>2.16</v>
      </c>
      <c r="B61">
        <v>1.71</v>
      </c>
      <c r="C61" s="29">
        <f t="shared" si="0"/>
        <v>4.7758284600389889E-2</v>
      </c>
      <c r="D61" s="30">
        <f>IF(OR($A61="",$B61=""),"",A61*'MPTO_working_2-way'!$G60)</f>
        <v>2.2631578947368425</v>
      </c>
      <c r="E61" s="32">
        <f>IF(OR($A61="",$B61=""),"",B61*'MPTO_working_2-way'!$G60)</f>
        <v>1.7916666666666667</v>
      </c>
      <c r="F61" s="30">
        <f>IF(OR($A61="",$B61=""),"",'MPTO_working_2-way'!D60)</f>
        <v>2.2774694783573808</v>
      </c>
      <c r="G61" s="32">
        <f>IF(OR($A61="",$B61=""),"",'MPTO_working_2-way'!E60)</f>
        <v>1.7827975673327543</v>
      </c>
      <c r="H61" s="30">
        <f>IF(OR($A61="",$B61=""),"",'OddsRatio_working_2-way'!M60)</f>
        <v>2.2782029638916539</v>
      </c>
      <c r="I61" s="30">
        <f>IF(OR($A61="",$B61=""),"",'OddsRatio_working_2-way'!N60)</f>
        <v>1.7823483658302366</v>
      </c>
      <c r="J61" s="30">
        <f>IF('Log_working_2-way'!$D60="","",A61^('Log_working_2-way'!$D60))</f>
        <v>2.2848793488092363</v>
      </c>
      <c r="K61" s="32">
        <f>IF('Log_working_2-way'!$D60="","",B61^('Log_working_2-way'!$D60))</f>
        <v>1.7782831912785555</v>
      </c>
      <c r="L61" s="37">
        <f t="shared" si="9"/>
        <v>0.44186046511627902</v>
      </c>
      <c r="M61" s="37">
        <f t="shared" si="10"/>
        <v>0.55813953488372092</v>
      </c>
      <c r="N61" s="38">
        <v>157</v>
      </c>
      <c r="O61" s="38">
        <f t="shared" si="11"/>
        <v>84.31481481481481</v>
      </c>
      <c r="P61" s="38">
        <f t="shared" si="12"/>
        <v>65.187134502923954</v>
      </c>
      <c r="Q61" s="38">
        <f t="shared" si="13"/>
        <v>91.812865497076018</v>
      </c>
      <c r="R61" s="38">
        <f t="shared" si="14"/>
        <v>72.685185185185176</v>
      </c>
      <c r="S61" s="39">
        <f t="shared" si="15"/>
        <v>-7.4980506822612085</v>
      </c>
      <c r="T61" s="39">
        <f t="shared" si="16"/>
        <v>-7.4980506822612227</v>
      </c>
      <c r="U61" t="s">
        <v>294</v>
      </c>
      <c r="V61" t="s">
        <v>295</v>
      </c>
      <c r="W61" t="s">
        <v>314</v>
      </c>
      <c r="X61" t="s">
        <v>311</v>
      </c>
      <c r="Y61" s="41"/>
    </row>
    <row r="62" spans="1:25" ht="15" x14ac:dyDescent="0.25">
      <c r="A62">
        <v>2.29</v>
      </c>
      <c r="B62">
        <v>1.64</v>
      </c>
      <c r="C62" s="29">
        <f t="shared" si="0"/>
        <v>4.6437320268399196E-2</v>
      </c>
      <c r="D62" s="30">
        <f>IF(OR($A62="",$B62=""),"",A62*'MPTO_working_2-way'!$G61)</f>
        <v>2.3963414634146343</v>
      </c>
      <c r="E62" s="32">
        <f>IF(OR($A62="",$B62=""),"",B62*'MPTO_working_2-way'!$G61)</f>
        <v>1.7161572052401746</v>
      </c>
      <c r="F62" s="30">
        <f>IF(OR($A62="",$B62=""),"",'MPTO_working_2-way'!D61)</f>
        <v>2.4185986604842866</v>
      </c>
      <c r="G62" s="32">
        <f>IF(OR($A62="",$B62=""),"",'MPTO_working_2-way'!E61)</f>
        <v>1.7049210096241147</v>
      </c>
      <c r="H62" s="30">
        <f>IF(OR($A62="",$B62=""),"",'OddsRatio_working_2-way'!M61)</f>
        <v>2.4197270864500684</v>
      </c>
      <c r="I62" s="30">
        <f>IF(OR($A62="",$B62=""),"",'OddsRatio_working_2-way'!N61)</f>
        <v>1.7043607250604993</v>
      </c>
      <c r="J62" s="30">
        <f>IF('Log_working_2-way'!$D61="","",A62^('Log_working_2-way'!$D61))</f>
        <v>2.4301711268758348</v>
      </c>
      <c r="K62" s="32">
        <f>IF('Log_working_2-way'!$D61="","",B62^('Log_working_2-way'!$D61))</f>
        <v>1.6992170245973379</v>
      </c>
      <c r="L62" s="37">
        <f t="shared" si="9"/>
        <v>0.41730279898218825</v>
      </c>
      <c r="M62" s="37">
        <f t="shared" si="10"/>
        <v>0.58269720101781175</v>
      </c>
      <c r="N62" s="38">
        <v>158</v>
      </c>
      <c r="O62" s="38">
        <f t="shared" si="11"/>
        <v>89.004366812227076</v>
      </c>
      <c r="P62" s="38">
        <f t="shared" si="12"/>
        <v>61.658536585365852</v>
      </c>
      <c r="Q62" s="38">
        <f t="shared" si="13"/>
        <v>96.341463414634148</v>
      </c>
      <c r="R62" s="38">
        <f t="shared" si="14"/>
        <v>68.995633187772924</v>
      </c>
      <c r="S62" s="39">
        <f t="shared" si="15"/>
        <v>-7.3370966024070725</v>
      </c>
      <c r="T62" s="39">
        <f t="shared" si="16"/>
        <v>-7.3370966024070725</v>
      </c>
      <c r="U62" t="s">
        <v>296</v>
      </c>
      <c r="V62" t="s">
        <v>297</v>
      </c>
      <c r="W62" t="s">
        <v>314</v>
      </c>
      <c r="X62" t="s">
        <v>311</v>
      </c>
      <c r="Y62" s="41"/>
    </row>
    <row r="63" spans="1:25" s="50" customFormat="1" ht="15" x14ac:dyDescent="0.25">
      <c r="A63">
        <v>1.64</v>
      </c>
      <c r="B63">
        <v>2.29</v>
      </c>
      <c r="C63" s="29">
        <f t="shared" si="0"/>
        <v>4.6437320268399196E-2</v>
      </c>
      <c r="D63" s="30">
        <f>IF(OR($A63="",$B63=""),"",A63*'MPTO_working_2-way'!$G62)</f>
        <v>1.7161572052401746</v>
      </c>
      <c r="E63" s="32">
        <f>IF(OR($A63="",$B63=""),"",B63*'MPTO_working_2-way'!$G62)</f>
        <v>2.3963414634146343</v>
      </c>
      <c r="F63" s="30">
        <f>IF(OR($A63="",$B63=""),"",'MPTO_working_2-way'!D62)</f>
        <v>1.7049210096241147</v>
      </c>
      <c r="G63" s="32">
        <f>IF(OR($A63="",$B63=""),"",'MPTO_working_2-way'!E62)</f>
        <v>2.4185986604842866</v>
      </c>
      <c r="H63" s="30">
        <f>IF(OR($A63="",$B63=""),"",'OddsRatio_working_2-way'!M62)</f>
        <v>1.7043607250604993</v>
      </c>
      <c r="I63" s="30">
        <f>IF(OR($A63="",$B63=""),"",'OddsRatio_working_2-way'!N62)</f>
        <v>2.4197270864500684</v>
      </c>
      <c r="J63" s="30">
        <f>IF('Log_working_2-way'!$D62="","",A63^('Log_working_2-way'!$D62))</f>
        <v>1.6992170245973379</v>
      </c>
      <c r="K63" s="32">
        <f>IF('Log_working_2-way'!$D62="","",B63^('Log_working_2-way'!$D62))</f>
        <v>2.4301711268758348</v>
      </c>
      <c r="L63" s="37">
        <f t="shared" si="9"/>
        <v>0.58269720101781175</v>
      </c>
      <c r="M63" s="37">
        <f t="shared" si="10"/>
        <v>0.41730279898218825</v>
      </c>
      <c r="N63" s="38">
        <v>159</v>
      </c>
      <c r="O63" s="38">
        <f t="shared" si="11"/>
        <v>62.048780487804869</v>
      </c>
      <c r="P63" s="38">
        <f t="shared" si="12"/>
        <v>89.567685589519655</v>
      </c>
      <c r="Q63" s="38">
        <f t="shared" si="13"/>
        <v>69.432314410480359</v>
      </c>
      <c r="R63" s="38">
        <f t="shared" si="14"/>
        <v>96.951219512195124</v>
      </c>
      <c r="S63" s="39">
        <f t="shared" si="15"/>
        <v>-7.3835339226754897</v>
      </c>
      <c r="T63" s="39">
        <f t="shared" si="16"/>
        <v>-7.3835339226754684</v>
      </c>
      <c r="U63" t="s">
        <v>298</v>
      </c>
      <c r="V63" t="s">
        <v>299</v>
      </c>
      <c r="W63" t="s">
        <v>314</v>
      </c>
      <c r="X63" t="s">
        <v>311</v>
      </c>
      <c r="Y63" s="51"/>
    </row>
    <row r="64" spans="1:25" ht="15" x14ac:dyDescent="0.25">
      <c r="A64">
        <v>1.7</v>
      </c>
      <c r="B64">
        <v>2.1800000000000002</v>
      </c>
      <c r="C64" s="29">
        <f t="shared" si="0"/>
        <v>4.6950890447922333E-2</v>
      </c>
      <c r="D64" s="30">
        <f>IF(OR($A64="",$B64=""),"",A64*'MPTO_working_2-way'!$G63)</f>
        <v>1.7798165137614679</v>
      </c>
      <c r="E64" s="32">
        <f>IF(OR($A64="",$B64=""),"",B64*'MPTO_working_2-way'!$G63)</f>
        <v>2.2823529411764709</v>
      </c>
      <c r="F64" s="30">
        <f>IF(OR($A64="",$B64=""),"",'MPTO_working_2-way'!D63)</f>
        <v>1.7706641184902054</v>
      </c>
      <c r="G64" s="32">
        <f>IF(OR($A64="",$B64=""),"",'MPTO_working_2-way'!E63)</f>
        <v>2.2975821450712961</v>
      </c>
      <c r="H64" s="30">
        <f>IF(OR($A64="",$B64=""),"",'OddsRatio_working_2-way'!M63)</f>
        <v>1.7702079842374079</v>
      </c>
      <c r="I64" s="30">
        <f>IF(OR($A64="",$B64=""),"",'OddsRatio_working_2-way'!N63)</f>
        <v>2.2983506020002022</v>
      </c>
      <c r="J64" s="30">
        <f>IF('Log_working_2-way'!$D63="","",A64^('Log_working_2-way'!$D63))</f>
        <v>1.7660158341214014</v>
      </c>
      <c r="K64" s="32">
        <f>IF('Log_working_2-way'!$D63="","",B64^('Log_working_2-way'!$D63))</f>
        <v>2.3054560434070099</v>
      </c>
      <c r="L64" s="37">
        <f t="shared" si="9"/>
        <v>0.56185567010309279</v>
      </c>
      <c r="M64" s="37">
        <f t="shared" si="10"/>
        <v>0.43814432989690716</v>
      </c>
      <c r="N64" s="38">
        <v>160</v>
      </c>
      <c r="O64" s="38">
        <f t="shared" si="11"/>
        <v>65.882352941176478</v>
      </c>
      <c r="P64" s="38">
        <f t="shared" si="12"/>
        <v>86.605504587155963</v>
      </c>
      <c r="Q64" s="38">
        <f t="shared" si="13"/>
        <v>73.394495412844037</v>
      </c>
      <c r="R64" s="38">
        <f t="shared" si="14"/>
        <v>94.117647058823536</v>
      </c>
      <c r="S64" s="39">
        <f t="shared" si="15"/>
        <v>-7.5121424716675591</v>
      </c>
      <c r="T64" s="39">
        <f t="shared" si="16"/>
        <v>-7.5121424716675733</v>
      </c>
      <c r="U64" t="s">
        <v>300</v>
      </c>
      <c r="V64" t="s">
        <v>301</v>
      </c>
      <c r="W64" t="s">
        <v>314</v>
      </c>
      <c r="X64" t="s">
        <v>311</v>
      </c>
      <c r="Y64" s="41"/>
    </row>
    <row r="65" spans="1:25" ht="15" x14ac:dyDescent="0.25">
      <c r="A65">
        <v>1.6</v>
      </c>
      <c r="B65">
        <v>2.31</v>
      </c>
      <c r="C65" s="29">
        <f t="shared" si="0"/>
        <v>5.7900432900432897E-2</v>
      </c>
      <c r="D65" s="30">
        <f>IF(OR($A65="",$B65=""),"",A65*'MPTO_working_2-way'!$G64)</f>
        <v>1.6926406926406927</v>
      </c>
      <c r="E65" s="32">
        <f>IF(OR($A65="",$B65=""),"",B65*'MPTO_working_2-way'!$G64)</f>
        <v>2.4437500000000001</v>
      </c>
      <c r="F65" s="30">
        <f>IF(OR($A65="",$B65=""),"",'MPTO_working_2-way'!D64)</f>
        <v>1.6777122106218794</v>
      </c>
      <c r="G65" s="32">
        <f>IF(OR($A65="",$B65=""),"",'MPTO_working_2-way'!E64)</f>
        <v>2.475552578700603</v>
      </c>
      <c r="H65" s="30">
        <f>IF(OR($A65="",$B65=""),"",'OddsRatio_working_2-way'!M64)</f>
        <v>1.6767682521924121</v>
      </c>
      <c r="I65" s="30">
        <f>IF(OR($A65="",$B65=""),"",'OddsRatio_working_2-way'!N64)</f>
        <v>2.4776106839534338</v>
      </c>
      <c r="J65" s="30">
        <f>IF('Log_working_2-way'!$D64="","",A65^('Log_working_2-way'!$D64))</f>
        <v>1.6698855782444526</v>
      </c>
      <c r="K65" s="32">
        <f>IF('Log_working_2-way'!$D64="","",B65^('Log_working_2-way'!$D64))</f>
        <v>2.4927922506039937</v>
      </c>
      <c r="L65" s="37">
        <f t="shared" si="9"/>
        <v>0.59079283887468026</v>
      </c>
      <c r="M65" s="37">
        <f t="shared" si="10"/>
        <v>0.40920716112531969</v>
      </c>
      <c r="N65" s="38">
        <v>161</v>
      </c>
      <c r="O65" s="38">
        <f t="shared" si="11"/>
        <v>60.375000000000014</v>
      </c>
      <c r="P65" s="38">
        <f t="shared" si="12"/>
        <v>91.303030303030312</v>
      </c>
      <c r="Q65" s="38">
        <f t="shared" si="13"/>
        <v>69.696969696969703</v>
      </c>
      <c r="R65" s="38">
        <f t="shared" si="14"/>
        <v>100.625</v>
      </c>
      <c r="S65" s="39">
        <f t="shared" si="15"/>
        <v>-9.3219696969696884</v>
      </c>
      <c r="T65" s="39">
        <f t="shared" si="16"/>
        <v>-9.3219696969696884</v>
      </c>
      <c r="U65" t="s">
        <v>302</v>
      </c>
      <c r="V65" t="s">
        <v>303</v>
      </c>
      <c r="W65" t="s">
        <v>314</v>
      </c>
      <c r="X65" t="s">
        <v>311</v>
      </c>
      <c r="Y65" s="41"/>
    </row>
    <row r="66" spans="1:25" ht="15" x14ac:dyDescent="0.25">
      <c r="A66">
        <v>2.14</v>
      </c>
      <c r="B66">
        <v>1.72</v>
      </c>
      <c r="C66" s="29">
        <f t="shared" si="0"/>
        <v>4.8685068463377501E-2</v>
      </c>
      <c r="D66" s="30">
        <f>IF(OR($A66="",$B66=""),"",A66*'MPTO_working_2-way'!$G65)</f>
        <v>2.2441860465116279</v>
      </c>
      <c r="E66" s="32">
        <f>IF(OR($A66="",$B66=""),"",B66*'MPTO_working_2-way'!$G65)</f>
        <v>1.8037383177570092</v>
      </c>
      <c r="F66" s="30">
        <f>IF(OR($A66="",$B66=""),"",'MPTO_working_2-way'!D65)</f>
        <v>2.2576054955839058</v>
      </c>
      <c r="G66" s="32">
        <f>IF(OR($A66="",$B66=""),"",'MPTO_working_2-way'!E65)</f>
        <v>1.7951619196254389</v>
      </c>
      <c r="H66" s="30">
        <f>IF(OR($A66="",$B66=""),"",'OddsRatio_working_2-way'!M65)</f>
        <v>2.2583057392117913</v>
      </c>
      <c r="I66" s="30">
        <f>IF(OR($A66="",$B66=""),"",'OddsRatio_working_2-way'!N65)</f>
        <v>1.7947194142390264</v>
      </c>
      <c r="J66" s="30">
        <f>IF('Log_working_2-way'!$D65="","",A66^('Log_working_2-way'!$D65))</f>
        <v>2.2645658948599179</v>
      </c>
      <c r="K66" s="32">
        <f>IF('Log_working_2-way'!$D65="","",B66^('Log_working_2-way'!$D65))</f>
        <v>1.7907852046807202</v>
      </c>
      <c r="L66" s="37">
        <f t="shared" si="9"/>
        <v>0.44559585492227982</v>
      </c>
      <c r="M66" s="37">
        <f t="shared" si="10"/>
        <v>0.55440414507772029</v>
      </c>
      <c r="N66" s="38">
        <v>162</v>
      </c>
      <c r="O66" s="38">
        <f t="shared" si="11"/>
        <v>86.299065420560751</v>
      </c>
      <c r="P66" s="38">
        <f t="shared" si="12"/>
        <v>67.813953488372093</v>
      </c>
      <c r="Q66" s="38">
        <f t="shared" si="13"/>
        <v>94.186046511627907</v>
      </c>
      <c r="R66" s="38">
        <f t="shared" si="14"/>
        <v>75.700934579439249</v>
      </c>
      <c r="S66" s="39">
        <f t="shared" si="15"/>
        <v>-7.8869810910671561</v>
      </c>
      <c r="T66" s="39">
        <f t="shared" si="16"/>
        <v>-7.8869810910671561</v>
      </c>
      <c r="U66" t="s">
        <v>304</v>
      </c>
      <c r="V66" t="s">
        <v>305</v>
      </c>
      <c r="W66" t="s">
        <v>314</v>
      </c>
      <c r="X66" t="s">
        <v>311</v>
      </c>
      <c r="Y66" s="41"/>
    </row>
    <row r="67" spans="1:25" ht="15" x14ac:dyDescent="0.25">
      <c r="A67">
        <v>1.64</v>
      </c>
      <c r="B67">
        <v>2.2799999999999998</v>
      </c>
      <c r="C67" s="29">
        <f t="shared" ref="C67:C130" si="17">IF(OR($A67="",$B67=""),"",(1/A67)+(1/B67)-1)</f>
        <v>4.8352588789045914E-2</v>
      </c>
      <c r="D67" s="30">
        <f>IF(OR($A67="",$B67=""),"",A67*'MPTO_working_2-way'!$G66)</f>
        <v>1.7192982456140351</v>
      </c>
      <c r="E67" s="32">
        <f>IF(OR($A67="",$B67=""),"",B67*'MPTO_working_2-way'!$G66)</f>
        <v>2.3902439024390243</v>
      </c>
      <c r="F67" s="30">
        <f>IF(OR($A67="",$B67=""),"",'MPTO_working_2-way'!D66)</f>
        <v>1.7077091706247716</v>
      </c>
      <c r="G67" s="32">
        <f>IF(OR($A67="",$B67=""),"",'MPTO_working_2-way'!E66)</f>
        <v>2.4130098089829635</v>
      </c>
      <c r="H67" s="30">
        <f>IF(OR($A67="",$B67=""),"",'OddsRatio_working_2-way'!M66)</f>
        <v>1.7071067811865481</v>
      </c>
      <c r="I67" s="30">
        <f>IF(OR($A67="",$B67=""),"",'OddsRatio_working_2-way'!N66)</f>
        <v>2.4142135623730954</v>
      </c>
      <c r="J67" s="30">
        <f>IF('Log_working_2-way'!$D66="","",A67^('Log_working_2-way'!$D66))</f>
        <v>1.7017951730654413</v>
      </c>
      <c r="K67" s="32">
        <f>IF('Log_working_2-way'!$D66="","",B67^('Log_working_2-way'!$D66))</f>
        <v>2.4249171815058794</v>
      </c>
      <c r="L67" s="37">
        <f t="shared" si="9"/>
        <v>0.58163265306122447</v>
      </c>
      <c r="M67" s="37">
        <f t="shared" si="10"/>
        <v>0.41836734693877553</v>
      </c>
      <c r="N67" s="38">
        <v>163</v>
      </c>
      <c r="O67" s="38">
        <f t="shared" si="11"/>
        <v>63.609756097560968</v>
      </c>
      <c r="P67" s="38">
        <f t="shared" si="12"/>
        <v>91.508771929824562</v>
      </c>
      <c r="Q67" s="38">
        <f t="shared" si="13"/>
        <v>71.491228070175438</v>
      </c>
      <c r="R67" s="38">
        <f t="shared" si="14"/>
        <v>99.390243902439025</v>
      </c>
      <c r="S67" s="39">
        <f t="shared" si="15"/>
        <v>-7.8814719726144702</v>
      </c>
      <c r="T67" s="39">
        <f t="shared" si="16"/>
        <v>-7.8814719726144631</v>
      </c>
      <c r="U67" t="s">
        <v>306</v>
      </c>
      <c r="V67" t="s">
        <v>307</v>
      </c>
      <c r="W67" t="s">
        <v>314</v>
      </c>
      <c r="X67" t="s">
        <v>311</v>
      </c>
      <c r="Y67" s="41"/>
    </row>
    <row r="68" spans="1:25" ht="15" x14ac:dyDescent="0.25">
      <c r="A68">
        <v>1.72</v>
      </c>
      <c r="B68">
        <v>2.14</v>
      </c>
      <c r="C68" s="29">
        <f t="shared" si="17"/>
        <v>4.8685068463377501E-2</v>
      </c>
      <c r="D68" s="30">
        <f>IF(OR($A68="",$B68=""),"",A68*'MPTO_working_2-way'!$G67)</f>
        <v>1.8037383177570092</v>
      </c>
      <c r="E68" s="32">
        <f>IF(OR($A68="",$B68=""),"",B68*'MPTO_working_2-way'!$G67)</f>
        <v>2.2441860465116279</v>
      </c>
      <c r="F68" s="30">
        <f>IF(OR($A68="",$B68=""),"",'MPTO_working_2-way'!D67)</f>
        <v>1.7951619196254389</v>
      </c>
      <c r="G68" s="32">
        <f>IF(OR($A68="",$B68=""),"",'MPTO_working_2-way'!E67)</f>
        <v>2.2576054955839058</v>
      </c>
      <c r="H68" s="30">
        <f>IF(OR($A68="",$B68=""),"",'OddsRatio_working_2-way'!M67)</f>
        <v>1.7947194142390264</v>
      </c>
      <c r="I68" s="30">
        <f>IF(OR($A68="",$B68=""),"",'OddsRatio_working_2-way'!N67)</f>
        <v>2.2583057392117913</v>
      </c>
      <c r="J68" s="30">
        <f>IF('Log_working_2-way'!$D67="","",A68^('Log_working_2-way'!$D67))</f>
        <v>1.7907852046807202</v>
      </c>
      <c r="K68" s="32">
        <f>IF('Log_working_2-way'!$D67="","",B68^('Log_working_2-way'!$D67))</f>
        <v>2.2645658948599179</v>
      </c>
      <c r="L68" s="37">
        <f t="shared" si="9"/>
        <v>0.55440414507772029</v>
      </c>
      <c r="M68" s="37">
        <f t="shared" si="10"/>
        <v>0.44559585492227982</v>
      </c>
      <c r="N68" s="38">
        <v>164</v>
      </c>
      <c r="O68" s="38">
        <f t="shared" si="11"/>
        <v>68.651162790697668</v>
      </c>
      <c r="P68" s="38">
        <f t="shared" si="12"/>
        <v>87.364485981308434</v>
      </c>
      <c r="Q68" s="38">
        <f t="shared" si="13"/>
        <v>76.635514018691595</v>
      </c>
      <c r="R68" s="38">
        <f t="shared" si="14"/>
        <v>95.348837209302332</v>
      </c>
      <c r="S68" s="39">
        <f t="shared" si="15"/>
        <v>-7.9843512279939262</v>
      </c>
      <c r="T68" s="39">
        <f t="shared" si="16"/>
        <v>-7.9843512279938977</v>
      </c>
      <c r="U68" t="s">
        <v>308</v>
      </c>
      <c r="V68" t="s">
        <v>309</v>
      </c>
      <c r="W68" t="s">
        <v>314</v>
      </c>
      <c r="X68" t="s">
        <v>311</v>
      </c>
      <c r="Y68" s="41"/>
    </row>
    <row r="69" spans="1:25" ht="15" x14ac:dyDescent="0.25">
      <c r="A69">
        <v>2.09</v>
      </c>
      <c r="B69">
        <v>1.8</v>
      </c>
      <c r="C69" s="29">
        <f t="shared" si="17"/>
        <v>3.4024455077086735E-2</v>
      </c>
      <c r="D69" s="30">
        <f>IF(OR($A69="",$B69=""),"",A69*'MPTO_working_2-way'!$G68)</f>
        <v>2.161111111111111</v>
      </c>
      <c r="E69" s="32">
        <f>IF(OR($A69="",$B69=""),"",B69*'MPTO_working_2-way'!$G68)</f>
        <v>1.8612440191387563</v>
      </c>
      <c r="F69" s="30">
        <f>IF(OR($A69="",$B69=""),"",'MPTO_working_2-way'!D68)</f>
        <v>2.1670506912442398</v>
      </c>
      <c r="G69" s="32">
        <f>IF(OR($A69="",$B69=""),"",'MPTO_working_2-way'!E68)</f>
        <v>1.8568608094768018</v>
      </c>
      <c r="H69" s="30">
        <f>IF(OR($A69="",$B69=""),"",'OddsRatio_working_2-way'!M68)</f>
        <v>2.1672617529928755</v>
      </c>
      <c r="I69" s="30">
        <f>IF(OR($A69="",$B69=""),"",'OddsRatio_working_2-way'!N68)</f>
        <v>1.8567058737562385</v>
      </c>
      <c r="J69" s="30">
        <f>IF('Log_working_2-way'!$D68="","",A69^('Log_working_2-way'!$D68))</f>
        <v>2.1699807722915003</v>
      </c>
      <c r="K69" s="32">
        <f>IF('Log_working_2-way'!$D68="","",B69^('Log_working_2-way'!$D68))</f>
        <v>1.8547149010332622</v>
      </c>
      <c r="L69" s="37">
        <f t="shared" ref="L69:L116" si="18">(1/D69)</f>
        <v>0.46272493573264784</v>
      </c>
      <c r="M69" s="37">
        <f t="shared" ref="M69:M116" si="19">(1/E69)</f>
        <v>0.53727506426735205</v>
      </c>
      <c r="N69" s="38">
        <v>165</v>
      </c>
      <c r="O69" s="38">
        <f t="shared" ref="O69:O116" si="20">(1/A69)*((N69*A69)-N69)</f>
        <v>86.052631578947356</v>
      </c>
      <c r="P69" s="38">
        <f t="shared" ref="P69:P116" si="21">(1/B69)*((N69*B69)-N69)</f>
        <v>73.333333333333343</v>
      </c>
      <c r="Q69" s="38">
        <f t="shared" ref="Q69:Q116" si="22">(1/B69)*N69</f>
        <v>91.666666666666671</v>
      </c>
      <c r="R69" s="38">
        <f t="shared" ref="R69:R116" si="23">(1/A69)*N69</f>
        <v>78.947368421052644</v>
      </c>
      <c r="S69" s="39">
        <f t="shared" ref="S69:S116" si="24">O69-Q69</f>
        <v>-5.6140350877193157</v>
      </c>
      <c r="T69" s="39">
        <f t="shared" ref="T69:T116" si="25">P69-R69</f>
        <v>-5.6140350877193015</v>
      </c>
      <c r="U69" t="s">
        <v>153</v>
      </c>
      <c r="V69" t="s">
        <v>113</v>
      </c>
      <c r="W69" t="s">
        <v>188</v>
      </c>
      <c r="X69" t="s">
        <v>311</v>
      </c>
      <c r="Y69" s="41"/>
    </row>
    <row r="70" spans="1:25" ht="15" x14ac:dyDescent="0.25">
      <c r="A70">
        <v>2.17</v>
      </c>
      <c r="B70">
        <v>1.75</v>
      </c>
      <c r="C70" s="29">
        <f t="shared" si="17"/>
        <v>3.2258064516129004E-2</v>
      </c>
      <c r="D70" s="30">
        <f>IF(OR($A70="",$B70=""),"",A70*'MPTO_working_2-way'!$G69)</f>
        <v>2.2399999999999998</v>
      </c>
      <c r="E70" s="32">
        <f>IF(OR($A70="",$B70=""),"",B70*'MPTO_working_2-way'!$G69)</f>
        <v>1.8064516129032258</v>
      </c>
      <c r="F70" s="30">
        <f>IF(OR($A70="",$B70=""),"",'MPTO_working_2-way'!D69)</f>
        <v>2.2487046632124348</v>
      </c>
      <c r="G70" s="32">
        <f>IF(OR($A70="",$B70=""),"",'MPTO_working_2-way'!E69)</f>
        <v>1.8008298755186722</v>
      </c>
      <c r="H70" s="30">
        <f>IF(OR($A70="",$B70=""),"",'OddsRatio_working_2-way'!M69)</f>
        <v>2.2489995996796797</v>
      </c>
      <c r="I70" s="30">
        <f>IF(OR($A70="",$B70=""),"",'OddsRatio_working_2-way'!N69)</f>
        <v>1.8006407690254356</v>
      </c>
      <c r="J70" s="30">
        <f>IF('Log_working_2-way'!$D69="","",A70^('Log_working_2-way'!$D69))</f>
        <v>2.2529893897006406</v>
      </c>
      <c r="K70" s="32">
        <f>IF('Log_working_2-way'!$D69="","",B70^('Log_working_2-way'!$D69))</f>
        <v>1.798091355138193</v>
      </c>
      <c r="L70" s="37">
        <f t="shared" si="18"/>
        <v>0.44642857142857145</v>
      </c>
      <c r="M70" s="37">
        <f t="shared" si="19"/>
        <v>0.5535714285714286</v>
      </c>
      <c r="N70" s="38">
        <v>166</v>
      </c>
      <c r="O70" s="38">
        <f t="shared" si="20"/>
        <v>89.502304147465424</v>
      </c>
      <c r="P70" s="38">
        <f t="shared" si="21"/>
        <v>71.142857142857139</v>
      </c>
      <c r="Q70" s="38">
        <f t="shared" si="22"/>
        <v>94.857142857142847</v>
      </c>
      <c r="R70" s="38">
        <f t="shared" si="23"/>
        <v>76.497695852534562</v>
      </c>
      <c r="S70" s="39">
        <f t="shared" si="24"/>
        <v>-5.3548387096774235</v>
      </c>
      <c r="T70" s="39">
        <f t="shared" si="25"/>
        <v>-5.3548387096774235</v>
      </c>
      <c r="U70" t="s">
        <v>110</v>
      </c>
      <c r="V70" t="s">
        <v>181</v>
      </c>
      <c r="W70" t="s">
        <v>188</v>
      </c>
      <c r="X70" t="s">
        <v>311</v>
      </c>
      <c r="Y70" s="41"/>
    </row>
    <row r="71" spans="1:25" ht="15" x14ac:dyDescent="0.25">
      <c r="A71">
        <v>2.31</v>
      </c>
      <c r="B71">
        <v>1.67</v>
      </c>
      <c r="C71" s="29">
        <f t="shared" si="17"/>
        <v>3.1702828110013792E-2</v>
      </c>
      <c r="D71" s="30">
        <f>IF(OR($A71="",$B71=""),"",A71*'MPTO_working_2-way'!$G70)</f>
        <v>2.3832335329341321</v>
      </c>
      <c r="E71" s="32">
        <f>IF(OR($A71="",$B71=""),"",B71*'MPTO_working_2-way'!$G70)</f>
        <v>1.722943722943723</v>
      </c>
      <c r="F71" s="30">
        <f>IF(OR($A71="",$B71=""),"",'MPTO_working_2-way'!D70)</f>
        <v>2.397799670572148</v>
      </c>
      <c r="G71" s="32">
        <f>IF(OR($A71="",$B71=""),"",'MPTO_working_2-way'!E70)</f>
        <v>1.7154100984947862</v>
      </c>
      <c r="H71" s="30">
        <f>IF(OR($A71="",$B71=""),"",'OddsRatio_working_2-way'!M70)</f>
        <v>2.3982932026570873</v>
      </c>
      <c r="I71" s="30">
        <f>IF(OR($A71="",$B71=""),"",'OddsRatio_working_2-way'!N70)</f>
        <v>1.7151575921986633</v>
      </c>
      <c r="J71" s="30">
        <f>IF('Log_working_2-way'!$D70="","",A71^('Log_working_2-way'!$D70))</f>
        <v>2.4050060096166201</v>
      </c>
      <c r="K71" s="32">
        <f>IF('Log_working_2-way'!$D70="","",B71^('Log_working_2-way'!$D70))</f>
        <v>1.7117407279082215</v>
      </c>
      <c r="L71" s="37">
        <f t="shared" si="18"/>
        <v>0.41959798994974867</v>
      </c>
      <c r="M71" s="37">
        <f t="shared" si="19"/>
        <v>0.58040201005025127</v>
      </c>
      <c r="N71" s="38">
        <v>167</v>
      </c>
      <c r="O71" s="38">
        <f t="shared" si="20"/>
        <v>94.705627705627691</v>
      </c>
      <c r="P71" s="38">
        <f t="shared" si="21"/>
        <v>67</v>
      </c>
      <c r="Q71" s="38">
        <f t="shared" si="22"/>
        <v>100.00000000000001</v>
      </c>
      <c r="R71" s="38">
        <f t="shared" si="23"/>
        <v>72.294372294372295</v>
      </c>
      <c r="S71" s="39">
        <f t="shared" si="24"/>
        <v>-5.294372294372323</v>
      </c>
      <c r="T71" s="39">
        <f t="shared" si="25"/>
        <v>-5.2943722943722946</v>
      </c>
      <c r="U71" t="s">
        <v>112</v>
      </c>
      <c r="V71" t="s">
        <v>155</v>
      </c>
      <c r="W71" t="s">
        <v>188</v>
      </c>
      <c r="X71" t="s">
        <v>311</v>
      </c>
      <c r="Y71" s="41"/>
    </row>
    <row r="72" spans="1:25" ht="15" x14ac:dyDescent="0.25">
      <c r="A72">
        <v>1.68</v>
      </c>
      <c r="B72">
        <v>2.2400000000000002</v>
      </c>
      <c r="C72" s="29">
        <f t="shared" si="17"/>
        <v>4.1666666666666519E-2</v>
      </c>
      <c r="D72" s="30">
        <f>IF(OR($A72="",$B72=""),"",A72*'MPTO_working_2-way'!$G71)</f>
        <v>1.7499999999999998</v>
      </c>
      <c r="E72" s="32">
        <f>IF(OR($A72="",$B72=""),"",B72*'MPTO_working_2-way'!$G71)</f>
        <v>2.333333333333333</v>
      </c>
      <c r="F72" s="30">
        <f>IF(OR($A72="",$B72=""),"",'MPTO_working_2-way'!D71)</f>
        <v>1.7409326424870464</v>
      </c>
      <c r="G72" s="32">
        <f>IF(OR($A72="",$B72=""),"",'MPTO_working_2-way'!E71)</f>
        <v>2.3496503496503496</v>
      </c>
      <c r="H72" s="30">
        <f>IF(OR($A72="",$B72=""),"",'OddsRatio_working_2-way'!M71)</f>
        <v>1.7405316311773544</v>
      </c>
      <c r="I72" s="30">
        <f>IF(OR($A72="",$B72=""),"",'OddsRatio_working_2-way'!N71)</f>
        <v>2.3503812097939996</v>
      </c>
      <c r="J72" s="30">
        <f>IF('Log_working_2-way'!$D71="","",A72^('Log_working_2-way'!$D71))</f>
        <v>1.7363936538464513</v>
      </c>
      <c r="K72" s="32">
        <f>IF('Log_working_2-way'!$D71="","",B72^('Log_working_2-way'!$D71))</f>
        <v>2.357969334439959</v>
      </c>
      <c r="L72" s="37">
        <f t="shared" si="18"/>
        <v>0.57142857142857151</v>
      </c>
      <c r="M72" s="37">
        <f t="shared" si="19"/>
        <v>0.4285714285714286</v>
      </c>
      <c r="N72" s="38">
        <v>168</v>
      </c>
      <c r="O72" s="38">
        <f t="shared" si="20"/>
        <v>68</v>
      </c>
      <c r="P72" s="38">
        <f t="shared" si="21"/>
        <v>93.000000000000014</v>
      </c>
      <c r="Q72" s="38">
        <f t="shared" si="22"/>
        <v>75</v>
      </c>
      <c r="R72" s="38">
        <f t="shared" si="23"/>
        <v>100</v>
      </c>
      <c r="S72" s="39">
        <f t="shared" si="24"/>
        <v>-7</v>
      </c>
      <c r="T72" s="39">
        <f t="shared" si="25"/>
        <v>-6.9999999999999858</v>
      </c>
      <c r="U72" t="s">
        <v>156</v>
      </c>
      <c r="V72" t="s">
        <v>111</v>
      </c>
      <c r="W72" t="s">
        <v>188</v>
      </c>
      <c r="X72" t="s">
        <v>311</v>
      </c>
      <c r="Y72" s="41"/>
    </row>
    <row r="73" spans="1:25" ht="15" x14ac:dyDescent="0.25">
      <c r="A73">
        <v>2.15</v>
      </c>
      <c r="B73">
        <v>1.76</v>
      </c>
      <c r="C73" s="29">
        <f t="shared" si="17"/>
        <v>3.3298097251585723E-2</v>
      </c>
      <c r="D73" s="30">
        <f>IF(OR($A73="",$B73=""),"",A73*'MPTO_working_2-way'!$G72)</f>
        <v>2.2215909090909092</v>
      </c>
      <c r="E73" s="32">
        <f>IF(OR($A73="",$B73=""),"",B73*'MPTO_working_2-way'!$G72)</f>
        <v>1.8186046511627909</v>
      </c>
      <c r="F73" s="30">
        <f>IF(OR($A73="",$B73=""),"",'MPTO_working_2-way'!D72)</f>
        <v>2.2298173246906305</v>
      </c>
      <c r="G73" s="32">
        <f>IF(OR($A73="",$B73=""),"",'MPTO_working_2-way'!E72)</f>
        <v>1.8131288931480596</v>
      </c>
      <c r="H73" s="30">
        <f>IF(OR($A73="",$B73=""),"",'OddsRatio_working_2-way'!M72)</f>
        <v>2.2301048307916052</v>
      </c>
      <c r="I73" s="30">
        <f>IF(OR($A73="",$B73=""),"",'OddsRatio_working_2-way'!N72)</f>
        <v>1.8129388446970602</v>
      </c>
      <c r="J73" s="30">
        <f>IF('Log_working_2-way'!$D72="","",A73^('Log_working_2-way'!$D72))</f>
        <v>2.2338767288490446</v>
      </c>
      <c r="K73" s="32">
        <f>IF('Log_working_2-way'!$D72="","",B73^('Log_working_2-way'!$D72))</f>
        <v>1.8104537322239227</v>
      </c>
      <c r="L73" s="37">
        <f t="shared" si="18"/>
        <v>0.45012787723785164</v>
      </c>
      <c r="M73" s="37">
        <f t="shared" si="19"/>
        <v>0.54987212276214825</v>
      </c>
      <c r="N73" s="38">
        <v>169</v>
      </c>
      <c r="O73" s="38">
        <f t="shared" si="20"/>
        <v>90.395348837209283</v>
      </c>
      <c r="P73" s="38">
        <f t="shared" si="21"/>
        <v>72.977272727272734</v>
      </c>
      <c r="Q73" s="38">
        <f t="shared" si="22"/>
        <v>96.02272727272728</v>
      </c>
      <c r="R73" s="38">
        <f t="shared" si="23"/>
        <v>78.604651162790702</v>
      </c>
      <c r="S73" s="39">
        <f t="shared" si="24"/>
        <v>-5.627378435517997</v>
      </c>
      <c r="T73" s="39">
        <f t="shared" si="25"/>
        <v>-5.6273784355179686</v>
      </c>
      <c r="U73" t="s">
        <v>114</v>
      </c>
      <c r="V73" t="s">
        <v>152</v>
      </c>
      <c r="W73" t="s">
        <v>188</v>
      </c>
      <c r="X73" t="s">
        <v>311</v>
      </c>
      <c r="Y73" s="41"/>
    </row>
    <row r="74" spans="1:25" ht="15" x14ac:dyDescent="0.25">
      <c r="A74">
        <v>2.1800000000000002</v>
      </c>
      <c r="B74">
        <v>1.74</v>
      </c>
      <c r="C74" s="29">
        <f t="shared" si="17"/>
        <v>3.3428240008436028E-2</v>
      </c>
      <c r="D74" s="30">
        <f>IF(OR($A74="",$B74=""),"",A74*'MPTO_working_2-way'!$G73)</f>
        <v>2.2528735632183907</v>
      </c>
      <c r="E74" s="32">
        <f>IF(OR($A74="",$B74=""),"",B74*'MPTO_working_2-way'!$G73)</f>
        <v>1.7981651376146788</v>
      </c>
      <c r="F74" s="30">
        <f>IF(OR($A74="",$B74=""),"",'MPTO_working_2-way'!D73)</f>
        <v>2.2624358821424311</v>
      </c>
      <c r="G74" s="32">
        <f>IF(OR($A74="",$B74=""),"",'MPTO_working_2-way'!E73)</f>
        <v>1.7921194368326561</v>
      </c>
      <c r="H74" s="30">
        <f>IF(OR($A74="",$B74=""),"",'OddsRatio_working_2-way'!M73)</f>
        <v>2.26277258229445</v>
      </c>
      <c r="I74" s="30">
        <f>IF(OR($A74="",$B74=""),"",'OddsRatio_working_2-way'!N73)</f>
        <v>1.7919082295744857</v>
      </c>
      <c r="J74" s="30">
        <f>IF('Log_working_2-way'!$D73="","",A74^('Log_working_2-way'!$D73))</f>
        <v>2.2671631499443738</v>
      </c>
      <c r="K74" s="32">
        <f>IF('Log_working_2-way'!$D73="","",B74^('Log_working_2-way'!$D73))</f>
        <v>1.7891643629660847</v>
      </c>
      <c r="L74" s="37">
        <f t="shared" si="18"/>
        <v>0.44387755102040816</v>
      </c>
      <c r="M74" s="37">
        <f t="shared" si="19"/>
        <v>0.55612244897959184</v>
      </c>
      <c r="N74" s="38">
        <v>170</v>
      </c>
      <c r="O74" s="38">
        <f t="shared" si="20"/>
        <v>92.018348623853214</v>
      </c>
      <c r="P74" s="38">
        <f t="shared" si="21"/>
        <v>72.298850574712645</v>
      </c>
      <c r="Q74" s="38">
        <f t="shared" si="22"/>
        <v>97.701149425287355</v>
      </c>
      <c r="R74" s="38">
        <f t="shared" si="23"/>
        <v>77.981651376146786</v>
      </c>
      <c r="S74" s="39">
        <f t="shared" si="24"/>
        <v>-5.6828008014341407</v>
      </c>
      <c r="T74" s="39">
        <f t="shared" si="25"/>
        <v>-5.6828008014341407</v>
      </c>
      <c r="U74" t="s">
        <v>157</v>
      </c>
      <c r="V74" t="s">
        <v>158</v>
      </c>
      <c r="W74" t="s">
        <v>188</v>
      </c>
      <c r="X74" t="s">
        <v>311</v>
      </c>
      <c r="Y74" s="41"/>
    </row>
    <row r="75" spans="1:25" ht="15" x14ac:dyDescent="0.25">
      <c r="A75">
        <v>2.59</v>
      </c>
      <c r="B75">
        <v>1.54</v>
      </c>
      <c r="C75" s="29">
        <f t="shared" si="17"/>
        <v>3.5451035451035562E-2</v>
      </c>
      <c r="D75" s="30">
        <f>IF(OR($A75="",$B75=""),"",A75*'MPTO_working_2-way'!$G74)</f>
        <v>2.6818181818181821</v>
      </c>
      <c r="E75" s="32">
        <f>IF(OR($A75="",$B75=""),"",B75*'MPTO_working_2-way'!$G74)</f>
        <v>1.5945945945945947</v>
      </c>
      <c r="F75" s="30">
        <f>IF(OR($A75="",$B75=""),"",'MPTO_working_2-way'!D74)</f>
        <v>2.7146260123868511</v>
      </c>
      <c r="G75" s="32">
        <f>IF(OR($A75="",$B75=""),"",'MPTO_working_2-way'!E74)</f>
        <v>1.583217560433454</v>
      </c>
      <c r="H75" s="30">
        <f>IF(OR($A75="",$B75=""),"",'OddsRatio_working_2-way'!M74)</f>
        <v>2.7159383568311668</v>
      </c>
      <c r="I75" s="30">
        <f>IF(OR($A75="",$B75=""),"",'OddsRatio_working_2-way'!N74)</f>
        <v>1.5827715174143586</v>
      </c>
      <c r="J75" s="30">
        <f>IF('Log_working_2-way'!$D74="","",A75^('Log_working_2-way'!$D74))</f>
        <v>2.7313566491877532</v>
      </c>
      <c r="K75" s="32">
        <f>IF('Log_working_2-way'!$D74="","",B75^('Log_working_2-way'!$D74))</f>
        <v>1.5775817480869365</v>
      </c>
      <c r="L75" s="37">
        <f t="shared" si="18"/>
        <v>0.37288135593220334</v>
      </c>
      <c r="M75" s="37">
        <f t="shared" si="19"/>
        <v>0.6271186440677966</v>
      </c>
      <c r="N75" s="38">
        <v>171</v>
      </c>
      <c r="O75" s="38">
        <f t="shared" si="20"/>
        <v>104.97683397683397</v>
      </c>
      <c r="P75" s="38">
        <f t="shared" si="21"/>
        <v>59.96103896103898</v>
      </c>
      <c r="Q75" s="38">
        <f t="shared" si="22"/>
        <v>111.03896103896103</v>
      </c>
      <c r="R75" s="38">
        <f t="shared" si="23"/>
        <v>66.023166023166027</v>
      </c>
      <c r="S75" s="39">
        <f t="shared" si="24"/>
        <v>-6.0621270621270611</v>
      </c>
      <c r="T75" s="39">
        <f t="shared" si="25"/>
        <v>-6.0621270621270469</v>
      </c>
      <c r="U75" t="s">
        <v>73</v>
      </c>
      <c r="V75" t="s">
        <v>119</v>
      </c>
      <c r="W75" t="s">
        <v>189</v>
      </c>
      <c r="X75" t="s">
        <v>311</v>
      </c>
      <c r="Y75" s="41"/>
    </row>
    <row r="76" spans="1:25" ht="15" x14ac:dyDescent="0.25">
      <c r="A76">
        <v>2.13</v>
      </c>
      <c r="B76">
        <v>1.78</v>
      </c>
      <c r="C76" s="29">
        <f t="shared" si="17"/>
        <v>3.128132088410629E-2</v>
      </c>
      <c r="D76" s="30">
        <f>IF(OR($A76="",$B76=""),"",A76*'MPTO_working_2-way'!$G75)</f>
        <v>2.1966292134831464</v>
      </c>
      <c r="E76" s="32">
        <f>IF(OR($A76="",$B76=""),"",B76*'MPTO_working_2-way'!$G75)</f>
        <v>1.8356807511737092</v>
      </c>
      <c r="F76" s="30">
        <f>IF(OR($A76="",$B76=""),"",'MPTO_working_2-way'!D75)</f>
        <v>2.2034055907479515</v>
      </c>
      <c r="G76" s="32">
        <f>IF(OR($A76="",$B76=""),"",'MPTO_working_2-way'!E75)</f>
        <v>1.8309750325976726</v>
      </c>
      <c r="H76" s="30">
        <f>IF(OR($A76="",$B76=""),"",'OddsRatio_working_2-way'!M75)</f>
        <v>2.2036269973367788</v>
      </c>
      <c r="I76" s="30">
        <f>IF(OR($A76="",$B76=""),"",'OddsRatio_working_2-way'!N75)</f>
        <v>1.8308221751528204</v>
      </c>
      <c r="J76" s="30">
        <f>IF('Log_working_2-way'!$D75="","",A76^('Log_working_2-way'!$D75))</f>
        <v>2.2067247005110642</v>
      </c>
      <c r="K76" s="32">
        <f>IF('Log_working_2-way'!$D75="","",B76^('Log_working_2-way'!$D75))</f>
        <v>1.8286894264917752</v>
      </c>
      <c r="L76" s="37">
        <f t="shared" si="18"/>
        <v>0.45524296675191805</v>
      </c>
      <c r="M76" s="37">
        <f t="shared" si="19"/>
        <v>0.54475703324808178</v>
      </c>
      <c r="N76" s="38">
        <v>172</v>
      </c>
      <c r="O76" s="38">
        <f t="shared" si="20"/>
        <v>91.248826291079794</v>
      </c>
      <c r="P76" s="38">
        <f t="shared" si="21"/>
        <v>75.370786516853954</v>
      </c>
      <c r="Q76" s="38">
        <f t="shared" si="22"/>
        <v>96.629213483146074</v>
      </c>
      <c r="R76" s="38">
        <f t="shared" si="23"/>
        <v>80.751173708920192</v>
      </c>
      <c r="S76" s="39">
        <f t="shared" si="24"/>
        <v>-5.38038719206628</v>
      </c>
      <c r="T76" s="39">
        <f t="shared" si="25"/>
        <v>-5.3803871920662374</v>
      </c>
      <c r="U76" t="s">
        <v>115</v>
      </c>
      <c r="V76" t="s">
        <v>164</v>
      </c>
      <c r="W76" t="s">
        <v>189</v>
      </c>
      <c r="X76" t="s">
        <v>311</v>
      </c>
      <c r="Y76" s="41"/>
    </row>
    <row r="77" spans="1:25" ht="15" x14ac:dyDescent="0.25">
      <c r="A77">
        <v>2.06</v>
      </c>
      <c r="B77">
        <v>1.83</v>
      </c>
      <c r="C77" s="29">
        <f t="shared" si="17"/>
        <v>3.1884980635577431E-2</v>
      </c>
      <c r="D77" s="30">
        <f>IF(OR($A77="",$B77=""),"",A77*'MPTO_working_2-way'!$G76)</f>
        <v>2.1256830601092895</v>
      </c>
      <c r="E77" s="32">
        <f>IF(OR($A77="",$B77=""),"",B77*'MPTO_working_2-way'!$G76)</f>
        <v>1.8883495145631068</v>
      </c>
      <c r="F77" s="30">
        <f>IF(OR($A77="",$B77=""),"",'MPTO_working_2-way'!D76)</f>
        <v>2.1299508446804905</v>
      </c>
      <c r="G77" s="32">
        <f>IF(OR($A77="",$B77=""),"",'MPTO_working_2-way'!E76)</f>
        <v>1.8849942497124856</v>
      </c>
      <c r="H77" s="30">
        <f>IF(OR($A77="",$B77=""),"",'OddsRatio_working_2-way'!M76)</f>
        <v>2.1300922235529893</v>
      </c>
      <c r="I77" s="30">
        <f>IF(OR($A77="",$B77=""),"",'OddsRatio_working_2-way'!N76)</f>
        <v>1.8848835335367746</v>
      </c>
      <c r="J77" s="30">
        <f>IF('Log_working_2-way'!$D76="","",A77^('Log_working_2-way'!$D76))</f>
        <v>2.1320394516231058</v>
      </c>
      <c r="K77" s="32">
        <f>IF('Log_working_2-way'!$D76="","",B77^('Log_working_2-way'!$D76))</f>
        <v>1.8833614398916756</v>
      </c>
      <c r="L77" s="37">
        <f t="shared" si="18"/>
        <v>0.47043701799485865</v>
      </c>
      <c r="M77" s="37">
        <f t="shared" si="19"/>
        <v>0.5295629820051414</v>
      </c>
      <c r="N77" s="38">
        <v>173</v>
      </c>
      <c r="O77" s="38">
        <f t="shared" si="20"/>
        <v>89.019417475728147</v>
      </c>
      <c r="P77" s="38">
        <f t="shared" si="21"/>
        <v>78.464480874316948</v>
      </c>
      <c r="Q77" s="38">
        <f t="shared" si="22"/>
        <v>94.535519125683052</v>
      </c>
      <c r="R77" s="38">
        <f t="shared" si="23"/>
        <v>83.980582524271853</v>
      </c>
      <c r="S77" s="39">
        <f t="shared" si="24"/>
        <v>-5.5161016499549049</v>
      </c>
      <c r="T77" s="39">
        <f t="shared" si="25"/>
        <v>-5.5161016499549049</v>
      </c>
      <c r="U77" t="s">
        <v>74</v>
      </c>
      <c r="V77" t="s">
        <v>162</v>
      </c>
      <c r="W77" t="s">
        <v>189</v>
      </c>
      <c r="X77" t="s">
        <v>311</v>
      </c>
      <c r="Y77" s="41"/>
    </row>
    <row r="78" spans="1:25" ht="15" x14ac:dyDescent="0.25">
      <c r="A78">
        <v>1.86</v>
      </c>
      <c r="B78">
        <v>2.0299999999999998</v>
      </c>
      <c r="C78" s="29">
        <f t="shared" si="17"/>
        <v>3.0245246040574214E-2</v>
      </c>
      <c r="D78" s="30">
        <f>IF(OR($A78="",$B78=""),"",A78*'MPTO_working_2-way'!$G77)</f>
        <v>1.9162561576354682</v>
      </c>
      <c r="E78" s="32">
        <f>IF(OR($A78="",$B78=""),"",B78*'MPTO_working_2-way'!$G77)</f>
        <v>2.0913978494623655</v>
      </c>
      <c r="F78" s="30">
        <f>IF(OR($A78="",$B78=""),"",'MPTO_working_2-way'!D77)</f>
        <v>1.9138324294186226</v>
      </c>
      <c r="G78" s="32">
        <f>IF(OR($A78="",$B78=""),"",'MPTO_working_2-way'!E77)</f>
        <v>2.0942925287037548</v>
      </c>
      <c r="H78" s="30">
        <f>IF(OR($A78="",$B78=""),"",'OddsRatio_working_2-way'!M77)</f>
        <v>1.9137567818137824</v>
      </c>
      <c r="I78" s="30">
        <f>IF(OR($A78="",$B78=""),"",'OddsRatio_working_2-way'!N77)</f>
        <v>2.0943831224048783</v>
      </c>
      <c r="J78" s="30">
        <f>IF('Log_working_2-way'!$D77="","",A78^('Log_working_2-way'!$D77))</f>
        <v>1.9126582447390832</v>
      </c>
      <c r="K78" s="32">
        <f>IF('Log_working_2-way'!$D77="","",B78^('Log_working_2-way'!$D77))</f>
        <v>2.0957003958101184</v>
      </c>
      <c r="L78" s="37">
        <f t="shared" si="18"/>
        <v>0.52185089974293053</v>
      </c>
      <c r="M78" s="37">
        <f t="shared" si="19"/>
        <v>0.47814910025706941</v>
      </c>
      <c r="N78" s="38">
        <v>174</v>
      </c>
      <c r="O78" s="38">
        <f t="shared" si="20"/>
        <v>80.451612903225822</v>
      </c>
      <c r="P78" s="38">
        <f t="shared" si="21"/>
        <v>88.285714285714278</v>
      </c>
      <c r="Q78" s="38">
        <f t="shared" si="22"/>
        <v>85.714285714285722</v>
      </c>
      <c r="R78" s="38">
        <f t="shared" si="23"/>
        <v>93.548387096774192</v>
      </c>
      <c r="S78" s="39">
        <f t="shared" si="24"/>
        <v>-5.2626728110599004</v>
      </c>
      <c r="T78" s="39">
        <f t="shared" si="25"/>
        <v>-5.2626728110599146</v>
      </c>
      <c r="U78" t="s">
        <v>124</v>
      </c>
      <c r="V78" t="s">
        <v>163</v>
      </c>
      <c r="W78" t="s">
        <v>189</v>
      </c>
      <c r="X78" t="s">
        <v>311</v>
      </c>
      <c r="Y78" s="41"/>
    </row>
    <row r="79" spans="1:25" ht="15" x14ac:dyDescent="0.25">
      <c r="A79">
        <v>1.88</v>
      </c>
      <c r="B79">
        <v>2</v>
      </c>
      <c r="C79" s="29">
        <f t="shared" si="17"/>
        <v>3.1914893617021267E-2</v>
      </c>
      <c r="D79" s="30">
        <f>IF(OR($A79="",$B79=""),"",A79*'MPTO_working_2-way'!$G78)</f>
        <v>1.94</v>
      </c>
      <c r="E79" s="32">
        <f>IF(OR($A79="",$B79=""),"",B79*'MPTO_working_2-way'!$G78)</f>
        <v>2.0638297872340425</v>
      </c>
      <c r="F79" s="30">
        <f>IF(OR($A79="",$B79=""),"",'MPTO_working_2-way'!D78)</f>
        <v>1.9381443298969072</v>
      </c>
      <c r="G79" s="32">
        <f>IF(OR($A79="",$B79=""),"",'MPTO_working_2-way'!E78)</f>
        <v>2.0659340659340657</v>
      </c>
      <c r="H79" s="30">
        <f>IF(OR($A79="",$B79=""),"",'OddsRatio_working_2-way'!M78)</f>
        <v>1.9380831519646857</v>
      </c>
      <c r="I79" s="30">
        <f>IF(OR($A79="",$B79=""),"",'OddsRatio_working_2-way'!N78)</f>
        <v>2.0660035817780522</v>
      </c>
      <c r="J79" s="30">
        <f>IF('Log_working_2-way'!$D78="","",A79^('Log_working_2-way'!$D78))</f>
        <v>1.9372406373367297</v>
      </c>
      <c r="K79" s="32">
        <f>IF('Log_working_2-way'!$D78="","",B79^('Log_working_2-way'!$D78))</f>
        <v>2.0669618454035223</v>
      </c>
      <c r="L79" s="37">
        <f t="shared" si="18"/>
        <v>0.51546391752577325</v>
      </c>
      <c r="M79" s="37">
        <f t="shared" si="19"/>
        <v>0.4845360824742268</v>
      </c>
      <c r="N79" s="38">
        <v>175</v>
      </c>
      <c r="O79" s="38">
        <f t="shared" si="20"/>
        <v>81.914893617021278</v>
      </c>
      <c r="P79" s="38">
        <f t="shared" si="21"/>
        <v>87.5</v>
      </c>
      <c r="Q79" s="38">
        <f t="shared" si="22"/>
        <v>87.5</v>
      </c>
      <c r="R79" s="38">
        <f t="shared" si="23"/>
        <v>93.085106382978722</v>
      </c>
      <c r="S79" s="39">
        <f t="shared" si="24"/>
        <v>-5.5851063829787222</v>
      </c>
      <c r="T79" s="39">
        <f t="shared" si="25"/>
        <v>-5.5851063829787222</v>
      </c>
      <c r="U79" t="s">
        <v>166</v>
      </c>
      <c r="V79" t="s">
        <v>165</v>
      </c>
      <c r="W79" t="s">
        <v>189</v>
      </c>
      <c r="X79" t="s">
        <v>311</v>
      </c>
      <c r="Y79" s="41"/>
    </row>
    <row r="80" spans="1:25" ht="15" x14ac:dyDescent="0.25">
      <c r="A80">
        <v>2.3199999999999998</v>
      </c>
      <c r="B80">
        <v>1.66</v>
      </c>
      <c r="C80" s="29">
        <f t="shared" si="17"/>
        <v>3.3444121312837582E-2</v>
      </c>
      <c r="D80" s="30">
        <f>IF(OR($A80="",$B80=""),"",A80*'MPTO_working_2-way'!$G79)</f>
        <v>2.3975903614457832</v>
      </c>
      <c r="E80" s="32">
        <f>IF(OR($A80="",$B80=""),"",B80*'MPTO_working_2-way'!$G79)</f>
        <v>1.7155172413793103</v>
      </c>
      <c r="F80" s="30">
        <f>IF(OR($A80="",$B80=""),"",'MPTO_working_2-way'!D79)</f>
        <v>2.4136375031336175</v>
      </c>
      <c r="G80" s="32">
        <f>IF(OR($A80="",$B80=""),"",'MPTO_working_2-way'!E79)</f>
        <v>1.707394928178755</v>
      </c>
      <c r="H80" s="30">
        <f>IF(OR($A80="",$B80=""),"",'OddsRatio_working_2-way'!M79)</f>
        <v>2.4142135623730954</v>
      </c>
      <c r="I80" s="30">
        <f>IF(OR($A80="",$B80=""),"",'OddsRatio_working_2-way'!N79)</f>
        <v>1.7071067811865479</v>
      </c>
      <c r="J80" s="30">
        <f>IF('Log_working_2-way'!$D79="","",A80^('Log_working_2-way'!$D79))</f>
        <v>2.4216287324780335</v>
      </c>
      <c r="K80" s="32">
        <f>IF('Log_working_2-way'!$D79="","",B80^('Log_working_2-way'!$D79))</f>
        <v>1.7034185347793582</v>
      </c>
      <c r="L80" s="37">
        <f t="shared" si="18"/>
        <v>0.41708542713567837</v>
      </c>
      <c r="M80" s="37">
        <f t="shared" si="19"/>
        <v>0.58291457286432158</v>
      </c>
      <c r="N80" s="38">
        <v>176</v>
      </c>
      <c r="O80" s="38">
        <f t="shared" si="20"/>
        <v>100.13793103448276</v>
      </c>
      <c r="P80" s="38">
        <f t="shared" si="21"/>
        <v>69.97590361445782</v>
      </c>
      <c r="Q80" s="38">
        <f t="shared" si="22"/>
        <v>106.02409638554218</v>
      </c>
      <c r="R80" s="38">
        <f t="shared" si="23"/>
        <v>75.862068965517253</v>
      </c>
      <c r="S80" s="39">
        <f t="shared" si="24"/>
        <v>-5.8861653510594181</v>
      </c>
      <c r="T80" s="39">
        <f t="shared" si="25"/>
        <v>-5.8861653510594323</v>
      </c>
      <c r="U80" t="s">
        <v>116</v>
      </c>
      <c r="V80" t="s">
        <v>160</v>
      </c>
      <c r="W80" t="s">
        <v>189</v>
      </c>
      <c r="X80" t="s">
        <v>311</v>
      </c>
      <c r="Y80" s="41"/>
    </row>
    <row r="81" spans="1:25" ht="15" x14ac:dyDescent="0.25">
      <c r="A81">
        <v>2.44</v>
      </c>
      <c r="B81">
        <v>1.61</v>
      </c>
      <c r="C81" s="29">
        <f t="shared" si="17"/>
        <v>3.0954077996130813E-2</v>
      </c>
      <c r="D81" s="30">
        <f>IF(OR($A81="",$B81=""),"",A81*'MPTO_working_2-way'!$G80)</f>
        <v>2.5155279503105592</v>
      </c>
      <c r="E81" s="32">
        <f>IF(OR($A81="",$B81=""),"",B81*'MPTO_working_2-way'!$G80)</f>
        <v>1.6598360655737707</v>
      </c>
      <c r="F81" s="30">
        <f>IF(OR($A81="",$B81=""),"",'MPTO_working_2-way'!D80)</f>
        <v>2.5357603924606251</v>
      </c>
      <c r="G81" s="32">
        <f>IF(OR($A81="",$B81=""),"",'MPTO_working_2-way'!E80)</f>
        <v>1.6511432414256895</v>
      </c>
      <c r="H81" s="30">
        <f>IF(OR($A81="",$B81=""),"",'OddsRatio_working_2-way'!M80)</f>
        <v>2.5364425591947519</v>
      </c>
      <c r="I81" s="30">
        <f>IF(OR($A81="",$B81=""),"",'OddsRatio_working_2-way'!N80)</f>
        <v>1.6508541396588881</v>
      </c>
      <c r="J81" s="30">
        <f>IF('Log_working_2-way'!$D80="","",A81^('Log_working_2-way'!$D80))</f>
        <v>2.5458149976190665</v>
      </c>
      <c r="K81" s="32">
        <f>IF('Log_working_2-way'!$D80="","",B81^('Log_working_2-way'!$D80))</f>
        <v>1.6469079427617141</v>
      </c>
      <c r="L81" s="37">
        <f t="shared" si="18"/>
        <v>0.39753086419753081</v>
      </c>
      <c r="M81" s="37">
        <f t="shared" si="19"/>
        <v>0.60246913580246908</v>
      </c>
      <c r="N81" s="38">
        <v>177</v>
      </c>
      <c r="O81" s="38">
        <f t="shared" si="20"/>
        <v>104.45901639344262</v>
      </c>
      <c r="P81" s="38">
        <f t="shared" si="21"/>
        <v>67.062111801242253</v>
      </c>
      <c r="Q81" s="38">
        <f t="shared" si="22"/>
        <v>109.93788819875776</v>
      </c>
      <c r="R81" s="38">
        <f t="shared" si="23"/>
        <v>72.540983606557376</v>
      </c>
      <c r="S81" s="39">
        <f t="shared" si="24"/>
        <v>-5.4788718053151371</v>
      </c>
      <c r="T81" s="39">
        <f t="shared" si="25"/>
        <v>-5.4788718053151229</v>
      </c>
      <c r="U81" t="s">
        <v>161</v>
      </c>
      <c r="V81" t="s">
        <v>120</v>
      </c>
      <c r="W81" t="s">
        <v>189</v>
      </c>
      <c r="X81" t="s">
        <v>311</v>
      </c>
      <c r="Y81" s="41"/>
    </row>
    <row r="82" spans="1:25" ht="15" x14ac:dyDescent="0.25">
      <c r="A82">
        <v>2.4300000000000002</v>
      </c>
      <c r="B82">
        <v>1.55</v>
      </c>
      <c r="C82" s="29">
        <f t="shared" si="17"/>
        <v>5.6683924067436608E-2</v>
      </c>
      <c r="D82" s="30">
        <f>IF(OR($A82="",$B82=""),"",A82*'MPTO_working_2-way'!$G81)</f>
        <v>2.5677419354838711</v>
      </c>
      <c r="E82" s="32">
        <f>IF(OR($A82="",$B82=""),"",B82*'MPTO_working_2-way'!$G81)</f>
        <v>1.6378600823045268</v>
      </c>
      <c r="F82" s="30">
        <f>IF(OR($A82="",$B82=""),"",'MPTO_working_2-way'!D81)</f>
        <v>2.609734973150875</v>
      </c>
      <c r="G82" s="32">
        <f>IF(OR($A82="",$B82=""),"",'MPTO_working_2-way'!E81)</f>
        <v>1.6212202733240073</v>
      </c>
      <c r="H82" s="30">
        <f>IF(OR($A82="",$B82=""),"",'OddsRatio_working_2-way'!M81)</f>
        <v>2.6124515496597103</v>
      </c>
      <c r="I82" s="30">
        <f>IF(OR($A82="",$B82=""),"",'OddsRatio_working_2-way'!N81)</f>
        <v>1.6201736729460421</v>
      </c>
      <c r="J82" s="30">
        <f>IF('Log_working_2-way'!$D81="","",A82^('Log_working_2-way'!$D81))</f>
        <v>2.6326383018760486</v>
      </c>
      <c r="K82" s="32">
        <f>IF('Log_working_2-way'!$D81="","",B82^('Log_working_2-way'!$D81))</f>
        <v>1.6125055371081931</v>
      </c>
      <c r="L82" s="37">
        <f t="shared" si="18"/>
        <v>0.38944723618090449</v>
      </c>
      <c r="M82" s="37">
        <f t="shared" si="19"/>
        <v>0.6105527638190954</v>
      </c>
      <c r="N82" s="38">
        <v>178</v>
      </c>
      <c r="O82" s="38">
        <f t="shared" si="20"/>
        <v>104.74897119341564</v>
      </c>
      <c r="P82" s="38">
        <f t="shared" si="21"/>
        <v>63.161290322580662</v>
      </c>
      <c r="Q82" s="38">
        <f t="shared" si="22"/>
        <v>114.83870967741935</v>
      </c>
      <c r="R82" s="38">
        <f t="shared" si="23"/>
        <v>73.251028806584358</v>
      </c>
      <c r="S82" s="39">
        <f t="shared" si="24"/>
        <v>-10.089738484003703</v>
      </c>
      <c r="T82" s="39">
        <f t="shared" si="25"/>
        <v>-10.089738484003696</v>
      </c>
      <c r="U82" t="s">
        <v>167</v>
      </c>
      <c r="V82" t="s">
        <v>123</v>
      </c>
      <c r="W82" t="s">
        <v>189</v>
      </c>
      <c r="X82" t="s">
        <v>311</v>
      </c>
      <c r="Y82" s="41"/>
    </row>
    <row r="83" spans="1:25" ht="15" x14ac:dyDescent="0.25">
      <c r="A83">
        <v>2.09</v>
      </c>
      <c r="B83">
        <v>1.8</v>
      </c>
      <c r="C83" s="29">
        <f t="shared" si="17"/>
        <v>3.4024455077086735E-2</v>
      </c>
      <c r="D83" s="30">
        <f>IF(OR($A83="",$B83=""),"",A83*'MPTO_working_2-way'!$G82)</f>
        <v>2.161111111111111</v>
      </c>
      <c r="E83" s="32">
        <f>IF(OR($A83="",$B83=""),"",B83*'MPTO_working_2-way'!$G82)</f>
        <v>1.8612440191387563</v>
      </c>
      <c r="F83" s="30">
        <f>IF(OR($A83="",$B83=""),"",'MPTO_working_2-way'!D82)</f>
        <v>2.1670506912442398</v>
      </c>
      <c r="G83" s="32">
        <f>IF(OR($A83="",$B83=""),"",'MPTO_working_2-way'!E82)</f>
        <v>1.8568608094768018</v>
      </c>
      <c r="H83" s="30">
        <f>IF(OR($A83="",$B83=""),"",'OddsRatio_working_2-way'!M82)</f>
        <v>2.1672617529928755</v>
      </c>
      <c r="I83" s="30">
        <f>IF(OR($A83="",$B83=""),"",'OddsRatio_working_2-way'!N82)</f>
        <v>1.8567058737562385</v>
      </c>
      <c r="J83" s="30">
        <f>IF('Log_working_2-way'!$D82="","",A83^('Log_working_2-way'!$D82))</f>
        <v>2.1699807722915003</v>
      </c>
      <c r="K83" s="32">
        <f>IF('Log_working_2-way'!$D82="","",B83^('Log_working_2-way'!$D82))</f>
        <v>1.8547149010332622</v>
      </c>
      <c r="L83" s="37">
        <f t="shared" si="18"/>
        <v>0.46272493573264784</v>
      </c>
      <c r="M83" s="37">
        <f t="shared" si="19"/>
        <v>0.53727506426735205</v>
      </c>
      <c r="N83" s="38">
        <v>179</v>
      </c>
      <c r="O83" s="38">
        <f t="shared" si="20"/>
        <v>93.354066985645929</v>
      </c>
      <c r="P83" s="38">
        <f t="shared" si="21"/>
        <v>79.555555555555557</v>
      </c>
      <c r="Q83" s="38">
        <f t="shared" si="22"/>
        <v>99.444444444444443</v>
      </c>
      <c r="R83" s="38">
        <f t="shared" si="23"/>
        <v>85.645933014354071</v>
      </c>
      <c r="S83" s="39">
        <f t="shared" si="24"/>
        <v>-6.090377458798514</v>
      </c>
      <c r="T83" s="39">
        <f t="shared" si="25"/>
        <v>-6.090377458798514</v>
      </c>
      <c r="U83" t="s">
        <v>122</v>
      </c>
      <c r="V83" t="s">
        <v>117</v>
      </c>
      <c r="W83" t="s">
        <v>189</v>
      </c>
      <c r="X83" t="s">
        <v>311</v>
      </c>
      <c r="Y83" s="41"/>
    </row>
    <row r="84" spans="1:25" ht="15" x14ac:dyDescent="0.25">
      <c r="A84">
        <v>2.86</v>
      </c>
      <c r="B84">
        <v>1.46</v>
      </c>
      <c r="C84" s="29">
        <f t="shared" si="17"/>
        <v>3.458185649966472E-2</v>
      </c>
      <c r="D84" s="30">
        <f>IF(OR($A84="",$B84=""),"",A84*'MPTO_working_2-way'!$G83)</f>
        <v>2.9589041095890409</v>
      </c>
      <c r="E84" s="32">
        <f>IF(OR($A84="",$B84=""),"",B84*'MPTO_working_2-way'!$G83)</f>
        <v>1.5104895104895104</v>
      </c>
      <c r="F84" s="30">
        <f>IF(OR($A84="",$B84=""),"",'MPTO_working_2-way'!D83)</f>
        <v>3.0087908920593742</v>
      </c>
      <c r="G84" s="32">
        <f>IF(OR($A84="",$B84=""),"",'MPTO_working_2-way'!E83)</f>
        <v>1.4978118946839802</v>
      </c>
      <c r="H84" s="30">
        <f>IF(OR($A84="",$B84=""),"",'OddsRatio_working_2-way'!M83)</f>
        <v>3.0108401877995097</v>
      </c>
      <c r="I84" s="30">
        <f>IF(OR($A84="",$B84=""),"",'OddsRatio_working_2-way'!N83)</f>
        <v>1.4973045625740722</v>
      </c>
      <c r="J84" s="30">
        <f>IF('Log_working_2-way'!$D83="","",A84^('Log_working_2-way'!$D83))</f>
        <v>3.0346111713652766</v>
      </c>
      <c r="K84" s="32">
        <f>IF('Log_working_2-way'!$D83="","",B84^('Log_working_2-way'!$D83))</f>
        <v>1.4914944015217653</v>
      </c>
      <c r="L84" s="37">
        <f t="shared" si="18"/>
        <v>0.33796296296296297</v>
      </c>
      <c r="M84" s="37">
        <f t="shared" si="19"/>
        <v>0.66203703703703709</v>
      </c>
      <c r="N84" s="38">
        <v>180</v>
      </c>
      <c r="O84" s="38">
        <f t="shared" si="20"/>
        <v>117.06293706293707</v>
      </c>
      <c r="P84" s="38">
        <f t="shared" si="21"/>
        <v>56.712328767123296</v>
      </c>
      <c r="Q84" s="38">
        <f t="shared" si="22"/>
        <v>123.2876712328767</v>
      </c>
      <c r="R84" s="38">
        <f t="shared" si="23"/>
        <v>62.937062937062947</v>
      </c>
      <c r="S84" s="39">
        <f t="shared" si="24"/>
        <v>-6.2247341699396372</v>
      </c>
      <c r="T84" s="39">
        <f t="shared" si="25"/>
        <v>-6.2247341699396515</v>
      </c>
      <c r="U84" t="s">
        <v>121</v>
      </c>
      <c r="V84" t="s">
        <v>118</v>
      </c>
      <c r="W84" t="s">
        <v>189</v>
      </c>
      <c r="X84" t="s">
        <v>311</v>
      </c>
      <c r="Y84" s="41"/>
    </row>
    <row r="85" spans="1:25" ht="15" x14ac:dyDescent="0.25">
      <c r="A85">
        <v>1.93</v>
      </c>
      <c r="B85">
        <v>1.95</v>
      </c>
      <c r="C85" s="29">
        <f t="shared" si="17"/>
        <v>3.0955227846419575E-2</v>
      </c>
      <c r="D85" s="30">
        <f>IF(OR($A85="",$B85=""),"",A85*'MPTO_working_2-way'!$G84)</f>
        <v>1.9897435897435898</v>
      </c>
      <c r="E85" s="32">
        <f>IF(OR($A85="",$B85=""),"",B85*'MPTO_working_2-way'!$G84)</f>
        <v>2.0103626943005182</v>
      </c>
      <c r="F85" s="30">
        <f>IF(OR($A85="",$B85=""),"",'MPTO_working_2-way'!D84)</f>
        <v>1.9894277785119598</v>
      </c>
      <c r="G85" s="32">
        <f>IF(OR($A85="",$B85=""),"",'MPTO_working_2-way'!E84)</f>
        <v>2.0106851876586083</v>
      </c>
      <c r="H85" s="30">
        <f>IF(OR($A85="",$B85=""),"",'OddsRatio_working_2-way'!M84)</f>
        <v>1.9894176915848294</v>
      </c>
      <c r="I85" s="30">
        <f>IF(OR($A85="",$B85=""),"",'OddsRatio_working_2-way'!N84)</f>
        <v>2.0106954914038573</v>
      </c>
      <c r="J85" s="30">
        <f>IF('Log_working_2-way'!$D84="","",A85^('Log_working_2-way'!$D84))</f>
        <v>1.9892742724695103</v>
      </c>
      <c r="K85" s="32">
        <f>IF('Log_working_2-way'!$D84="","",B85^('Log_working_2-way'!$D84))</f>
        <v>2.0108420160403986</v>
      </c>
      <c r="L85" s="37">
        <f t="shared" si="18"/>
        <v>0.50257731958762886</v>
      </c>
      <c r="M85" s="37">
        <f t="shared" si="19"/>
        <v>0.49742268041237114</v>
      </c>
      <c r="N85" s="38">
        <v>181</v>
      </c>
      <c r="O85" s="38">
        <f t="shared" si="20"/>
        <v>87.217616580310889</v>
      </c>
      <c r="P85" s="38">
        <f t="shared" si="21"/>
        <v>88.179487179487182</v>
      </c>
      <c r="Q85" s="38">
        <f t="shared" si="22"/>
        <v>92.820512820512832</v>
      </c>
      <c r="R85" s="38">
        <f t="shared" si="23"/>
        <v>93.782383419689126</v>
      </c>
      <c r="S85" s="39">
        <f t="shared" si="24"/>
        <v>-5.6028962402019431</v>
      </c>
      <c r="T85" s="39">
        <f t="shared" si="25"/>
        <v>-5.6028962402019431</v>
      </c>
      <c r="U85" t="s">
        <v>251</v>
      </c>
      <c r="V85" t="s">
        <v>280</v>
      </c>
      <c r="W85" t="s">
        <v>282</v>
      </c>
      <c r="X85" t="s">
        <v>311</v>
      </c>
      <c r="Y85" s="41"/>
    </row>
    <row r="86" spans="1:25" ht="15" x14ac:dyDescent="0.25">
      <c r="A86">
        <v>2.1800000000000002</v>
      </c>
      <c r="B86">
        <v>1.74</v>
      </c>
      <c r="C86" s="29">
        <f t="shared" si="17"/>
        <v>3.3428240008436028E-2</v>
      </c>
      <c r="D86" s="30">
        <f>IF(OR($A86="",$B86=""),"",A86*'MPTO_working_2-way'!$G85)</f>
        <v>2.2528735632183907</v>
      </c>
      <c r="E86" s="32">
        <f>IF(OR($A86="",$B86=""),"",B86*'MPTO_working_2-way'!$G85)</f>
        <v>1.7981651376146788</v>
      </c>
      <c r="F86" s="30">
        <f>IF(OR($A86="",$B86=""),"",'MPTO_working_2-way'!D85)</f>
        <v>2.2624358821424311</v>
      </c>
      <c r="G86" s="32">
        <f>IF(OR($A86="",$B86=""),"",'MPTO_working_2-way'!E85)</f>
        <v>1.7921194368326561</v>
      </c>
      <c r="H86" s="30">
        <f>IF(OR($A86="",$B86=""),"",'OddsRatio_working_2-way'!M85)</f>
        <v>2.26277258229445</v>
      </c>
      <c r="I86" s="30">
        <f>IF(OR($A86="",$B86=""),"",'OddsRatio_working_2-way'!N85)</f>
        <v>1.7919082295744857</v>
      </c>
      <c r="J86" s="30">
        <f>IF('Log_working_2-way'!$D85="","",A86^('Log_working_2-way'!$D85))</f>
        <v>2.2671631499443738</v>
      </c>
      <c r="K86" s="32">
        <f>IF('Log_working_2-way'!$D85="","",B86^('Log_working_2-way'!$D85))</f>
        <v>1.7891643629660847</v>
      </c>
      <c r="L86" s="37">
        <f t="shared" si="18"/>
        <v>0.44387755102040816</v>
      </c>
      <c r="M86" s="37">
        <f t="shared" si="19"/>
        <v>0.55612244897959184</v>
      </c>
      <c r="N86" s="38">
        <v>182</v>
      </c>
      <c r="O86" s="38">
        <f t="shared" si="20"/>
        <v>98.513761467889921</v>
      </c>
      <c r="P86" s="38">
        <f t="shared" si="21"/>
        <v>77.402298850574709</v>
      </c>
      <c r="Q86" s="38">
        <f t="shared" si="22"/>
        <v>104.59770114942528</v>
      </c>
      <c r="R86" s="38">
        <f t="shared" si="23"/>
        <v>83.486238532110093</v>
      </c>
      <c r="S86" s="39">
        <f t="shared" si="24"/>
        <v>-6.0839396815353552</v>
      </c>
      <c r="T86" s="39">
        <f t="shared" si="25"/>
        <v>-6.0839396815353837</v>
      </c>
      <c r="U86" t="s">
        <v>248</v>
      </c>
      <c r="V86" t="s">
        <v>281</v>
      </c>
      <c r="W86" t="s">
        <v>282</v>
      </c>
      <c r="X86" t="s">
        <v>311</v>
      </c>
      <c r="Y86" s="41"/>
    </row>
    <row r="87" spans="1:25" ht="15" x14ac:dyDescent="0.25">
      <c r="A87">
        <v>1.42</v>
      </c>
      <c r="B87">
        <v>2.95</v>
      </c>
      <c r="C87" s="29">
        <f t="shared" si="17"/>
        <v>4.3208402960133618E-2</v>
      </c>
      <c r="D87" s="30">
        <f>IF(OR($A87="",$B87=""),"",A87*'MPTO_working_2-way'!$G86)</f>
        <v>1.4813559322033896</v>
      </c>
      <c r="E87" s="32">
        <f>IF(OR($A87="",$B87=""),"",B87*'MPTO_working_2-way'!$G86)</f>
        <v>3.0774647887323945</v>
      </c>
      <c r="F87" s="30">
        <f>IF(OR($A87="",$B87=""),"",'MPTO_working_2-way'!D86)</f>
        <v>1.4649414233257561</v>
      </c>
      <c r="G87" s="32">
        <f>IF(OR($A87="",$B87=""),"",'MPTO_working_2-way'!E86)</f>
        <v>3.1508085746521246</v>
      </c>
      <c r="H87" s="30">
        <f>IF(OR($A87="",$B87=""),"",'OddsRatio_working_2-way'!M86)</f>
        <v>1.4640954808922568</v>
      </c>
      <c r="I87" s="30">
        <f>IF(OR($A87="",$B87=""),"",'OddsRatio_working_2-way'!N86)</f>
        <v>3.1547290184283359</v>
      </c>
      <c r="J87" s="30">
        <f>IF('Log_working_2-way'!$D86="","",A87^('Log_working_2-way'!$D86))</f>
        <v>1.456527635749437</v>
      </c>
      <c r="K87" s="32">
        <f>IF('Log_working_2-way'!$D86="","",B87^('Log_working_2-way'!$D86))</f>
        <v>3.1904478977614552</v>
      </c>
      <c r="L87" s="37">
        <f t="shared" si="18"/>
        <v>0.67505720823798643</v>
      </c>
      <c r="M87" s="37">
        <f t="shared" si="19"/>
        <v>0.32494279176201374</v>
      </c>
      <c r="N87" s="38">
        <v>183</v>
      </c>
      <c r="O87" s="38">
        <f t="shared" si="20"/>
        <v>54.126760563380294</v>
      </c>
      <c r="P87" s="38">
        <f t="shared" si="21"/>
        <v>120.96610169491525</v>
      </c>
      <c r="Q87" s="38">
        <f t="shared" si="22"/>
        <v>62.03389830508474</v>
      </c>
      <c r="R87" s="38">
        <f t="shared" si="23"/>
        <v>128.87323943661974</v>
      </c>
      <c r="S87" s="39">
        <f t="shared" si="24"/>
        <v>-7.9071377417044459</v>
      </c>
      <c r="T87" s="39">
        <f t="shared" si="25"/>
        <v>-7.9071377417044886</v>
      </c>
      <c r="U87" t="s">
        <v>125</v>
      </c>
      <c r="V87" t="s">
        <v>126</v>
      </c>
      <c r="W87" t="s">
        <v>193</v>
      </c>
      <c r="X87" t="s">
        <v>311</v>
      </c>
      <c r="Y87" s="41"/>
    </row>
    <row r="88" spans="1:25" ht="15" x14ac:dyDescent="0.25">
      <c r="A88">
        <v>2.0699999999999998</v>
      </c>
      <c r="B88">
        <v>1.83</v>
      </c>
      <c r="C88" s="29">
        <f t="shared" si="17"/>
        <v>2.9539874871307603E-2</v>
      </c>
      <c r="D88" s="30">
        <f>IF(OR($A88="",$B88=""),"",A88*'MPTO_working_2-way'!$G87)</f>
        <v>2.1311475409836067</v>
      </c>
      <c r="E88" s="32">
        <f>IF(OR($A88="",$B88=""),"",B88*'MPTO_working_2-way'!$G87)</f>
        <v>1.8840579710144929</v>
      </c>
      <c r="F88" s="30">
        <f>IF(OR($A88="",$B88=""),"",'MPTO_working_2-way'!D87)</f>
        <v>2.1352836729517204</v>
      </c>
      <c r="G88" s="32">
        <f>IF(OR($A88="",$B88=""),"",'MPTO_working_2-way'!E87)</f>
        <v>1.8808371192373576</v>
      </c>
      <c r="H88" s="30">
        <f>IF(OR($A88="",$B88=""),"",'OddsRatio_working_2-way'!M87)</f>
        <v>2.1354103339788768</v>
      </c>
      <c r="I88" s="30">
        <f>IF(OR($A88="",$B88=""),"",'OddsRatio_working_2-way'!N87)</f>
        <v>1.8807388571985679</v>
      </c>
      <c r="J88" s="30">
        <f>IF('Log_working_2-way'!$D87="","",A88^('Log_working_2-way'!$D87))</f>
        <v>2.137293622577233</v>
      </c>
      <c r="K88" s="32">
        <f>IF('Log_working_2-way'!$D87="","",B88^('Log_working_2-way'!$D87))</f>
        <v>1.8792804075818812</v>
      </c>
      <c r="L88" s="37">
        <f t="shared" si="18"/>
        <v>0.46923076923076917</v>
      </c>
      <c r="M88" s="37">
        <f t="shared" si="19"/>
        <v>0.53076923076923077</v>
      </c>
      <c r="N88" s="38">
        <v>184</v>
      </c>
      <c r="O88" s="38">
        <f t="shared" si="20"/>
        <v>95.111111111111114</v>
      </c>
      <c r="P88" s="38">
        <f t="shared" si="21"/>
        <v>83.453551912568315</v>
      </c>
      <c r="Q88" s="38">
        <f t="shared" si="22"/>
        <v>100.54644808743168</v>
      </c>
      <c r="R88" s="38">
        <f t="shared" si="23"/>
        <v>88.8888888888889</v>
      </c>
      <c r="S88" s="39">
        <f t="shared" si="24"/>
        <v>-5.4353369763205706</v>
      </c>
      <c r="T88" s="39">
        <f t="shared" si="25"/>
        <v>-5.4353369763205848</v>
      </c>
      <c r="U88" t="s">
        <v>127</v>
      </c>
      <c r="V88" t="s">
        <v>245</v>
      </c>
      <c r="W88" t="s">
        <v>193</v>
      </c>
      <c r="X88" t="s">
        <v>311</v>
      </c>
      <c r="Y88" s="41"/>
    </row>
    <row r="89" spans="1:25" ht="15" x14ac:dyDescent="0.25">
      <c r="A89">
        <v>2.17</v>
      </c>
      <c r="B89">
        <v>1.75</v>
      </c>
      <c r="C89" s="29">
        <f t="shared" si="17"/>
        <v>3.2258064516129004E-2</v>
      </c>
      <c r="D89" s="30">
        <f>IF(OR($A89="",$B89=""),"",A89*'MPTO_working_2-way'!$G88)</f>
        <v>2.2399999999999998</v>
      </c>
      <c r="E89" s="32">
        <f>IF(OR($A89="",$B89=""),"",B89*'MPTO_working_2-way'!$G88)</f>
        <v>1.8064516129032258</v>
      </c>
      <c r="F89" s="30">
        <f>IF(OR($A89="",$B89=""),"",'MPTO_working_2-way'!D88)</f>
        <v>2.2487046632124348</v>
      </c>
      <c r="G89" s="32">
        <f>IF(OR($A89="",$B89=""),"",'MPTO_working_2-way'!E88)</f>
        <v>1.8008298755186722</v>
      </c>
      <c r="H89" s="30">
        <f>IF(OR($A89="",$B89=""),"",'OddsRatio_working_2-way'!M88)</f>
        <v>2.2489995996796797</v>
      </c>
      <c r="I89" s="30">
        <f>IF(OR($A89="",$B89=""),"",'OddsRatio_working_2-way'!N88)</f>
        <v>1.8006407690254356</v>
      </c>
      <c r="J89" s="30">
        <f>IF('Log_working_2-way'!$D88="","",A89^('Log_working_2-way'!$D88))</f>
        <v>2.2529893897006406</v>
      </c>
      <c r="K89" s="32">
        <f>IF('Log_working_2-way'!$D88="","",B89^('Log_working_2-way'!$D88))</f>
        <v>1.798091355138193</v>
      </c>
      <c r="L89" s="37">
        <f t="shared" si="18"/>
        <v>0.44642857142857145</v>
      </c>
      <c r="M89" s="37">
        <f t="shared" si="19"/>
        <v>0.5535714285714286</v>
      </c>
      <c r="N89" s="38">
        <v>185</v>
      </c>
      <c r="O89" s="38">
        <f t="shared" si="20"/>
        <v>99.746543778801836</v>
      </c>
      <c r="P89" s="38">
        <f t="shared" si="21"/>
        <v>79.285714285714278</v>
      </c>
      <c r="Q89" s="38">
        <f t="shared" si="22"/>
        <v>105.71428571428571</v>
      </c>
      <c r="R89" s="38">
        <f t="shared" si="23"/>
        <v>85.253456221198164</v>
      </c>
      <c r="S89" s="39">
        <f t="shared" si="24"/>
        <v>-5.9677419354838719</v>
      </c>
      <c r="T89" s="39">
        <f t="shared" si="25"/>
        <v>-5.9677419354838861</v>
      </c>
      <c r="U89" t="s">
        <v>242</v>
      </c>
      <c r="V89" t="s">
        <v>240</v>
      </c>
      <c r="W89" t="s">
        <v>193</v>
      </c>
      <c r="X89" t="s">
        <v>311</v>
      </c>
      <c r="Y89" s="41"/>
    </row>
    <row r="90" spans="1:25" ht="15" x14ac:dyDescent="0.25">
      <c r="A90">
        <v>2.31</v>
      </c>
      <c r="B90">
        <v>1.67</v>
      </c>
      <c r="C90" s="29">
        <f t="shared" si="17"/>
        <v>3.1702828110013792E-2</v>
      </c>
      <c r="D90" s="30">
        <f>IF(OR($A90="",$B90=""),"",A90*'MPTO_working_2-way'!$G89)</f>
        <v>2.3832335329341321</v>
      </c>
      <c r="E90" s="32">
        <f>IF(OR($A90="",$B90=""),"",B90*'MPTO_working_2-way'!$G89)</f>
        <v>1.722943722943723</v>
      </c>
      <c r="F90" s="30">
        <f>IF(OR($A90="",$B90=""),"",'MPTO_working_2-way'!D89)</f>
        <v>2.397799670572148</v>
      </c>
      <c r="G90" s="32">
        <f>IF(OR($A90="",$B90=""),"",'MPTO_working_2-way'!E89)</f>
        <v>1.7154100984947862</v>
      </c>
      <c r="H90" s="30">
        <f>IF(OR($A90="",$B90=""),"",'OddsRatio_working_2-way'!M89)</f>
        <v>2.3982932026570873</v>
      </c>
      <c r="I90" s="30">
        <f>IF(OR($A90="",$B90=""),"",'OddsRatio_working_2-way'!N89)</f>
        <v>1.7151575921986633</v>
      </c>
      <c r="J90" s="30">
        <f>IF('Log_working_2-way'!$D89="","",A90^('Log_working_2-way'!$D89))</f>
        <v>2.4050060096166201</v>
      </c>
      <c r="K90" s="32">
        <f>IF('Log_working_2-way'!$D89="","",B90^('Log_working_2-way'!$D89))</f>
        <v>1.7117407279082215</v>
      </c>
      <c r="L90" s="37">
        <f t="shared" si="18"/>
        <v>0.41959798994974867</v>
      </c>
      <c r="M90" s="37">
        <f t="shared" si="19"/>
        <v>0.58040201005025127</v>
      </c>
      <c r="N90" s="38">
        <v>186</v>
      </c>
      <c r="O90" s="38">
        <f t="shared" si="20"/>
        <v>105.48051948051949</v>
      </c>
      <c r="P90" s="38">
        <f t="shared" si="21"/>
        <v>74.622754491017972</v>
      </c>
      <c r="Q90" s="38">
        <f t="shared" si="22"/>
        <v>111.37724550898204</v>
      </c>
      <c r="R90" s="38">
        <f t="shared" si="23"/>
        <v>80.519480519480524</v>
      </c>
      <c r="S90" s="39">
        <f t="shared" si="24"/>
        <v>-5.8967260284625524</v>
      </c>
      <c r="T90" s="39">
        <f t="shared" si="25"/>
        <v>-5.8967260284625524</v>
      </c>
      <c r="U90" t="s">
        <v>168</v>
      </c>
      <c r="V90" t="s">
        <v>243</v>
      </c>
      <c r="W90" t="s">
        <v>193</v>
      </c>
      <c r="X90" t="s">
        <v>311</v>
      </c>
      <c r="Y90" s="41"/>
    </row>
    <row r="91" spans="1:25" ht="15" x14ac:dyDescent="0.25">
      <c r="A91">
        <v>2.11</v>
      </c>
      <c r="B91">
        <v>1.78</v>
      </c>
      <c r="C91" s="29">
        <f t="shared" si="17"/>
        <v>3.5731402098088338E-2</v>
      </c>
      <c r="D91" s="30">
        <f>IF(OR($A91="",$B91=""),"",A91*'MPTO_working_2-way'!$G90)</f>
        <v>2.1853932584269664</v>
      </c>
      <c r="E91" s="32">
        <f>IF(OR($A91="",$B91=""),"",B91*'MPTO_working_2-way'!$G90)</f>
        <v>1.8436018957345972</v>
      </c>
      <c r="F91" s="30">
        <f>IF(OR($A91="",$B91=""),"",'MPTO_working_2-way'!D90)</f>
        <v>2.1926557300484557</v>
      </c>
      <c r="G91" s="32">
        <f>IF(OR($A91="",$B91=""),"",'MPTO_working_2-way'!E90)</f>
        <v>1.8384649273092173</v>
      </c>
      <c r="H91" s="30">
        <f>IF(OR($A91="",$B91=""),"",'OddsRatio_working_2-way'!M90)</f>
        <v>2.192927878405448</v>
      </c>
      <c r="I91" s="30">
        <f>IF(OR($A91="",$B91=""),"",'OddsRatio_working_2-way'!N90)</f>
        <v>1.838273644284909</v>
      </c>
      <c r="J91" s="30">
        <f>IF('Log_working_2-way'!$D90="","",A91^('Log_working_2-way'!$D90))</f>
        <v>2.1962612557480616</v>
      </c>
      <c r="K91" s="32">
        <f>IF('Log_working_2-way'!$D90="","",B91^('Log_working_2-way'!$D90))</f>
        <v>1.8359377980310738</v>
      </c>
      <c r="L91" s="37">
        <f t="shared" si="18"/>
        <v>0.45758354755784059</v>
      </c>
      <c r="M91" s="37">
        <f t="shared" si="19"/>
        <v>0.54241645244215941</v>
      </c>
      <c r="N91" s="38">
        <v>187</v>
      </c>
      <c r="O91" s="38">
        <f t="shared" si="20"/>
        <v>98.374407582938389</v>
      </c>
      <c r="P91" s="38">
        <f t="shared" si="21"/>
        <v>81.943820224719119</v>
      </c>
      <c r="Q91" s="38">
        <f t="shared" si="22"/>
        <v>105.05617977528091</v>
      </c>
      <c r="R91" s="38">
        <f t="shared" si="23"/>
        <v>88.625592417061611</v>
      </c>
      <c r="S91" s="39">
        <f t="shared" si="24"/>
        <v>-6.6817721923425211</v>
      </c>
      <c r="T91" s="39">
        <f t="shared" si="25"/>
        <v>-6.6817721923424926</v>
      </c>
      <c r="U91" t="s">
        <v>129</v>
      </c>
      <c r="V91" t="s">
        <v>241</v>
      </c>
      <c r="W91" t="s">
        <v>193</v>
      </c>
      <c r="X91" t="s">
        <v>311</v>
      </c>
      <c r="Y91" s="41"/>
    </row>
    <row r="92" spans="1:25" ht="15" x14ac:dyDescent="0.25">
      <c r="A92">
        <v>1.85</v>
      </c>
      <c r="B92">
        <v>2</v>
      </c>
      <c r="C92" s="29">
        <f t="shared" si="17"/>
        <v>4.0540540540540349E-2</v>
      </c>
      <c r="D92" s="30">
        <f>IF(OR($A92="",$B92=""),"",A92*'MPTO_working_2-way'!$G91)</f>
        <v>1.9249999999999998</v>
      </c>
      <c r="E92" s="32">
        <f>IF(OR($A92="",$B92=""),"",B92*'MPTO_working_2-way'!$G91)</f>
        <v>2.0810810810810807</v>
      </c>
      <c r="F92" s="30">
        <f>IF(OR($A92="",$B92=""),"",'MPTO_working_2-way'!D91)</f>
        <v>1.9220779220779218</v>
      </c>
      <c r="G92" s="32">
        <f>IF(OR($A92="",$B92=""),"",'MPTO_working_2-way'!E91)</f>
        <v>2.0845070422535206</v>
      </c>
      <c r="H92" s="30">
        <f>IF(OR($A92="",$B92=""),"",'OddsRatio_working_2-way'!M91)</f>
        <v>1.9219544457292885</v>
      </c>
      <c r="I92" s="30">
        <f>IF(OR($A92="",$B92=""),"",'OddsRatio_working_2-way'!N91)</f>
        <v>2.0846522890932806</v>
      </c>
      <c r="J92" s="30">
        <f>IF('Log_working_2-way'!$D91="","",A92^('Log_working_2-way'!$D91))</f>
        <v>1.9206189818740487</v>
      </c>
      <c r="K92" s="32">
        <f>IF('Log_working_2-way'!$D91="","",B92^('Log_working_2-way'!$D91))</f>
        <v>2.086225702151145</v>
      </c>
      <c r="L92" s="37">
        <f t="shared" si="18"/>
        <v>0.51948051948051954</v>
      </c>
      <c r="M92" s="37">
        <f t="shared" si="19"/>
        <v>0.48051948051948062</v>
      </c>
      <c r="N92" s="38">
        <v>188</v>
      </c>
      <c r="O92" s="38">
        <f t="shared" si="20"/>
        <v>86.378378378378372</v>
      </c>
      <c r="P92" s="38">
        <f t="shared" si="21"/>
        <v>94</v>
      </c>
      <c r="Q92" s="38">
        <f t="shared" si="22"/>
        <v>94</v>
      </c>
      <c r="R92" s="38">
        <f t="shared" si="23"/>
        <v>101.6216216216216</v>
      </c>
      <c r="S92" s="39">
        <f t="shared" si="24"/>
        <v>-7.6216216216216282</v>
      </c>
      <c r="T92" s="39">
        <f t="shared" si="25"/>
        <v>-7.6216216216215997</v>
      </c>
      <c r="U92" t="s">
        <v>252</v>
      </c>
      <c r="V92" t="s">
        <v>255</v>
      </c>
      <c r="W92" t="s">
        <v>283</v>
      </c>
      <c r="X92" t="s">
        <v>311</v>
      </c>
      <c r="Y92" s="41"/>
    </row>
    <row r="93" spans="1:25" ht="15" x14ac:dyDescent="0.25">
      <c r="A93">
        <v>1.75</v>
      </c>
      <c r="B93">
        <v>2.1</v>
      </c>
      <c r="C93" s="29">
        <f t="shared" si="17"/>
        <v>4.761904761904745E-2</v>
      </c>
      <c r="D93" s="30">
        <f>IF(OR($A93="",$B93=""),"",A93*'MPTO_working_2-way'!$G92)</f>
        <v>1.833333333333333</v>
      </c>
      <c r="E93" s="32">
        <f>IF(OR($A93="",$B93=""),"",B93*'MPTO_working_2-way'!$G92)</f>
        <v>2.1999999999999997</v>
      </c>
      <c r="F93" s="30">
        <f>IF(OR($A93="",$B93=""),"",'MPTO_working_2-way'!D92)</f>
        <v>1.8260869565217388</v>
      </c>
      <c r="G93" s="32">
        <f>IF(OR($A93="",$B93=""),"",'MPTO_working_2-way'!E92)</f>
        <v>2.2105263157894735</v>
      </c>
      <c r="H93" s="30">
        <f>IF(OR($A93="",$B93=""),"",'OddsRatio_working_2-way'!M92)</f>
        <v>1.8257228238447702</v>
      </c>
      <c r="I93" s="30">
        <f>IF(OR($A93="",$B93=""),"",'OddsRatio_working_2-way'!N92)</f>
        <v>2.2110601416389968</v>
      </c>
      <c r="J93" s="30">
        <f>IF('Log_working_2-way'!$D92="","",A93^('Log_working_2-way'!$D92))</f>
        <v>1.8223996182512778</v>
      </c>
      <c r="K93" s="32">
        <f>IF('Log_working_2-way'!$D92="","",B93^('Log_working_2-way'!$D92))</f>
        <v>2.2159538718240408</v>
      </c>
      <c r="L93" s="37">
        <f t="shared" si="18"/>
        <v>0.54545454545454553</v>
      </c>
      <c r="M93" s="37">
        <f t="shared" si="19"/>
        <v>0.45454545454545459</v>
      </c>
      <c r="N93" s="38">
        <v>189</v>
      </c>
      <c r="O93" s="38">
        <f t="shared" si="20"/>
        <v>81</v>
      </c>
      <c r="P93" s="38">
        <f t="shared" si="21"/>
        <v>99.000000000000014</v>
      </c>
      <c r="Q93" s="38">
        <f t="shared" si="22"/>
        <v>90</v>
      </c>
      <c r="R93" s="38">
        <f t="shared" si="23"/>
        <v>108</v>
      </c>
      <c r="S93" s="39">
        <f t="shared" si="24"/>
        <v>-9</v>
      </c>
      <c r="T93" s="39">
        <f t="shared" si="25"/>
        <v>-8.9999999999999858</v>
      </c>
      <c r="U93" t="s">
        <v>254</v>
      </c>
      <c r="V93" t="s">
        <v>253</v>
      </c>
      <c r="W93" t="s">
        <v>283</v>
      </c>
      <c r="X93" t="s">
        <v>311</v>
      </c>
      <c r="Y93" s="41"/>
    </row>
    <row r="94" spans="1:25" ht="15" x14ac:dyDescent="0.25">
      <c r="A94">
        <v>1.61</v>
      </c>
      <c r="B94">
        <v>2.34</v>
      </c>
      <c r="C94" s="29">
        <f t="shared" si="17"/>
        <v>4.8468439772787697E-2</v>
      </c>
      <c r="D94" s="30">
        <f>IF(OR($A94="",$B94=""),"",A94*'MPTO_working_2-way'!$G93)</f>
        <v>1.6880341880341883</v>
      </c>
      <c r="E94" s="32">
        <f>IF(OR($A94="",$B94=""),"",B94*'MPTO_working_2-way'!$G93)</f>
        <v>2.4534161490683233</v>
      </c>
      <c r="F94" s="30">
        <f>IF(OR($A94="",$B94=""),"",'MPTO_working_2-way'!D93)</f>
        <v>1.6753679903944503</v>
      </c>
      <c r="G94" s="32">
        <f>IF(OR($A94="",$B94=""),"",'MPTO_working_2-way'!E93)</f>
        <v>2.4806742608810168</v>
      </c>
      <c r="H94" s="30">
        <f>IF(OR($A94="",$B94=""),"",'OddsRatio_working_2-way'!M93)</f>
        <v>1.6747028090922811</v>
      </c>
      <c r="I94" s="30">
        <f>IF(OR($A94="",$B94=""),"",'OddsRatio_working_2-way'!N93)</f>
        <v>2.4821340396453389</v>
      </c>
      <c r="J94" s="30">
        <f>IF('Log_working_2-way'!$D93="","",A94^('Log_working_2-way'!$D93))</f>
        <v>1.6688964257091188</v>
      </c>
      <c r="K94" s="32">
        <f>IF('Log_working_2-way'!$D93="","",B94^('Log_working_2-way'!$D93))</f>
        <v>2.4949997661274943</v>
      </c>
      <c r="L94" s="37">
        <f t="shared" si="18"/>
        <v>0.59240506329113918</v>
      </c>
      <c r="M94" s="37">
        <f t="shared" si="19"/>
        <v>0.40759493670886071</v>
      </c>
      <c r="N94" s="38">
        <v>190</v>
      </c>
      <c r="O94" s="38">
        <f t="shared" si="20"/>
        <v>71.987577639751564</v>
      </c>
      <c r="P94" s="38">
        <f t="shared" si="21"/>
        <v>108.80341880341879</v>
      </c>
      <c r="Q94" s="38">
        <f t="shared" si="22"/>
        <v>81.196581196581207</v>
      </c>
      <c r="R94" s="38">
        <f t="shared" si="23"/>
        <v>118.01242236024844</v>
      </c>
      <c r="S94" s="39">
        <f t="shared" si="24"/>
        <v>-9.2090035568296429</v>
      </c>
      <c r="T94" s="39">
        <f t="shared" si="25"/>
        <v>-9.2090035568296429</v>
      </c>
      <c r="U94" t="s">
        <v>250</v>
      </c>
      <c r="V94" t="s">
        <v>259</v>
      </c>
      <c r="W94" t="s">
        <v>283</v>
      </c>
      <c r="X94" t="s">
        <v>311</v>
      </c>
      <c r="Y94" s="41"/>
    </row>
    <row r="95" spans="1:25" ht="15" x14ac:dyDescent="0.25">
      <c r="A95">
        <v>1.75</v>
      </c>
      <c r="B95">
        <v>2.0699999999999998</v>
      </c>
      <c r="C95" s="29">
        <f t="shared" si="17"/>
        <v>5.452035886818507E-2</v>
      </c>
      <c r="D95" s="30">
        <f>IF(OR($A95="",$B95=""),"",A95*'MPTO_working_2-way'!$G94)</f>
        <v>1.8454106280193239</v>
      </c>
      <c r="E95" s="32">
        <f>IF(OR($A95="",$B95=""),"",B95*'MPTO_working_2-way'!$G94)</f>
        <v>2.1828571428571428</v>
      </c>
      <c r="F95" s="30">
        <f>IF(OR($A95="",$B95=""),"",'MPTO_working_2-way'!D94)</f>
        <v>1.8376664552948638</v>
      </c>
      <c r="G95" s="32">
        <f>IF(OR($A95="",$B95=""),"",'MPTO_working_2-way'!E94)</f>
        <v>2.1937925813777439</v>
      </c>
      <c r="H95" s="30">
        <f>IF(OR($A95="",$B95=""),"",'OddsRatio_working_2-way'!M94)</f>
        <v>1.8372183582789212</v>
      </c>
      <c r="I95" s="30">
        <f>IF(OR($A95="",$B95=""),"",'OddsRatio_working_2-way'!N94)</f>
        <v>2.194431524477928</v>
      </c>
      <c r="J95" s="30">
        <f>IF('Log_working_2-way'!$D94="","",A95^('Log_working_2-way'!$D94))</f>
        <v>1.8336477841353114</v>
      </c>
      <c r="K95" s="32">
        <f>IF('Log_working_2-way'!$D94="","",B95^('Log_working_2-way'!$D94))</f>
        <v>2.1995473616416468</v>
      </c>
      <c r="L95" s="37">
        <f t="shared" si="18"/>
        <v>0.54188481675392663</v>
      </c>
      <c r="M95" s="37">
        <f t="shared" si="19"/>
        <v>0.45811518324607331</v>
      </c>
      <c r="N95" s="38">
        <v>191</v>
      </c>
      <c r="O95" s="38">
        <f t="shared" si="20"/>
        <v>81.857142857142847</v>
      </c>
      <c r="P95" s="38">
        <f t="shared" si="21"/>
        <v>98.729468599033794</v>
      </c>
      <c r="Q95" s="38">
        <f t="shared" si="22"/>
        <v>92.270531400966192</v>
      </c>
      <c r="R95" s="38">
        <f t="shared" si="23"/>
        <v>109.14285714285714</v>
      </c>
      <c r="S95" s="39">
        <f t="shared" si="24"/>
        <v>-10.413388543823345</v>
      </c>
      <c r="T95" s="39">
        <f t="shared" si="25"/>
        <v>-10.413388543823345</v>
      </c>
      <c r="U95" t="s">
        <v>260</v>
      </c>
      <c r="V95" t="s">
        <v>268</v>
      </c>
      <c r="W95" t="s">
        <v>284</v>
      </c>
      <c r="X95" t="s">
        <v>311</v>
      </c>
      <c r="Y95" s="41"/>
    </row>
    <row r="96" spans="1:25" ht="15" x14ac:dyDescent="0.25">
      <c r="A96">
        <v>1.56</v>
      </c>
      <c r="B96">
        <v>2.35</v>
      </c>
      <c r="C96" s="29">
        <f t="shared" si="17"/>
        <v>6.6557555919257938E-2</v>
      </c>
      <c r="D96" s="30">
        <f>IF(OR($A96="",$B96=""),"",A96*'MPTO_working_2-way'!$G95)</f>
        <v>1.6638297872340424</v>
      </c>
      <c r="E96" s="32">
        <f>IF(OR($A96="",$B96=""),"",B96*'MPTO_working_2-way'!$G95)</f>
        <v>2.5064102564102564</v>
      </c>
      <c r="F96" s="30">
        <f>IF(OR($A96="",$B96=""),"",'MPTO_working_2-way'!D95)</f>
        <v>1.6454219030520645</v>
      </c>
      <c r="G96" s="32">
        <f>IF(OR($A96="",$B96=""),"",'MPTO_working_2-way'!E95)</f>
        <v>2.5493741307371347</v>
      </c>
      <c r="H96" s="30">
        <f>IF(OR($A96="",$B96=""),"",'OddsRatio_working_2-way'!M95)</f>
        <v>1.6440611887195307</v>
      </c>
      <c r="I96" s="30">
        <f>IF(OR($A96="",$B96=""),"",'OddsRatio_working_2-way'!N95)</f>
        <v>2.5526475085202969</v>
      </c>
      <c r="J96" s="30">
        <f>IF('Log_working_2-way'!$D95="","",A96^('Log_working_2-way'!$D95))</f>
        <v>1.6355309855328635</v>
      </c>
      <c r="K96" s="32">
        <f>IF('Log_working_2-way'!$D95="","",B96^('Log_working_2-way'!$D95))</f>
        <v>2.5734874030467343</v>
      </c>
      <c r="L96" s="37">
        <f t="shared" si="18"/>
        <v>0.60102301790281332</v>
      </c>
      <c r="M96" s="37">
        <f t="shared" si="19"/>
        <v>0.39897698209718668</v>
      </c>
      <c r="N96" s="38">
        <v>192</v>
      </c>
      <c r="O96" s="38">
        <f t="shared" si="20"/>
        <v>68.923076923076906</v>
      </c>
      <c r="P96" s="38">
        <f t="shared" si="21"/>
        <v>110.29787234042556</v>
      </c>
      <c r="Q96" s="38">
        <f t="shared" si="22"/>
        <v>81.702127659574472</v>
      </c>
      <c r="R96" s="38">
        <f t="shared" si="23"/>
        <v>123.07692307692307</v>
      </c>
      <c r="S96" s="39">
        <f t="shared" si="24"/>
        <v>-12.779050736497567</v>
      </c>
      <c r="T96" s="39">
        <f t="shared" si="25"/>
        <v>-12.77905073649751</v>
      </c>
      <c r="U96" t="s">
        <v>262</v>
      </c>
      <c r="V96" t="s">
        <v>266</v>
      </c>
      <c r="W96" t="s">
        <v>284</v>
      </c>
      <c r="X96" t="s">
        <v>311</v>
      </c>
      <c r="Y96" s="41"/>
    </row>
    <row r="97" spans="1:25" ht="15" x14ac:dyDescent="0.25">
      <c r="A97">
        <v>1.33</v>
      </c>
      <c r="B97">
        <v>3.5</v>
      </c>
      <c r="C97" s="29">
        <f t="shared" si="17"/>
        <v>3.7593984962406068E-2</v>
      </c>
      <c r="D97" s="30">
        <f>IF(OR($A97="",$B97=""),"",A97*'MPTO_working_2-way'!$G96)</f>
        <v>1.3800000000000001</v>
      </c>
      <c r="E97" s="32">
        <f>IF(OR($A97="",$B97=""),"",B97*'MPTO_working_2-way'!$G96)</f>
        <v>3.6315789473684212</v>
      </c>
      <c r="F97" s="30">
        <f>IF(OR($A97="",$B97=""),"",'MPTO_working_2-way'!D96)</f>
        <v>1.3641025641025641</v>
      </c>
      <c r="G97" s="32">
        <f>IF(OR($A97="",$B97=""),"",'MPTO_working_2-way'!E96)</f>
        <v>3.746478873239437</v>
      </c>
      <c r="H97" s="30">
        <f>IF(OR($A97="",$B97=""),"",'OddsRatio_working_2-way'!M96)</f>
        <v>1.3633180424916993</v>
      </c>
      <c r="I97" s="30">
        <f>IF(OR($A97="",$B97=""),"",'OddsRatio_working_2-way'!N96)</f>
        <v>3.7524094128159033</v>
      </c>
      <c r="J97" s="30">
        <f>IF('Log_working_2-way'!$D96="","",A97^('Log_working_2-way'!$D96))</f>
        <v>1.3559158647017675</v>
      </c>
      <c r="K97" s="32">
        <f>IF('Log_working_2-way'!$D96="","",B97^('Log_working_2-way'!$D96))</f>
        <v>3.8096527836270826</v>
      </c>
      <c r="L97" s="37">
        <f t="shared" si="18"/>
        <v>0.72463768115942018</v>
      </c>
      <c r="M97" s="37">
        <f t="shared" si="19"/>
        <v>0.27536231884057971</v>
      </c>
      <c r="N97" s="38">
        <v>193</v>
      </c>
      <c r="O97" s="38">
        <f t="shared" si="20"/>
        <v>47.887218045112775</v>
      </c>
      <c r="P97" s="38">
        <f t="shared" si="21"/>
        <v>137.85714285714286</v>
      </c>
      <c r="Q97" s="38">
        <f t="shared" si="22"/>
        <v>55.142857142857139</v>
      </c>
      <c r="R97" s="38">
        <f t="shared" si="23"/>
        <v>145.1127819548872</v>
      </c>
      <c r="S97" s="39">
        <f t="shared" si="24"/>
        <v>-7.2556390977443641</v>
      </c>
      <c r="T97" s="39">
        <f t="shared" si="25"/>
        <v>-7.2556390977443357</v>
      </c>
      <c r="U97" t="s">
        <v>263</v>
      </c>
      <c r="V97" t="s">
        <v>264</v>
      </c>
      <c r="W97" t="s">
        <v>284</v>
      </c>
      <c r="X97" t="s">
        <v>311</v>
      </c>
      <c r="Y97" s="41"/>
    </row>
    <row r="98" spans="1:25" ht="15" x14ac:dyDescent="0.25">
      <c r="A98">
        <v>1.59</v>
      </c>
      <c r="B98">
        <v>2.29</v>
      </c>
      <c r="C98" s="29">
        <f t="shared" si="17"/>
        <v>6.5612040317486464E-2</v>
      </c>
      <c r="D98" s="30">
        <f>IF(OR($A98="",$B98=""),"",A98*'MPTO_working_2-way'!$G97)</f>
        <v>1.6943231441048037</v>
      </c>
      <c r="E98" s="32">
        <f>IF(OR($A98="",$B98=""),"",B98*'MPTO_working_2-way'!$G97)</f>
        <v>2.4402515723270439</v>
      </c>
      <c r="F98" s="30">
        <f>IF(OR($A98="",$B98=""),"",'MPTO_working_2-way'!D97)</f>
        <v>1.6775010941927162</v>
      </c>
      <c r="G98" s="32">
        <f>IF(OR($A98="",$B98=""),"",'MPTO_working_2-way'!E97)</f>
        <v>2.4760123763217843</v>
      </c>
      <c r="H98" s="30">
        <f>IF(OR($A98="",$B98=""),"",'OddsRatio_working_2-way'!M97)</f>
        <v>1.6762871735330129</v>
      </c>
      <c r="I98" s="30">
        <f>IF(OR($A98="",$B98=""),"",'OddsRatio_working_2-way'!N97)</f>
        <v>2.4786617861992988</v>
      </c>
      <c r="J98" s="30">
        <f>IF('Log_working_2-way'!$D97="","",A98^('Log_working_2-way'!$D97))</f>
        <v>1.6684946125817184</v>
      </c>
      <c r="K98" s="32">
        <f>IF('Log_working_2-way'!$D97="","",B98^('Log_working_2-way'!$D97))</f>
        <v>2.4958983680123912</v>
      </c>
      <c r="L98" s="37">
        <f t="shared" si="18"/>
        <v>0.59020618556701021</v>
      </c>
      <c r="M98" s="37">
        <f t="shared" si="19"/>
        <v>0.40979381443298973</v>
      </c>
      <c r="N98" s="38">
        <v>194</v>
      </c>
      <c r="O98" s="38">
        <f t="shared" si="20"/>
        <v>71.987421383647813</v>
      </c>
      <c r="P98" s="38">
        <f t="shared" si="21"/>
        <v>109.28384279475982</v>
      </c>
      <c r="Q98" s="38">
        <f t="shared" si="22"/>
        <v>84.716157205240179</v>
      </c>
      <c r="R98" s="38">
        <f t="shared" si="23"/>
        <v>122.0125786163522</v>
      </c>
      <c r="S98" s="39">
        <f t="shared" si="24"/>
        <v>-12.728735821592366</v>
      </c>
      <c r="T98" s="39">
        <f t="shared" si="25"/>
        <v>-12.72873582159238</v>
      </c>
      <c r="U98" t="s">
        <v>261</v>
      </c>
      <c r="V98" t="s">
        <v>267</v>
      </c>
      <c r="W98" t="s">
        <v>284</v>
      </c>
      <c r="X98" t="s">
        <v>311</v>
      </c>
      <c r="Y98" s="41"/>
    </row>
    <row r="99" spans="1:25" ht="15" x14ac:dyDescent="0.25">
      <c r="A99">
        <v>1.75</v>
      </c>
      <c r="B99">
        <v>2.06</v>
      </c>
      <c r="C99" s="29">
        <f t="shared" si="17"/>
        <v>5.6865464632454898E-2</v>
      </c>
      <c r="D99" s="30">
        <f>IF(OR($A99="",$B99=""),"",A99*'MPTO_working_2-way'!$G98)</f>
        <v>1.849514563106796</v>
      </c>
      <c r="E99" s="32">
        <f>IF(OR($A99="",$B99=""),"",B99*'MPTO_working_2-way'!$G98)</f>
        <v>2.177142857142857</v>
      </c>
      <c r="F99" s="30">
        <f>IF(OR($A99="",$B99=""),"",'MPTO_working_2-way'!D98)</f>
        <v>1.8416347381864622</v>
      </c>
      <c r="G99" s="32">
        <f>IF(OR($A99="",$B99=""),"",'MPTO_working_2-way'!E98)</f>
        <v>2.1881638846737479</v>
      </c>
      <c r="H99" s="30">
        <f>IF(OR($A99="",$B99=""),"",'OddsRatio_working_2-way'!M98)</f>
        <v>1.8411582311380661</v>
      </c>
      <c r="I99" s="30">
        <f>IF(OR($A99="",$B99=""),"",'OddsRatio_working_2-way'!N98)</f>
        <v>2.1888369666751335</v>
      </c>
      <c r="J99" s="30">
        <f>IF('Log_working_2-way'!$D98="","",A99^('Log_working_2-way'!$D98))</f>
        <v>1.8375183228246377</v>
      </c>
      <c r="K99" s="32">
        <f>IF('Log_working_2-way'!$D98="","",B99^('Log_working_2-way'!$D98))</f>
        <v>2.1940037283297991</v>
      </c>
      <c r="L99" s="37">
        <f t="shared" si="18"/>
        <v>0.54068241469816281</v>
      </c>
      <c r="M99" s="37">
        <f t="shared" si="19"/>
        <v>0.45931758530183731</v>
      </c>
      <c r="N99" s="38">
        <v>195</v>
      </c>
      <c r="O99" s="38">
        <f t="shared" si="20"/>
        <v>83.571428571428569</v>
      </c>
      <c r="P99" s="38">
        <f t="shared" si="21"/>
        <v>100.33980582524272</v>
      </c>
      <c r="Q99" s="38">
        <f t="shared" si="22"/>
        <v>94.660194174757279</v>
      </c>
      <c r="R99" s="38">
        <f t="shared" si="23"/>
        <v>111.42857142857142</v>
      </c>
      <c r="S99" s="39">
        <f t="shared" si="24"/>
        <v>-11.08876560332871</v>
      </c>
      <c r="T99" s="39">
        <f t="shared" si="25"/>
        <v>-11.088765603328696</v>
      </c>
      <c r="U99" t="s">
        <v>265</v>
      </c>
      <c r="V99" t="s">
        <v>269</v>
      </c>
      <c r="W99" t="s">
        <v>284</v>
      </c>
      <c r="X99" t="s">
        <v>311</v>
      </c>
      <c r="Y99" s="41"/>
    </row>
    <row r="100" spans="1:25" ht="15" x14ac:dyDescent="0.25">
      <c r="A100">
        <v>1.65</v>
      </c>
      <c r="B100">
        <v>2.23</v>
      </c>
      <c r="C100" s="29">
        <f t="shared" si="17"/>
        <v>5.4491099334148752E-2</v>
      </c>
      <c r="D100" s="30">
        <f>IF(OR($A100="",$B100=""),"",A100*'MPTO_working_2-way'!$G99)</f>
        <v>1.7399103139013454</v>
      </c>
      <c r="E100" s="32">
        <f>IF(OR($A100="",$B100=""),"",B100*'MPTO_working_2-way'!$G99)</f>
        <v>2.3515151515151516</v>
      </c>
      <c r="F100" s="30">
        <f>IF(OR($A100="",$B100=""),"",'MPTO_working_2-way'!D99)</f>
        <v>1.7276675666158001</v>
      </c>
      <c r="G100" s="32">
        <f>IF(OR($A100="",$B100=""),"",'MPTO_working_2-way'!E99)</f>
        <v>2.374253911921278</v>
      </c>
      <c r="H100" s="30">
        <f>IF(OR($A100="",$B100=""),"",'OddsRatio_working_2-way'!M99)</f>
        <v>1.7269492998503024</v>
      </c>
      <c r="I100" s="30">
        <f>IF(OR($A100="",$B100=""),"",'OddsRatio_working_2-way'!N99)</f>
        <v>2.3756117520244189</v>
      </c>
      <c r="J100" s="30">
        <f>IF('Log_working_2-way'!$D99="","",A100^('Log_working_2-way'!$D99))</f>
        <v>1.7213154535788251</v>
      </c>
      <c r="K100" s="32">
        <f>IF('Log_working_2-way'!$D99="","",B100^('Log_working_2-way'!$D99))</f>
        <v>2.3863559903447866</v>
      </c>
      <c r="L100" s="37">
        <f t="shared" si="18"/>
        <v>0.57474226804123707</v>
      </c>
      <c r="M100" s="37">
        <f t="shared" si="19"/>
        <v>0.42525773195876287</v>
      </c>
      <c r="N100" s="38">
        <v>196</v>
      </c>
      <c r="O100" s="38">
        <f t="shared" si="20"/>
        <v>77.212121212121204</v>
      </c>
      <c r="P100" s="38">
        <f t="shared" si="21"/>
        <v>108.10762331838565</v>
      </c>
      <c r="Q100" s="38">
        <f t="shared" si="22"/>
        <v>87.892376681614351</v>
      </c>
      <c r="R100" s="38">
        <f t="shared" si="23"/>
        <v>118.7878787878788</v>
      </c>
      <c r="S100" s="39">
        <f t="shared" si="24"/>
        <v>-10.680255469493147</v>
      </c>
      <c r="T100" s="39">
        <f t="shared" si="25"/>
        <v>-10.680255469493147</v>
      </c>
      <c r="U100" t="s">
        <v>274</v>
      </c>
      <c r="V100" t="s">
        <v>272</v>
      </c>
      <c r="W100" t="s">
        <v>285</v>
      </c>
      <c r="X100" t="s">
        <v>311</v>
      </c>
      <c r="Y100" s="41"/>
    </row>
    <row r="101" spans="1:25" s="35" customFormat="1" ht="15" x14ac:dyDescent="0.25">
      <c r="A101">
        <v>2.0499999999999998</v>
      </c>
      <c r="B101">
        <v>1.76</v>
      </c>
      <c r="C101" s="29">
        <f t="shared" si="17"/>
        <v>5.598669623059882E-2</v>
      </c>
      <c r="D101" s="30">
        <f>IF(OR($A101="",$B101=""),"",A101*'MPTO_working_2-way'!$G100)</f>
        <v>2.1647727272727275</v>
      </c>
      <c r="E101" s="32">
        <f>IF(OR($A101="",$B101=""),"",B101*'MPTO_working_2-way'!$G100)</f>
        <v>1.858536585365854</v>
      </c>
      <c r="F101" s="30">
        <f>IF(OR($A101="",$B101=""),"",'MPTO_working_2-way'!D100)</f>
        <v>2.1748040988547319</v>
      </c>
      <c r="G101" s="32">
        <f>IF(OR($A101="",$B101=""),"",'MPTO_working_2-way'!E100)</f>
        <v>1.8512057465366858</v>
      </c>
      <c r="H101" s="30">
        <f>IF(OR($A101="",$B101=""),"",'OddsRatio_working_2-way'!M100)</f>
        <v>2.1754058649540684</v>
      </c>
      <c r="I101" s="30">
        <f>IF(OR($A101="",$B101=""),"",'OddsRatio_working_2-way'!N100)</f>
        <v>1.8507699593953257</v>
      </c>
      <c r="J101" s="30">
        <f>IF('Log_working_2-way'!$D100="","",A101^('Log_working_2-way'!$D100))</f>
        <v>2.1801011305976625</v>
      </c>
      <c r="K101" s="32">
        <f>IF('Log_working_2-way'!$D100="","",B101^('Log_working_2-way'!$D100))</f>
        <v>1.8473850029200891</v>
      </c>
      <c r="L101" s="37">
        <f t="shared" si="18"/>
        <v>0.46194225721784771</v>
      </c>
      <c r="M101" s="37">
        <f t="shared" si="19"/>
        <v>0.53805774278215213</v>
      </c>
      <c r="N101" s="38">
        <v>197</v>
      </c>
      <c r="O101" s="38">
        <f t="shared" si="20"/>
        <v>100.90243902439023</v>
      </c>
      <c r="P101" s="38">
        <f t="shared" si="21"/>
        <v>85.068181818181841</v>
      </c>
      <c r="Q101" s="38">
        <f t="shared" si="22"/>
        <v>111.93181818181819</v>
      </c>
      <c r="R101" s="38">
        <f t="shared" si="23"/>
        <v>96.097560975609767</v>
      </c>
      <c r="S101" s="39">
        <f t="shared" si="24"/>
        <v>-11.029379157427954</v>
      </c>
      <c r="T101" s="39">
        <f t="shared" si="25"/>
        <v>-11.029379157427925</v>
      </c>
      <c r="U101" t="s">
        <v>271</v>
      </c>
      <c r="V101" t="s">
        <v>279</v>
      </c>
      <c r="W101" t="s">
        <v>285</v>
      </c>
      <c r="X101" t="s">
        <v>311</v>
      </c>
      <c r="Y101" s="41"/>
    </row>
    <row r="102" spans="1:25" ht="15" x14ac:dyDescent="0.25">
      <c r="A102">
        <v>1.71</v>
      </c>
      <c r="B102">
        <v>2.12</v>
      </c>
      <c r="C102" s="29">
        <f t="shared" si="17"/>
        <v>5.6493434844973933E-2</v>
      </c>
      <c r="D102" s="30">
        <f>IF(OR($A102="",$B102=""),"",A102*'MPTO_working_2-way'!$G101)</f>
        <v>1.8066037735849054</v>
      </c>
      <c r="E102" s="32">
        <f>IF(OR($A102="",$B102=""),"",B102*'MPTO_working_2-way'!$G101)</f>
        <v>2.2397660818713447</v>
      </c>
      <c r="F102" s="30">
        <f>IF(OR($A102="",$B102=""),"",'MPTO_working_2-way'!D101)</f>
        <v>1.7967882632831085</v>
      </c>
      <c r="G102" s="32">
        <f>IF(OR($A102="",$B102=""),"",'MPTO_working_2-way'!E101)</f>
        <v>2.2550385668076633</v>
      </c>
      <c r="H102" s="30">
        <f>IF(OR($A102="",$B102=""),"",'OddsRatio_working_2-way'!M101)</f>
        <v>1.7961963146288551</v>
      </c>
      <c r="I102" s="30">
        <f>IF(OR($A102="",$B102=""),"",'OddsRatio_working_2-way'!N101)</f>
        <v>2.2559716512455181</v>
      </c>
      <c r="J102" s="30">
        <f>IF('Log_working_2-way'!$D101="","",A102^('Log_working_2-way'!$D101))</f>
        <v>1.7916684647077736</v>
      </c>
      <c r="K102" s="32">
        <f>IF('Log_working_2-way'!$D101="","",B102^('Log_working_2-way'!$D101))</f>
        <v>2.2631550258429947</v>
      </c>
      <c r="L102" s="37">
        <f t="shared" si="18"/>
        <v>0.55352480417754579</v>
      </c>
      <c r="M102" s="37">
        <f t="shared" si="19"/>
        <v>0.44647519582245437</v>
      </c>
      <c r="N102" s="38">
        <v>198</v>
      </c>
      <c r="O102" s="38">
        <f t="shared" si="20"/>
        <v>82.210526315789465</v>
      </c>
      <c r="P102" s="38">
        <f t="shared" si="21"/>
        <v>104.60377358490567</v>
      </c>
      <c r="Q102" s="38">
        <f t="shared" si="22"/>
        <v>93.396226415094333</v>
      </c>
      <c r="R102" s="38">
        <f t="shared" si="23"/>
        <v>115.78947368421052</v>
      </c>
      <c r="S102" s="39">
        <f t="shared" si="24"/>
        <v>-11.185700099304867</v>
      </c>
      <c r="T102" s="39">
        <f t="shared" si="25"/>
        <v>-11.185700099304853</v>
      </c>
      <c r="U102" t="s">
        <v>278</v>
      </c>
      <c r="V102" t="s">
        <v>273</v>
      </c>
      <c r="W102" t="s">
        <v>285</v>
      </c>
      <c r="X102" t="s">
        <v>311</v>
      </c>
      <c r="Y102" s="41"/>
    </row>
    <row r="103" spans="1:25" ht="15" x14ac:dyDescent="0.25">
      <c r="A103">
        <v>1.71</v>
      </c>
      <c r="B103">
        <v>2.11</v>
      </c>
      <c r="C103" s="29">
        <f t="shared" si="17"/>
        <v>5.8728970926526403E-2</v>
      </c>
      <c r="D103" s="30">
        <f>IF(OR($A103="",$B103=""),"",A103*'MPTO_working_2-way'!$G102)</f>
        <v>1.81042654028436</v>
      </c>
      <c r="E103" s="32">
        <f>IF(OR($A103="",$B103=""),"",B103*'MPTO_working_2-way'!$G102)</f>
        <v>2.2339181286549707</v>
      </c>
      <c r="F103" s="30">
        <f>IF(OR($A103="",$B103=""),"",'MPTO_working_2-way'!D102)</f>
        <v>1.8004041815323968</v>
      </c>
      <c r="G103" s="32">
        <f>IF(OR($A103="",$B103=""),"",'MPTO_working_2-way'!E102)</f>
        <v>2.2493687852623045</v>
      </c>
      <c r="H103" s="30">
        <f>IF(OR($A103="",$B103=""),"",'OddsRatio_working_2-way'!M102)</f>
        <v>1.7997747430618447</v>
      </c>
      <c r="I103" s="30">
        <f>IF(OR($A103="",$B103=""),"",'OddsRatio_working_2-way'!N102)</f>
        <v>2.2503520630966865</v>
      </c>
      <c r="J103" s="30">
        <f>IF('Log_working_2-way'!$D102="","",A103^('Log_working_2-way'!$D102))</f>
        <v>1.7951436584601121</v>
      </c>
      <c r="K103" s="32">
        <f>IF('Log_working_2-way'!$D102="","",B103^('Log_working_2-way'!$D102))</f>
        <v>2.25763437758234</v>
      </c>
      <c r="L103" s="37">
        <f t="shared" si="18"/>
        <v>0.55235602094240843</v>
      </c>
      <c r="M103" s="37">
        <f t="shared" si="19"/>
        <v>0.44764397905759162</v>
      </c>
      <c r="N103" s="38">
        <v>199</v>
      </c>
      <c r="O103" s="38">
        <f t="shared" si="20"/>
        <v>82.62573099415205</v>
      </c>
      <c r="P103" s="38">
        <f t="shared" si="21"/>
        <v>104.68720379146919</v>
      </c>
      <c r="Q103" s="38">
        <f t="shared" si="22"/>
        <v>94.312796208530813</v>
      </c>
      <c r="R103" s="38">
        <f t="shared" si="23"/>
        <v>116.37426900584795</v>
      </c>
      <c r="S103" s="39">
        <f t="shared" si="24"/>
        <v>-11.687065214378762</v>
      </c>
      <c r="T103" s="39">
        <f t="shared" si="25"/>
        <v>-11.687065214378762</v>
      </c>
      <c r="U103" t="s">
        <v>275</v>
      </c>
      <c r="V103" t="s">
        <v>277</v>
      </c>
      <c r="W103" t="s">
        <v>285</v>
      </c>
      <c r="X103" t="s">
        <v>311</v>
      </c>
      <c r="Y103" s="41"/>
    </row>
    <row r="104" spans="1:25" ht="15" x14ac:dyDescent="0.25">
      <c r="A104">
        <v>1.73</v>
      </c>
      <c r="B104">
        <v>2.1800000000000002</v>
      </c>
      <c r="C104" s="29">
        <f t="shared" si="17"/>
        <v>3.6750278411200155E-2</v>
      </c>
      <c r="D104" s="30">
        <f>IF(OR($A104="",$B104=""),"",A104*'MPTO_working_2-way'!$G103)</f>
        <v>1.7935779816513762</v>
      </c>
      <c r="E104" s="32">
        <f>IF(OR($A104="",$B104=""),"",B104*'MPTO_working_2-way'!$G103)</f>
        <v>2.2601156069364166</v>
      </c>
      <c r="F104" s="30">
        <f>IF(OR($A104="",$B104=""),"",'MPTO_working_2-way'!D103)</f>
        <v>1.7868005874828257</v>
      </c>
      <c r="G104" s="32">
        <f>IF(OR($A104="",$B104=""),"",'MPTO_working_2-way'!E103)</f>
        <v>2.2709700728608424</v>
      </c>
      <c r="H104" s="30">
        <f>IF(OR($A104="",$B104=""),"",'OddsRatio_working_2-way'!M103)</f>
        <v>1.786539298316753</v>
      </c>
      <c r="I104" s="30">
        <f>IF(OR($A104="",$B104=""),"",'OddsRatio_working_2-way'!N103)</f>
        <v>2.2713922904298198</v>
      </c>
      <c r="J104" s="30">
        <f>IF('Log_working_2-way'!$D103="","",A104^('Log_working_2-way'!$D103))</f>
        <v>1.7834563404262846</v>
      </c>
      <c r="K104" s="32">
        <f>IF('Log_working_2-way'!$D103="","",B104^('Log_working_2-way'!$D103))</f>
        <v>2.2763953119018545</v>
      </c>
      <c r="L104" s="37">
        <f t="shared" si="18"/>
        <v>0.55754475703324813</v>
      </c>
      <c r="M104" s="37">
        <f t="shared" si="19"/>
        <v>0.44245524296675187</v>
      </c>
      <c r="N104" s="38">
        <v>200</v>
      </c>
      <c r="O104" s="38">
        <f t="shared" si="20"/>
        <v>84.393063583815035</v>
      </c>
      <c r="P104" s="38">
        <f t="shared" si="21"/>
        <v>108.25688073394497</v>
      </c>
      <c r="Q104" s="38">
        <f t="shared" si="22"/>
        <v>91.743119266055047</v>
      </c>
      <c r="R104" s="38">
        <f t="shared" si="23"/>
        <v>115.60693641618498</v>
      </c>
      <c r="S104" s="39">
        <f t="shared" si="24"/>
        <v>-7.3500556822400114</v>
      </c>
      <c r="T104" s="39">
        <f t="shared" si="25"/>
        <v>-7.3500556822400114</v>
      </c>
      <c r="U104" t="s">
        <v>169</v>
      </c>
      <c r="V104" t="s">
        <v>130</v>
      </c>
      <c r="W104" t="s">
        <v>190</v>
      </c>
      <c r="X104" t="s">
        <v>311</v>
      </c>
      <c r="Y104" s="41"/>
    </row>
    <row r="105" spans="1:25" ht="15" x14ac:dyDescent="0.25">
      <c r="A105">
        <v>1.83</v>
      </c>
      <c r="B105">
        <v>2.06</v>
      </c>
      <c r="C105" s="29">
        <f t="shared" si="17"/>
        <v>3.1884980635577431E-2</v>
      </c>
      <c r="D105" s="30">
        <f>IF(OR($A105="",$B105=""),"",A105*'MPTO_working_2-way'!$G104)</f>
        <v>1.8883495145631068</v>
      </c>
      <c r="E105" s="32">
        <f>IF(OR($A105="",$B105=""),"",B105*'MPTO_working_2-way'!$G104)</f>
        <v>2.1256830601092895</v>
      </c>
      <c r="F105" s="30">
        <f>IF(OR($A105="",$B105=""),"",'MPTO_working_2-way'!D104)</f>
        <v>1.8849942497124856</v>
      </c>
      <c r="G105" s="32">
        <f>IF(OR($A105="",$B105=""),"",'MPTO_working_2-way'!E104)</f>
        <v>2.1299508446804905</v>
      </c>
      <c r="H105" s="30">
        <f>IF(OR($A105="",$B105=""),"",'OddsRatio_working_2-way'!M104)</f>
        <v>1.8848835335367746</v>
      </c>
      <c r="I105" s="30">
        <f>IF(OR($A105="",$B105=""),"",'OddsRatio_working_2-way'!N104)</f>
        <v>2.1300922235529893</v>
      </c>
      <c r="J105" s="30">
        <f>IF('Log_working_2-way'!$D104="","",A105^('Log_working_2-way'!$D104))</f>
        <v>1.8833614398916756</v>
      </c>
      <c r="K105" s="32">
        <f>IF('Log_working_2-way'!$D104="","",B105^('Log_working_2-way'!$D104))</f>
        <v>2.1320394516231058</v>
      </c>
      <c r="L105" s="37">
        <f t="shared" si="18"/>
        <v>0.5295629820051414</v>
      </c>
      <c r="M105" s="37">
        <f t="shared" si="19"/>
        <v>0.47043701799485865</v>
      </c>
      <c r="N105" s="38">
        <v>201</v>
      </c>
      <c r="O105" s="38">
        <f t="shared" si="20"/>
        <v>91.163934426229517</v>
      </c>
      <c r="P105" s="38">
        <f t="shared" si="21"/>
        <v>103.42718446601943</v>
      </c>
      <c r="Q105" s="38">
        <f t="shared" si="22"/>
        <v>97.572815533980588</v>
      </c>
      <c r="R105" s="38">
        <f t="shared" si="23"/>
        <v>109.83606557377048</v>
      </c>
      <c r="S105" s="39">
        <f t="shared" si="24"/>
        <v>-6.4088811077510712</v>
      </c>
      <c r="T105" s="39">
        <f t="shared" si="25"/>
        <v>-6.408881107751057</v>
      </c>
      <c r="U105" t="s">
        <v>132</v>
      </c>
      <c r="V105" t="s">
        <v>78</v>
      </c>
      <c r="W105" t="s">
        <v>191</v>
      </c>
      <c r="X105" t="s">
        <v>311</v>
      </c>
      <c r="Y105" s="41"/>
    </row>
    <row r="106" spans="1:25" ht="15" x14ac:dyDescent="0.25">
      <c r="A106">
        <v>2.02</v>
      </c>
      <c r="B106">
        <v>1.87</v>
      </c>
      <c r="C106" s="29">
        <f t="shared" si="17"/>
        <v>2.9808863239265015E-2</v>
      </c>
      <c r="D106" s="30">
        <f>IF(OR($A106="",$B106=""),"",A106*'MPTO_working_2-way'!$G105)</f>
        <v>2.0802139037433154</v>
      </c>
      <c r="E106" s="32">
        <f>IF(OR($A106="",$B106=""),"",B106*'MPTO_working_2-way'!$G105)</f>
        <v>1.9257425742574257</v>
      </c>
      <c r="F106" s="30">
        <f>IF(OR($A106="",$B106=""),"",'MPTO_working_2-way'!D105)</f>
        <v>2.082703865027292</v>
      </c>
      <c r="G106" s="32">
        <f>IF(OR($A106="",$B106=""),"",'MPTO_working_2-way'!E105)</f>
        <v>1.9236135865967305</v>
      </c>
      <c r="H106" s="30">
        <f>IF(OR($A106="",$B106=""),"",'OddsRatio_working_2-way'!M105)</f>
        <v>2.0827805840074194</v>
      </c>
      <c r="I106" s="30">
        <f>IF(OR($A106="",$B106=""),"",'OddsRatio_working_2-way'!N105)</f>
        <v>1.9235481451827992</v>
      </c>
      <c r="J106" s="30">
        <f>IF('Log_working_2-way'!$D105="","",A106^('Log_working_2-way'!$D105))</f>
        <v>2.0839128581602959</v>
      </c>
      <c r="K106" s="32">
        <f>IF('Log_working_2-way'!$D105="","",B106^('Log_working_2-way'!$D105))</f>
        <v>1.9225833907877643</v>
      </c>
      <c r="L106" s="37">
        <f t="shared" si="18"/>
        <v>0.48071979434447304</v>
      </c>
      <c r="M106" s="37">
        <f t="shared" si="19"/>
        <v>0.51928020565552702</v>
      </c>
      <c r="N106" s="38">
        <v>202</v>
      </c>
      <c r="O106" s="38">
        <f t="shared" si="20"/>
        <v>102.00000000000001</v>
      </c>
      <c r="P106" s="38">
        <f t="shared" si="21"/>
        <v>93.97860962566844</v>
      </c>
      <c r="Q106" s="38">
        <f t="shared" si="22"/>
        <v>108.02139037433153</v>
      </c>
      <c r="R106" s="38">
        <f t="shared" si="23"/>
        <v>100</v>
      </c>
      <c r="S106" s="39">
        <f t="shared" si="24"/>
        <v>-6.0213903743315171</v>
      </c>
      <c r="T106" s="39">
        <f t="shared" si="25"/>
        <v>-6.0213903743315598</v>
      </c>
      <c r="U106" t="s">
        <v>170</v>
      </c>
      <c r="V106" t="s">
        <v>185</v>
      </c>
      <c r="W106" t="s">
        <v>191</v>
      </c>
      <c r="X106" t="s">
        <v>311</v>
      </c>
      <c r="Y106" s="41"/>
    </row>
    <row r="107" spans="1:25" ht="15" x14ac:dyDescent="0.25">
      <c r="A107">
        <v>1.93</v>
      </c>
      <c r="B107">
        <v>1.95</v>
      </c>
      <c r="C107" s="29">
        <f t="shared" si="17"/>
        <v>3.0955227846419575E-2</v>
      </c>
      <c r="D107" s="30">
        <f>IF(OR($A107="",$B107=""),"",A107*'MPTO_working_2-way'!$G106)</f>
        <v>1.9897435897435898</v>
      </c>
      <c r="E107" s="32">
        <f>IF(OR($A107="",$B107=""),"",B107*'MPTO_working_2-way'!$G106)</f>
        <v>2.0103626943005182</v>
      </c>
      <c r="F107" s="30">
        <f>IF(OR($A107="",$B107=""),"",'MPTO_working_2-way'!D106)</f>
        <v>1.9894277785119598</v>
      </c>
      <c r="G107" s="32">
        <f>IF(OR($A107="",$B107=""),"",'MPTO_working_2-way'!E106)</f>
        <v>2.0106851876586083</v>
      </c>
      <c r="H107" s="30">
        <f>IF(OR($A107="",$B107=""),"",'OddsRatio_working_2-way'!M106)</f>
        <v>1.9894176915848294</v>
      </c>
      <c r="I107" s="30">
        <f>IF(OR($A107="",$B107=""),"",'OddsRatio_working_2-way'!N106)</f>
        <v>2.0106954914038573</v>
      </c>
      <c r="J107" s="30">
        <f>IF('Log_working_2-way'!$D106="","",A107^('Log_working_2-way'!$D106))</f>
        <v>1.9892742724695103</v>
      </c>
      <c r="K107" s="32">
        <f>IF('Log_working_2-way'!$D106="","",B107^('Log_working_2-way'!$D106))</f>
        <v>2.0108420160403986</v>
      </c>
      <c r="L107" s="37">
        <f t="shared" si="18"/>
        <v>0.50257731958762886</v>
      </c>
      <c r="M107" s="37">
        <f t="shared" si="19"/>
        <v>0.49742268041237114</v>
      </c>
      <c r="N107" s="38">
        <v>203</v>
      </c>
      <c r="O107" s="38">
        <f t="shared" si="20"/>
        <v>97.818652849740928</v>
      </c>
      <c r="P107" s="38">
        <f t="shared" si="21"/>
        <v>98.897435897435898</v>
      </c>
      <c r="Q107" s="38">
        <f t="shared" si="22"/>
        <v>104.10256410256412</v>
      </c>
      <c r="R107" s="38">
        <f t="shared" si="23"/>
        <v>105.18134715025909</v>
      </c>
      <c r="S107" s="39">
        <f t="shared" si="24"/>
        <v>-6.283911252823188</v>
      </c>
      <c r="T107" s="39">
        <f t="shared" si="25"/>
        <v>-6.283911252823188</v>
      </c>
      <c r="U107" t="s">
        <v>171</v>
      </c>
      <c r="V107" t="s">
        <v>175</v>
      </c>
      <c r="W107" t="s">
        <v>191</v>
      </c>
      <c r="X107" t="s">
        <v>311</v>
      </c>
      <c r="Y107" s="41"/>
    </row>
    <row r="108" spans="1:25" ht="15" x14ac:dyDescent="0.25">
      <c r="A108">
        <v>1.87</v>
      </c>
      <c r="B108">
        <v>2.0299999999999998</v>
      </c>
      <c r="C108" s="29">
        <f t="shared" si="17"/>
        <v>2.737019572719368E-2</v>
      </c>
      <c r="D108" s="30">
        <f>IF(OR($A108="",$B108=""),"",A108*'MPTO_working_2-way'!$G107)</f>
        <v>1.9211822660098523</v>
      </c>
      <c r="E108" s="32">
        <f>IF(OR($A108="",$B108=""),"",B108*'MPTO_working_2-way'!$G107)</f>
        <v>2.0855614973262031</v>
      </c>
      <c r="F108" s="30">
        <f>IF(OR($A108="",$B108=""),"",'MPTO_working_2-way'!D107)</f>
        <v>1.9191122570208035</v>
      </c>
      <c r="G108" s="32">
        <f>IF(OR($A108="",$B108=""),"",'MPTO_working_2-way'!E107)</f>
        <v>2.0880063804625832</v>
      </c>
      <c r="H108" s="30">
        <f>IF(OR($A108="",$B108=""),"",'OddsRatio_working_2-way'!M107)</f>
        <v>1.9190539669544755</v>
      </c>
      <c r="I108" s="30">
        <f>IF(OR($A108="",$B108=""),"",'OddsRatio_working_2-way'!N107)</f>
        <v>2.0880753861644932</v>
      </c>
      <c r="J108" s="30">
        <f>IF('Log_working_2-way'!$D107="","",A108^('Log_working_2-way'!$D107))</f>
        <v>1.9181177959672178</v>
      </c>
      <c r="K108" s="32">
        <f>IF('Log_working_2-way'!$D107="","",B108^('Log_working_2-way'!$D107))</f>
        <v>2.0891848566626599</v>
      </c>
      <c r="L108" s="37">
        <f t="shared" si="18"/>
        <v>0.52051282051282044</v>
      </c>
      <c r="M108" s="37">
        <f t="shared" si="19"/>
        <v>0.4794871794871795</v>
      </c>
      <c r="N108" s="38">
        <v>204</v>
      </c>
      <c r="O108" s="38">
        <f t="shared" si="20"/>
        <v>94.909090909090907</v>
      </c>
      <c r="P108" s="38">
        <f t="shared" si="21"/>
        <v>103.50738916256157</v>
      </c>
      <c r="Q108" s="38">
        <f t="shared" si="22"/>
        <v>100.49261083743843</v>
      </c>
      <c r="R108" s="38">
        <f t="shared" si="23"/>
        <v>109.09090909090908</v>
      </c>
      <c r="S108" s="39">
        <f t="shared" si="24"/>
        <v>-5.5835199283475276</v>
      </c>
      <c r="T108" s="39">
        <f t="shared" si="25"/>
        <v>-5.5835199283475134</v>
      </c>
      <c r="U108" t="s">
        <v>87</v>
      </c>
      <c r="V108" t="s">
        <v>82</v>
      </c>
      <c r="W108" t="s">
        <v>187</v>
      </c>
      <c r="X108" t="s">
        <v>312</v>
      </c>
      <c r="Y108" s="41"/>
    </row>
    <row r="109" spans="1:25" ht="15" x14ac:dyDescent="0.25">
      <c r="A109">
        <v>1.64</v>
      </c>
      <c r="B109">
        <v>2.36</v>
      </c>
      <c r="C109" s="29">
        <f t="shared" si="17"/>
        <v>3.3484911120297722E-2</v>
      </c>
      <c r="D109" s="30">
        <f>IF(OR($A109="",$B109=""),"",A109*'MPTO_working_2-way'!$G108)</f>
        <v>1.6949152542372881</v>
      </c>
      <c r="E109" s="32">
        <f>IF(OR($A109="",$B109=""),"",B109*'MPTO_working_2-way'!$G108)</f>
        <v>2.4390243902439024</v>
      </c>
      <c r="F109" s="30">
        <f>IF(OR($A109="",$B109=""),"",'MPTO_working_2-way'!D108)</f>
        <v>1.6863018473335656</v>
      </c>
      <c r="G109" s="32">
        <f>IF(OR($A109="",$B109=""),"",'MPTO_working_2-way'!E108)</f>
        <v>2.4570848146267141</v>
      </c>
      <c r="H109" s="30">
        <f>IF(OR($A109="",$B109=""),"",'OddsRatio_working_2-way'!M108)</f>
        <v>1.6859943405700353</v>
      </c>
      <c r="I109" s="30">
        <f>IF(OR($A109="",$B109=""),"",'OddsRatio_working_2-way'!N108)</f>
        <v>2.4577379737113252</v>
      </c>
      <c r="J109" s="30">
        <f>IF('Log_working_2-way'!$D108="","",A109^('Log_working_2-way'!$D108))</f>
        <v>1.6820816748919711</v>
      </c>
      <c r="K109" s="32">
        <f>IF('Log_working_2-way'!$D108="","",B109^('Log_working_2-way'!$D108))</f>
        <v>2.4661000827478752</v>
      </c>
      <c r="L109" s="37">
        <f t="shared" si="18"/>
        <v>0.59000000000000008</v>
      </c>
      <c r="M109" s="37">
        <f t="shared" si="19"/>
        <v>0.41000000000000003</v>
      </c>
      <c r="N109" s="38">
        <v>205</v>
      </c>
      <c r="O109" s="38">
        <f t="shared" si="20"/>
        <v>79.999999999999986</v>
      </c>
      <c r="P109" s="38">
        <f t="shared" si="21"/>
        <v>118.13559322033898</v>
      </c>
      <c r="Q109" s="38">
        <f t="shared" si="22"/>
        <v>86.864406779661024</v>
      </c>
      <c r="R109" s="38">
        <f t="shared" si="23"/>
        <v>125</v>
      </c>
      <c r="S109" s="39">
        <f t="shared" si="24"/>
        <v>-6.8644067796610386</v>
      </c>
      <c r="T109" s="39">
        <f t="shared" si="25"/>
        <v>-6.8644067796610244</v>
      </c>
      <c r="U109" t="s">
        <v>128</v>
      </c>
      <c r="V109" t="s">
        <v>244</v>
      </c>
      <c r="W109" t="s">
        <v>193</v>
      </c>
      <c r="X109" t="s">
        <v>312</v>
      </c>
      <c r="Y109" s="41"/>
    </row>
    <row r="110" spans="1:25" ht="15" x14ac:dyDescent="0.25">
      <c r="A110">
        <v>1.88</v>
      </c>
      <c r="B110">
        <v>2.0099999999999998</v>
      </c>
      <c r="C110" s="29">
        <f t="shared" si="17"/>
        <v>2.9427331427966497E-2</v>
      </c>
      <c r="D110" s="30">
        <f>IF(OR($A110="",$B110=""),"",A110*'MPTO_working_2-way'!$G109)</f>
        <v>1.9353233830845769</v>
      </c>
      <c r="E110" s="32">
        <f>IF(OR($A110="",$B110=""),"",B110*'MPTO_working_2-way'!$G109)</f>
        <v>2.0691489361702122</v>
      </c>
      <c r="F110" s="30">
        <f>IF(OR($A110="",$B110=""),"",'MPTO_working_2-way'!D109)</f>
        <v>1.9334834220221038</v>
      </c>
      <c r="G110" s="32">
        <f>IF(OR($A110="",$B110=""),"",'MPTO_working_2-way'!E109)</f>
        <v>2.0712563034422273</v>
      </c>
      <c r="H110" s="30">
        <f>IF(OR($A110="",$B110=""),"",'OddsRatio_working_2-way'!M109)</f>
        <v>1.9334276237142709</v>
      </c>
      <c r="I110" s="30">
        <f>IF(OR($A110="",$B110=""),"",'OddsRatio_working_2-way'!N109)</f>
        <v>2.0713203408538785</v>
      </c>
      <c r="J110" s="30">
        <f>IF('Log_working_2-way'!$D109="","",A110^('Log_working_2-way'!$D109))</f>
        <v>1.9325939690668699</v>
      </c>
      <c r="K110" s="32">
        <f>IF('Log_working_2-way'!$D109="","",B110^('Log_working_2-way'!$D109))</f>
        <v>2.0722780043286777</v>
      </c>
      <c r="L110" s="37">
        <f t="shared" si="18"/>
        <v>0.5167095115681235</v>
      </c>
      <c r="M110" s="37">
        <f t="shared" si="19"/>
        <v>0.48329048843187672</v>
      </c>
      <c r="N110" s="38">
        <v>206</v>
      </c>
      <c r="O110" s="38">
        <f t="shared" si="20"/>
        <v>96.425531914893597</v>
      </c>
      <c r="P110" s="38">
        <f t="shared" si="21"/>
        <v>103.51243781094526</v>
      </c>
      <c r="Q110" s="38">
        <f t="shared" si="22"/>
        <v>102.48756218905474</v>
      </c>
      <c r="R110" s="38">
        <f t="shared" si="23"/>
        <v>109.57446808510637</v>
      </c>
      <c r="S110" s="39">
        <f t="shared" si="24"/>
        <v>-6.0620302741611454</v>
      </c>
      <c r="T110" s="39">
        <f t="shared" si="25"/>
        <v>-6.0620302741611169</v>
      </c>
      <c r="U110" t="s">
        <v>134</v>
      </c>
      <c r="V110" t="s">
        <v>76</v>
      </c>
      <c r="W110" t="s">
        <v>191</v>
      </c>
      <c r="X110" t="s">
        <v>312</v>
      </c>
      <c r="Y110" s="41"/>
    </row>
    <row r="111" spans="1:25" ht="15" x14ac:dyDescent="0.25">
      <c r="A111">
        <v>1.65</v>
      </c>
      <c r="B111">
        <v>2.35</v>
      </c>
      <c r="C111" s="29">
        <f t="shared" si="17"/>
        <v>3.1592520954223158E-2</v>
      </c>
      <c r="D111" s="30">
        <f>IF(OR($A111="",$B111=""),"",A111*'MPTO_working_2-way'!$G110)</f>
        <v>1.7021276595744681</v>
      </c>
      <c r="E111" s="32">
        <f>IF(OR($A111="",$B111=""),"",B111*'MPTO_working_2-way'!$G110)</f>
        <v>2.4242424242424243</v>
      </c>
      <c r="F111" s="30">
        <f>IF(OR($A111="",$B111=""),"",'MPTO_working_2-way'!D110)</f>
        <v>1.6941561987984708</v>
      </c>
      <c r="G111" s="32">
        <f>IF(OR($A111="",$B111=""),"",'MPTO_working_2-way'!E110)</f>
        <v>2.4405979543666407</v>
      </c>
      <c r="H111" s="30">
        <f>IF(OR($A111="",$B111=""),"",'OddsRatio_working_2-way'!M110)</f>
        <v>1.6938886664887112</v>
      </c>
      <c r="I111" s="30">
        <f>IF(OR($A111="",$B111=""),"",'OddsRatio_working_2-way'!N110)</f>
        <v>2.4411533842457849</v>
      </c>
      <c r="J111" s="30">
        <f>IF('Log_working_2-way'!$D110="","",A111^('Log_working_2-way'!$D110))</f>
        <v>1.6902722385674813</v>
      </c>
      <c r="K111" s="32">
        <f>IF('Log_working_2-way'!$D110="","",B111^('Log_working_2-way'!$D110))</f>
        <v>2.4487037782009757</v>
      </c>
      <c r="L111" s="37">
        <f t="shared" si="18"/>
        <v>0.58750000000000002</v>
      </c>
      <c r="M111" s="37">
        <f t="shared" si="19"/>
        <v>0.41249999999999998</v>
      </c>
      <c r="N111" s="38">
        <v>207</v>
      </c>
      <c r="O111" s="38">
        <f t="shared" si="20"/>
        <v>81.545454545454518</v>
      </c>
      <c r="P111" s="38">
        <f t="shared" si="21"/>
        <v>118.91489361702129</v>
      </c>
      <c r="Q111" s="38">
        <f t="shared" si="22"/>
        <v>88.085106382978722</v>
      </c>
      <c r="R111" s="38">
        <f t="shared" si="23"/>
        <v>125.45454545454545</v>
      </c>
      <c r="S111" s="39">
        <f t="shared" si="24"/>
        <v>-6.5396518375242039</v>
      </c>
      <c r="T111" s="39">
        <f t="shared" si="25"/>
        <v>-6.5396518375241612</v>
      </c>
      <c r="U111" t="s">
        <v>133</v>
      </c>
      <c r="V111" t="s">
        <v>174</v>
      </c>
      <c r="W111" t="s">
        <v>191</v>
      </c>
      <c r="X111" t="s">
        <v>312</v>
      </c>
      <c r="Y111" s="41"/>
    </row>
    <row r="112" spans="1:25" ht="15" x14ac:dyDescent="0.25">
      <c r="A112">
        <v>1.68</v>
      </c>
      <c r="B112">
        <v>2.29</v>
      </c>
      <c r="C112" s="29">
        <f t="shared" si="17"/>
        <v>3.1919317945518833E-2</v>
      </c>
      <c r="D112" s="30">
        <f>IF(OR($A112="",$B112=""),"",A112*'MPTO_working_2-way'!$G111)</f>
        <v>1.7336244541484715</v>
      </c>
      <c r="E112" s="32">
        <f>IF(OR($A112="",$B112=""),"",B112*'MPTO_working_2-way'!$G111)</f>
        <v>2.3630952380952381</v>
      </c>
      <c r="F112" s="30">
        <f>IF(OR($A112="",$B112=""),"",'MPTO_working_2-way'!D111)</f>
        <v>1.7262855604415328</v>
      </c>
      <c r="G112" s="32">
        <f>IF(OR($A112="",$B112=""),"",'MPTO_working_2-way'!E111)</f>
        <v>2.3768688990485605</v>
      </c>
      <c r="H112" s="30">
        <f>IF(OR($A112="",$B112=""),"",'OddsRatio_working_2-way'!M111)</f>
        <v>1.7260384169902692</v>
      </c>
      <c r="I112" s="30">
        <f>IF(OR($A112="",$B112=""),"",'OddsRatio_working_2-way'!N111)</f>
        <v>2.3773375851727168</v>
      </c>
      <c r="J112" s="30">
        <f>IF('Log_working_2-way'!$D111="","",A112^('Log_working_2-way'!$D111))</f>
        <v>1.7227098761530257</v>
      </c>
      <c r="K112" s="32">
        <f>IF('Log_working_2-way'!$D111="","",B112^('Log_working_2-way'!$D111))</f>
        <v>2.3836811049586637</v>
      </c>
      <c r="L112" s="37">
        <f t="shared" si="18"/>
        <v>0.57682619647355171</v>
      </c>
      <c r="M112" s="37">
        <f t="shared" si="19"/>
        <v>0.42317380352644834</v>
      </c>
      <c r="N112" s="38">
        <v>208</v>
      </c>
      <c r="O112" s="38">
        <f t="shared" si="20"/>
        <v>84.19047619047619</v>
      </c>
      <c r="P112" s="38">
        <f t="shared" si="21"/>
        <v>117.1703056768559</v>
      </c>
      <c r="Q112" s="38">
        <f t="shared" si="22"/>
        <v>90.829694323144111</v>
      </c>
      <c r="R112" s="38">
        <f t="shared" si="23"/>
        <v>123.80952380952381</v>
      </c>
      <c r="S112" s="39">
        <f t="shared" si="24"/>
        <v>-6.6392181326679207</v>
      </c>
      <c r="T112" s="39">
        <f t="shared" si="25"/>
        <v>-6.6392181326679065</v>
      </c>
      <c r="U112" t="s">
        <v>177</v>
      </c>
      <c r="V112" t="s">
        <v>136</v>
      </c>
      <c r="W112" t="s">
        <v>191</v>
      </c>
      <c r="X112" t="s">
        <v>312</v>
      </c>
      <c r="Y112" s="41"/>
    </row>
    <row r="113" spans="1:25" s="35" customFormat="1" ht="15" x14ac:dyDescent="0.25">
      <c r="A113">
        <v>1.94</v>
      </c>
      <c r="B113">
        <v>1.93</v>
      </c>
      <c r="C113" s="29">
        <f t="shared" si="17"/>
        <v>3.3598632551679941E-2</v>
      </c>
      <c r="D113" s="30">
        <f>IF(OR($A113="",$B113=""),"",A113*'MPTO_working_2-way'!$G112)</f>
        <v>2.0051813471502591</v>
      </c>
      <c r="E113" s="32">
        <f>IF(OR($A113="",$B113=""),"",B113*'MPTO_working_2-way'!$G112)</f>
        <v>1.9948453608247423</v>
      </c>
      <c r="F113" s="30">
        <f>IF(OR($A113="",$B113=""),"",'MPTO_working_2-way'!D112)</f>
        <v>2.0053558995233249</v>
      </c>
      <c r="G113" s="32">
        <f>IF(OR($A113="",$B113=""),"",'MPTO_working_2-way'!E112)</f>
        <v>1.9946726333173512</v>
      </c>
      <c r="H113" s="30">
        <f>IF(OR($A113="",$B113=""),"",'OddsRatio_working_2-way'!M112)</f>
        <v>2.0053619687316817</v>
      </c>
      <c r="I113" s="30">
        <f>IF(OR($A113="",$B113=""),"",'OddsRatio_working_2-way'!N112)</f>
        <v>1.9946666286387909</v>
      </c>
      <c r="J113" s="30">
        <f>IF('Log_working_2-way'!$D112="","",A113^('Log_working_2-way'!$D112))</f>
        <v>2.0054414461156225</v>
      </c>
      <c r="K113" s="32">
        <f>IF('Log_working_2-way'!$D112="","",B113^('Log_working_2-way'!$D112))</f>
        <v>1.9945880029745278</v>
      </c>
      <c r="L113" s="37">
        <f t="shared" si="18"/>
        <v>0.49870801033591733</v>
      </c>
      <c r="M113" s="37">
        <f t="shared" si="19"/>
        <v>0.50129198966408273</v>
      </c>
      <c r="N113" s="38">
        <v>209</v>
      </c>
      <c r="O113" s="38">
        <f t="shared" si="20"/>
        <v>101.26804123711341</v>
      </c>
      <c r="P113" s="38">
        <f t="shared" si="21"/>
        <v>100.70984455958551</v>
      </c>
      <c r="Q113" s="38">
        <f t="shared" si="22"/>
        <v>108.29015544041452</v>
      </c>
      <c r="R113" s="38">
        <f t="shared" si="23"/>
        <v>107.73195876288661</v>
      </c>
      <c r="S113" s="39">
        <f t="shared" si="24"/>
        <v>-7.0221142033011148</v>
      </c>
      <c r="T113" s="39">
        <f t="shared" si="25"/>
        <v>-7.0221142033011006</v>
      </c>
      <c r="U113" t="s">
        <v>131</v>
      </c>
      <c r="V113" t="s">
        <v>173</v>
      </c>
      <c r="W113" t="s">
        <v>191</v>
      </c>
      <c r="X113" t="s">
        <v>313</v>
      </c>
      <c r="Y113" s="41"/>
    </row>
    <row r="114" spans="1:25" ht="15" x14ac:dyDescent="0.25">
      <c r="A114">
        <v>1.66</v>
      </c>
      <c r="B114">
        <v>2.2999999999999998</v>
      </c>
      <c r="C114" s="29">
        <f t="shared" si="17"/>
        <v>3.7192247249869137E-2</v>
      </c>
      <c r="D114" s="30">
        <f>IF(OR($A114="",$B114=""),"",A114*'MPTO_working_2-way'!$G113)</f>
        <v>1.7217391304347827</v>
      </c>
      <c r="E114" s="32">
        <f>IF(OR($A114="",$B114=""),"",B114*'MPTO_working_2-way'!$G113)</f>
        <v>2.3855421686746987</v>
      </c>
      <c r="F114" s="30">
        <f>IF(OR($A114="",$B114=""),"",'MPTO_working_2-way'!D113)</f>
        <v>1.7128757290264693</v>
      </c>
      <c r="G114" s="32">
        <f>IF(OR($A114="",$B114=""),"",'MPTO_working_2-way'!E113)</f>
        <v>2.402769037130271</v>
      </c>
      <c r="H114" s="30">
        <f>IF(OR($A114="",$B114=""),"",'OddsRatio_working_2-way'!M113)</f>
        <v>1.7125253031944256</v>
      </c>
      <c r="I114" s="30">
        <f>IF(OR($A114="",$B114=""),"",'OddsRatio_working_2-way'!N113)</f>
        <v>2.4034589305344736</v>
      </c>
      <c r="J114" s="30">
        <f>IF('Log_working_2-way'!$D113="","",A114^('Log_working_2-way'!$D113))</f>
        <v>1.708491418138335</v>
      </c>
      <c r="K114" s="32">
        <f>IF('Log_working_2-way'!$D113="","",B114^('Log_working_2-way'!$D113))</f>
        <v>2.4114497005870583</v>
      </c>
      <c r="L114" s="37">
        <f t="shared" si="18"/>
        <v>0.58080808080808077</v>
      </c>
      <c r="M114" s="37">
        <f t="shared" si="19"/>
        <v>0.41919191919191923</v>
      </c>
      <c r="N114" s="38">
        <v>210</v>
      </c>
      <c r="O114" s="38">
        <f t="shared" si="20"/>
        <v>83.493975903614441</v>
      </c>
      <c r="P114" s="38">
        <f t="shared" si="21"/>
        <v>118.69565217391303</v>
      </c>
      <c r="Q114" s="38">
        <f t="shared" si="22"/>
        <v>91.304347826086968</v>
      </c>
      <c r="R114" s="38">
        <f t="shared" si="23"/>
        <v>126.50602409638556</v>
      </c>
      <c r="S114" s="39">
        <f t="shared" si="24"/>
        <v>-7.8103719224725268</v>
      </c>
      <c r="T114" s="39">
        <f t="shared" si="25"/>
        <v>-7.8103719224725268</v>
      </c>
      <c r="U114" t="s">
        <v>77</v>
      </c>
      <c r="V114" t="s">
        <v>135</v>
      </c>
      <c r="W114" t="s">
        <v>191</v>
      </c>
      <c r="X114" t="s">
        <v>313</v>
      </c>
      <c r="Y114" s="41"/>
    </row>
    <row r="115" spans="1:25" ht="15" x14ac:dyDescent="0.25">
      <c r="A115">
        <v>1.81</v>
      </c>
      <c r="B115">
        <v>2.06</v>
      </c>
      <c r="C115" s="29">
        <f t="shared" si="17"/>
        <v>3.7923081049187513E-2</v>
      </c>
      <c r="D115" s="30">
        <f>IF(OR($A115="",$B115=""),"",A115*'MPTO_working_2-way'!$G114)</f>
        <v>1.8786407766990294</v>
      </c>
      <c r="E115" s="32">
        <f>IF(OR($A115="",$B115=""),"",B115*'MPTO_working_2-way'!$G114)</f>
        <v>2.1381215469613264</v>
      </c>
      <c r="F115" s="30">
        <f>IF(OR($A115="",$B115=""),"",'MPTO_working_2-way'!D114)</f>
        <v>1.8743276529432467</v>
      </c>
      <c r="G115" s="32">
        <f>IF(OR($A115="",$B115=""),"",'MPTO_working_2-way'!E114)</f>
        <v>2.1437359857413907</v>
      </c>
      <c r="H115" s="30">
        <f>IF(OR($A115="",$B115=""),"",'OddsRatio_working_2-way'!M114)</f>
        <v>1.8741572761215382</v>
      </c>
      <c r="I115" s="30">
        <f>IF(OR($A115="",$B115=""),"",'OddsRatio_working_2-way'!N114)</f>
        <v>2.1439589045541121</v>
      </c>
      <c r="J115" s="30">
        <f>IF('Log_working_2-way'!$D114="","",A115^('Log_working_2-way'!$D114))</f>
        <v>1.8721919326638379</v>
      </c>
      <c r="K115" s="32">
        <f>IF('Log_working_2-way'!$D114="","",B115^('Log_working_2-way'!$D114))</f>
        <v>2.1465366309290381</v>
      </c>
      <c r="L115" s="37">
        <f t="shared" si="18"/>
        <v>0.53229974160206706</v>
      </c>
      <c r="M115" s="37">
        <f t="shared" si="19"/>
        <v>0.46770025839793272</v>
      </c>
      <c r="N115" s="38">
        <v>211</v>
      </c>
      <c r="O115" s="38">
        <f t="shared" si="20"/>
        <v>94.425414364640901</v>
      </c>
      <c r="P115" s="38">
        <f t="shared" si="21"/>
        <v>108.5728155339806</v>
      </c>
      <c r="Q115" s="38">
        <f t="shared" si="22"/>
        <v>102.42718446601941</v>
      </c>
      <c r="R115" s="38">
        <f t="shared" si="23"/>
        <v>116.57458563535913</v>
      </c>
      <c r="S115" s="39">
        <f t="shared" si="24"/>
        <v>-8.0017701013785114</v>
      </c>
      <c r="T115" s="39">
        <f t="shared" si="25"/>
        <v>-8.0017701013785256</v>
      </c>
      <c r="U115" t="s">
        <v>75</v>
      </c>
      <c r="V115" t="s">
        <v>184</v>
      </c>
      <c r="W115" t="s">
        <v>191</v>
      </c>
      <c r="X115" t="s">
        <v>313</v>
      </c>
      <c r="Y115" s="41"/>
    </row>
    <row r="116" spans="1:25" ht="15" x14ac:dyDescent="0.25">
      <c r="A116">
        <v>1.8</v>
      </c>
      <c r="B116">
        <v>2.0699999999999998</v>
      </c>
      <c r="C116" s="29">
        <f t="shared" si="17"/>
        <v>3.8647342995169254E-2</v>
      </c>
      <c r="D116" s="30">
        <f>IF(OR($A116="",$B116=""),"",A116*'MPTO_working_2-way'!$G115)</f>
        <v>1.8695652173913047</v>
      </c>
      <c r="E116" s="32">
        <f>IF(OR($A116="",$B116=""),"",B116*'MPTO_working_2-way'!$G115)</f>
        <v>2.1500000000000004</v>
      </c>
      <c r="F116" s="30">
        <f>IF(OR($A116="",$B116=""),"",'MPTO_working_2-way'!D115)</f>
        <v>1.8648648648648651</v>
      </c>
      <c r="G116" s="32">
        <f>IF(OR($A116="",$B116=""),"",'MPTO_working_2-way'!E115)</f>
        <v>2.15625</v>
      </c>
      <c r="H116" s="30">
        <f>IF(OR($A116="",$B116=""),"",'OddsRatio_working_2-way'!M115)</f>
        <v>1.8646754023342345</v>
      </c>
      <c r="I116" s="30">
        <f>IF(OR($A116="",$B116=""),"",'OddsRatio_working_2-way'!N115)</f>
        <v>2.1565033506220384</v>
      </c>
      <c r="J116" s="30">
        <f>IF('Log_working_2-way'!$D115="","",A116^('Log_working_2-way'!$D115))</f>
        <v>1.8625327535713179</v>
      </c>
      <c r="K116" s="32">
        <f>IF('Log_working_2-way'!$D115="","",B116^('Log_working_2-way'!$D115))</f>
        <v>2.1593762623614712</v>
      </c>
      <c r="L116" s="37">
        <f t="shared" si="18"/>
        <v>0.53488372093023251</v>
      </c>
      <c r="M116" s="37">
        <f t="shared" si="19"/>
        <v>0.46511627906976738</v>
      </c>
      <c r="N116" s="38">
        <v>212</v>
      </c>
      <c r="O116" s="38">
        <f t="shared" si="20"/>
        <v>94.222222222222243</v>
      </c>
      <c r="P116" s="38">
        <f t="shared" si="21"/>
        <v>109.58454106280193</v>
      </c>
      <c r="Q116" s="38">
        <f t="shared" si="22"/>
        <v>102.41545893719808</v>
      </c>
      <c r="R116" s="38">
        <f t="shared" si="23"/>
        <v>117.77777777777779</v>
      </c>
      <c r="S116" s="39">
        <f t="shared" si="24"/>
        <v>-8.1932367149758392</v>
      </c>
      <c r="T116" s="39">
        <f t="shared" si="25"/>
        <v>-8.1932367149758534</v>
      </c>
      <c r="U116" t="s">
        <v>176</v>
      </c>
      <c r="V116" t="s">
        <v>172</v>
      </c>
      <c r="W116" t="s">
        <v>191</v>
      </c>
      <c r="X116" t="s">
        <v>313</v>
      </c>
      <c r="Y116" s="41"/>
    </row>
    <row r="117" spans="1:25" ht="15" x14ac:dyDescent="0.25">
      <c r="A117">
        <v>1.47</v>
      </c>
      <c r="B117">
        <v>2.78</v>
      </c>
      <c r="C117" s="29">
        <f t="shared" si="17"/>
        <v>3.9984339059364826E-2</v>
      </c>
      <c r="D117" s="30">
        <f>IF(OR($A117="",$B117=""),"",A117*'MPTO_working_2-way'!$G116)</f>
        <v>1.5287769784172662</v>
      </c>
      <c r="E117" s="32">
        <f>IF(OR($A117="",$B117=""),"",B117*'MPTO_working_2-way'!$G116)</f>
        <v>2.8911564625850339</v>
      </c>
      <c r="F117" s="30">
        <f>IF(OR($A117="",$B117=""),"",'MPTO_working_2-way'!D116)</f>
        <v>1.5145091353815365</v>
      </c>
      <c r="G117" s="32">
        <f>IF(OR($A117="",$B117=""),"",'MPTO_working_2-way'!E116)</f>
        <v>2.9436000864366494</v>
      </c>
      <c r="H117" s="30">
        <f>IF(OR($A117="",$B117=""),"",'OddsRatio_working_2-way'!M116)</f>
        <v>1.5138530371810843</v>
      </c>
      <c r="I117" s="30">
        <f>IF(OR($A117="",$B117=""),"",'OddsRatio_working_2-way'!N116)</f>
        <v>2.9460817152815526</v>
      </c>
      <c r="J117" s="30">
        <f>IF('Log_working_2-way'!$D116="","",A117^('Log_working_2-way'!$D116))</f>
        <v>1.5073069397899939</v>
      </c>
      <c r="K117" s="32">
        <f>IF('Log_working_2-way'!$D116="","",B117^('Log_working_2-way'!$D116))</f>
        <v>2.971193219657303</v>
      </c>
      <c r="L117" s="37">
        <f t="shared" ref="L117:L180" si="26">(1/D117)</f>
        <v>0.65411764705882347</v>
      </c>
      <c r="M117" s="37">
        <f t="shared" ref="M117:M180" si="27">(1/E117)</f>
        <v>0.34588235294117647</v>
      </c>
      <c r="N117" s="38">
        <v>213</v>
      </c>
      <c r="O117" s="38">
        <f t="shared" ref="O117:O180" si="28">(1/A117)*((N117*A117)-N117)</f>
        <v>68.102040816326536</v>
      </c>
      <c r="P117" s="38">
        <f t="shared" ref="P117:P180" si="29">(1/B117)*((N117*B117)-N117)</f>
        <v>136.3812949640288</v>
      </c>
      <c r="Q117" s="38">
        <f t="shared" ref="Q117:Q180" si="30">(1/B117)*N117</f>
        <v>76.618705035971232</v>
      </c>
      <c r="R117" s="38">
        <f t="shared" ref="R117:R180" si="31">(1/A117)*N117</f>
        <v>144.89795918367346</v>
      </c>
      <c r="S117" s="39">
        <f t="shared" ref="S117:S180" si="32">O117-Q117</f>
        <v>-8.5166642196446958</v>
      </c>
      <c r="T117" s="39">
        <f t="shared" ref="T117:T180" si="33">P117-R117</f>
        <v>-8.5166642196446674</v>
      </c>
      <c r="U117" t="s">
        <v>147</v>
      </c>
      <c r="V117" t="s">
        <v>88</v>
      </c>
      <c r="W117" t="s">
        <v>187</v>
      </c>
      <c r="X117" s="48" t="s">
        <v>333</v>
      </c>
      <c r="Y117" s="41"/>
    </row>
    <row r="118" spans="1:25" ht="15" x14ac:dyDescent="0.25">
      <c r="A118">
        <v>1.63</v>
      </c>
      <c r="B118">
        <v>2.38</v>
      </c>
      <c r="C118" s="29">
        <f t="shared" si="17"/>
        <v>3.3664999742228252E-2</v>
      </c>
      <c r="D118" s="30">
        <f>IF(OR($A118="",$B118=""),"",A118*'MPTO_working_2-way'!$G117)</f>
        <v>1.6848739495798319</v>
      </c>
      <c r="E118" s="32">
        <f>IF(OR($A118="",$B118=""),"",B118*'MPTO_working_2-way'!$G117)</f>
        <v>2.4601226993865031</v>
      </c>
      <c r="F118" s="30">
        <f>IF(OR($A118="",$B118=""),"",'MPTO_working_2-way'!D117)</f>
        <v>1.6759839288028686</v>
      </c>
      <c r="G118" s="32">
        <f>IF(OR($A118="",$B118=""),"",'MPTO_working_2-way'!E117)</f>
        <v>2.4793251102447753</v>
      </c>
      <c r="H118" s="30">
        <f>IF(OR($A118="",$B118=""),"",'OddsRatio_working_2-way'!M117)</f>
        <v>1.6756639246921761</v>
      </c>
      <c r="I118" s="30">
        <f>IF(OR($A118="",$B118=""),"",'OddsRatio_working_2-way'!N117)</f>
        <v>2.4800257398019103</v>
      </c>
      <c r="J118" s="30">
        <f>IF('Log_working_2-way'!$D117="","",A118^('Log_working_2-way'!$D117))</f>
        <v>1.6716243688761041</v>
      </c>
      <c r="K118" s="32">
        <f>IF('Log_working_2-way'!$D117="","",B118^('Log_working_2-way'!$D117))</f>
        <v>2.4889275111820632</v>
      </c>
      <c r="L118" s="37">
        <f t="shared" si="26"/>
        <v>0.59351620947630923</v>
      </c>
      <c r="M118" s="37">
        <f t="shared" si="27"/>
        <v>0.40648379052369077</v>
      </c>
      <c r="N118" s="38">
        <v>214</v>
      </c>
      <c r="O118" s="38">
        <f t="shared" si="28"/>
        <v>82.711656441717793</v>
      </c>
      <c r="P118" s="38">
        <f t="shared" si="29"/>
        <v>124.08403361344537</v>
      </c>
      <c r="Q118" s="38">
        <f t="shared" si="30"/>
        <v>89.915966386554629</v>
      </c>
      <c r="R118" s="38">
        <f t="shared" si="31"/>
        <v>131.28834355828221</v>
      </c>
      <c r="S118" s="39">
        <f t="shared" si="32"/>
        <v>-7.2043099448368366</v>
      </c>
      <c r="T118" s="39">
        <f t="shared" si="33"/>
        <v>-7.2043099448368366</v>
      </c>
      <c r="U118" t="s">
        <v>142</v>
      </c>
      <c r="V118" t="s">
        <v>315</v>
      </c>
      <c r="W118" t="s">
        <v>187</v>
      </c>
      <c r="X118" s="48" t="s">
        <v>334</v>
      </c>
      <c r="Y118" s="41"/>
    </row>
    <row r="119" spans="1:25" ht="15" x14ac:dyDescent="0.25">
      <c r="A119">
        <v>1.41</v>
      </c>
      <c r="B119">
        <v>3.03</v>
      </c>
      <c r="C119" s="29">
        <f t="shared" si="17"/>
        <v>3.9252861456358534E-2</v>
      </c>
      <c r="D119" s="30">
        <f>IF(OR($A119="",$B119=""),"",A119*'MPTO_working_2-way'!$G118)</f>
        <v>1.4653465346534655</v>
      </c>
      <c r="E119" s="32">
        <f>IF(OR($A119="",$B119=""),"",B119*'MPTO_working_2-way'!$G118)</f>
        <v>3.1489361702127661</v>
      </c>
      <c r="F119" s="30">
        <f>IF(OR($A119="",$B119=""),"",'MPTO_working_2-way'!D118)</f>
        <v>1.4501298304566979</v>
      </c>
      <c r="G119" s="32">
        <f>IF(OR($A119="",$B119=""),"",'MPTO_working_2-way'!E118)</f>
        <v>3.2215812690872077</v>
      </c>
      <c r="H119" s="30">
        <f>IF(OR($A119="",$B119=""),"",'OddsRatio_working_2-way'!M118)</f>
        <v>1.4494112185401624</v>
      </c>
      <c r="I119" s="30">
        <f>IF(OR($A119="",$B119=""),"",'OddsRatio_working_2-way'!N118)</f>
        <v>3.2251335942354391</v>
      </c>
      <c r="J119" s="30">
        <f>IF('Log_working_2-way'!$D118="","",A119^('Log_working_2-way'!$D118))</f>
        <v>1.442396505829008</v>
      </c>
      <c r="K119" s="32">
        <f>IF('Log_working_2-way'!$D118="","",B119^('Log_working_2-way'!$D118))</f>
        <v>3.2604156832672548</v>
      </c>
      <c r="L119" s="37">
        <f t="shared" si="26"/>
        <v>0.68243243243243235</v>
      </c>
      <c r="M119" s="37">
        <f t="shared" si="27"/>
        <v>0.31756756756756754</v>
      </c>
      <c r="N119" s="38">
        <v>215</v>
      </c>
      <c r="O119" s="38">
        <f t="shared" si="28"/>
        <v>62.517730496453886</v>
      </c>
      <c r="P119" s="38">
        <f t="shared" si="29"/>
        <v>144.04290429042902</v>
      </c>
      <c r="Q119" s="38">
        <f t="shared" si="30"/>
        <v>70.95709570957095</v>
      </c>
      <c r="R119" s="38">
        <f t="shared" si="31"/>
        <v>152.48226950354609</v>
      </c>
      <c r="S119" s="39">
        <f t="shared" si="32"/>
        <v>-8.439365213117064</v>
      </c>
      <c r="T119" s="39">
        <f t="shared" si="33"/>
        <v>-8.4393652131170711</v>
      </c>
      <c r="U119" t="s">
        <v>91</v>
      </c>
      <c r="V119" t="s">
        <v>100</v>
      </c>
      <c r="W119" t="s">
        <v>192</v>
      </c>
      <c r="X119" s="48" t="s">
        <v>335</v>
      </c>
      <c r="Y119" s="41"/>
    </row>
    <row r="120" spans="1:25" ht="15" x14ac:dyDescent="0.25">
      <c r="A120">
        <v>2.06</v>
      </c>
      <c r="B120">
        <v>1.84</v>
      </c>
      <c r="C120" s="29">
        <f t="shared" si="17"/>
        <v>2.891515407344869E-2</v>
      </c>
      <c r="D120" s="30">
        <f>IF(OR($A120="",$B120=""),"",A120*'MPTO_working_2-way'!$G119)</f>
        <v>2.1195652173913042</v>
      </c>
      <c r="E120" s="32">
        <f>IF(OR($A120="",$B120=""),"",B120*'MPTO_working_2-way'!$G119)</f>
        <v>1.8932038834951457</v>
      </c>
      <c r="F120" s="30">
        <f>IF(OR($A120="",$B120=""),"",'MPTO_working_2-way'!D119)</f>
        <v>2.1232354918216445</v>
      </c>
      <c r="G120" s="32">
        <f>IF(OR($A120="",$B120=""),"",'MPTO_working_2-way'!E119)</f>
        <v>1.8902852583283463</v>
      </c>
      <c r="H120" s="30">
        <f>IF(OR($A120="",$B120=""),"",'OddsRatio_working_2-way'!M119)</f>
        <v>2.123345344008138</v>
      </c>
      <c r="I120" s="30">
        <f>IF(OR($A120="",$B120=""),"",'OddsRatio_working_2-way'!N119)</f>
        <v>1.8901981971385247</v>
      </c>
      <c r="J120" s="30">
        <f>IF('Log_working_2-way'!$D119="","",A120^('Log_working_2-way'!$D119))</f>
        <v>2.1250149218724146</v>
      </c>
      <c r="K120" s="32">
        <f>IF('Log_working_2-way'!$D119="","",B120^('Log_working_2-way'!$D119))</f>
        <v>1.8888770989238437</v>
      </c>
      <c r="L120" s="37">
        <f t="shared" si="26"/>
        <v>0.47179487179487184</v>
      </c>
      <c r="M120" s="37">
        <f t="shared" si="27"/>
        <v>0.52820512820512822</v>
      </c>
      <c r="N120" s="38">
        <v>216</v>
      </c>
      <c r="O120" s="38">
        <f t="shared" si="28"/>
        <v>111.14563106796119</v>
      </c>
      <c r="P120" s="38">
        <f t="shared" si="29"/>
        <v>98.608695652173907</v>
      </c>
      <c r="Q120" s="38">
        <f t="shared" si="30"/>
        <v>117.39130434782608</v>
      </c>
      <c r="R120" s="38">
        <f t="shared" si="31"/>
        <v>104.85436893203884</v>
      </c>
      <c r="S120" s="39">
        <f t="shared" si="32"/>
        <v>-6.2456732798648886</v>
      </c>
      <c r="T120" s="39">
        <f t="shared" si="33"/>
        <v>-6.2456732798649313</v>
      </c>
      <c r="U120" t="s">
        <v>92</v>
      </c>
      <c r="V120" t="s">
        <v>96</v>
      </c>
      <c r="W120" t="s">
        <v>192</v>
      </c>
      <c r="X120" s="48" t="s">
        <v>335</v>
      </c>
      <c r="Y120" s="41"/>
    </row>
    <row r="121" spans="1:25" ht="15" x14ac:dyDescent="0.25">
      <c r="A121">
        <v>2.0099999999999998</v>
      </c>
      <c r="B121">
        <v>1.88</v>
      </c>
      <c r="C121" s="29">
        <f t="shared" si="17"/>
        <v>2.9427331427966497E-2</v>
      </c>
      <c r="D121" s="30">
        <f>IF(OR($A121="",$B121=""),"",A121*'MPTO_working_2-way'!$G120)</f>
        <v>2.0691489361702122</v>
      </c>
      <c r="E121" s="32">
        <f>IF(OR($A121="",$B121=""),"",B121*'MPTO_working_2-way'!$G120)</f>
        <v>1.9353233830845769</v>
      </c>
      <c r="F121" s="30">
        <f>IF(OR($A121="",$B121=""),"",'MPTO_working_2-way'!D120)</f>
        <v>2.0712563034422273</v>
      </c>
      <c r="G121" s="32">
        <f>IF(OR($A121="",$B121=""),"",'MPTO_working_2-way'!E120)</f>
        <v>1.9334834220221038</v>
      </c>
      <c r="H121" s="30">
        <f>IF(OR($A121="",$B121=""),"",'OddsRatio_working_2-way'!M120)</f>
        <v>2.0713203408538785</v>
      </c>
      <c r="I121" s="30">
        <f>IF(OR($A121="",$B121=""),"",'OddsRatio_working_2-way'!N120)</f>
        <v>1.9334276237142709</v>
      </c>
      <c r="J121" s="30">
        <f>IF('Log_working_2-way'!$D120="","",A121^('Log_working_2-way'!$D120))</f>
        <v>2.0722780043286777</v>
      </c>
      <c r="K121" s="32">
        <f>IF('Log_working_2-way'!$D120="","",B121^('Log_working_2-way'!$D120))</f>
        <v>1.9325939690668699</v>
      </c>
      <c r="L121" s="37">
        <f t="shared" si="26"/>
        <v>0.48329048843187672</v>
      </c>
      <c r="M121" s="37">
        <f t="shared" si="27"/>
        <v>0.5167095115681235</v>
      </c>
      <c r="N121" s="38">
        <v>217</v>
      </c>
      <c r="O121" s="38">
        <f t="shared" si="28"/>
        <v>109.03980099502488</v>
      </c>
      <c r="P121" s="38">
        <f t="shared" si="29"/>
        <v>101.57446808510637</v>
      </c>
      <c r="Q121" s="38">
        <f t="shared" si="30"/>
        <v>115.42553191489361</v>
      </c>
      <c r="R121" s="38">
        <f t="shared" si="31"/>
        <v>107.96019900497514</v>
      </c>
      <c r="S121" s="39">
        <f t="shared" si="32"/>
        <v>-6.3857309198687346</v>
      </c>
      <c r="T121" s="39">
        <f t="shared" si="33"/>
        <v>-6.3857309198687631</v>
      </c>
      <c r="U121" t="s">
        <v>95</v>
      </c>
      <c r="V121" t="s">
        <v>104</v>
      </c>
      <c r="W121" t="s">
        <v>192</v>
      </c>
      <c r="X121" s="48" t="s">
        <v>335</v>
      </c>
      <c r="Y121" s="41"/>
    </row>
    <row r="122" spans="1:25" ht="15" x14ac:dyDescent="0.25">
      <c r="A122">
        <v>1.8</v>
      </c>
      <c r="B122">
        <v>2.09</v>
      </c>
      <c r="C122" s="29">
        <f t="shared" si="17"/>
        <v>3.4024455077086735E-2</v>
      </c>
      <c r="D122" s="30">
        <f>IF(OR($A122="",$B122=""),"",A122*'MPTO_working_2-way'!$G121)</f>
        <v>1.8612440191387563</v>
      </c>
      <c r="E122" s="32">
        <f>IF(OR($A122="",$B122=""),"",B122*'MPTO_working_2-way'!$G121)</f>
        <v>2.161111111111111</v>
      </c>
      <c r="F122" s="30">
        <f>IF(OR($A122="",$B122=""),"",'MPTO_working_2-way'!D121)</f>
        <v>1.8568608094768018</v>
      </c>
      <c r="G122" s="32">
        <f>IF(OR($A122="",$B122=""),"",'MPTO_working_2-way'!E121)</f>
        <v>2.1670506912442398</v>
      </c>
      <c r="H122" s="30">
        <f>IF(OR($A122="",$B122=""),"",'OddsRatio_working_2-way'!M121)</f>
        <v>1.8567058737562385</v>
      </c>
      <c r="I122" s="30">
        <f>IF(OR($A122="",$B122=""),"",'OddsRatio_working_2-way'!N121)</f>
        <v>2.1672617529928755</v>
      </c>
      <c r="J122" s="30">
        <f>IF('Log_working_2-way'!$D121="","",A122^('Log_working_2-way'!$D121))</f>
        <v>1.8547149010332622</v>
      </c>
      <c r="K122" s="32">
        <f>IF('Log_working_2-way'!$D121="","",B122^('Log_working_2-way'!$D121))</f>
        <v>2.1699807722915003</v>
      </c>
      <c r="L122" s="37">
        <f t="shared" si="26"/>
        <v>0.53727506426735205</v>
      </c>
      <c r="M122" s="37">
        <f t="shared" si="27"/>
        <v>0.46272493573264784</v>
      </c>
      <c r="N122" s="38">
        <v>218</v>
      </c>
      <c r="O122" s="38">
        <f t="shared" si="28"/>
        <v>96.888888888888914</v>
      </c>
      <c r="P122" s="38">
        <f t="shared" si="29"/>
        <v>113.69377990430621</v>
      </c>
      <c r="Q122" s="38">
        <f t="shared" si="30"/>
        <v>104.30622009569379</v>
      </c>
      <c r="R122" s="38">
        <f t="shared" si="31"/>
        <v>121.11111111111111</v>
      </c>
      <c r="S122" s="39">
        <f t="shared" si="32"/>
        <v>-7.4173312068048745</v>
      </c>
      <c r="T122" s="39">
        <f t="shared" si="33"/>
        <v>-7.4173312068049029</v>
      </c>
      <c r="U122" t="s">
        <v>178</v>
      </c>
      <c r="V122" t="s">
        <v>94</v>
      </c>
      <c r="W122" t="s">
        <v>192</v>
      </c>
      <c r="X122" s="48" t="s">
        <v>335</v>
      </c>
      <c r="Y122" s="41"/>
    </row>
    <row r="123" spans="1:25" ht="15" x14ac:dyDescent="0.25">
      <c r="A123">
        <v>1.96</v>
      </c>
      <c r="B123">
        <v>1.93</v>
      </c>
      <c r="C123" s="29">
        <f t="shared" si="17"/>
        <v>2.8338796658559762E-2</v>
      </c>
      <c r="D123" s="30">
        <f>IF(OR($A123="",$B123=""),"",A123*'MPTO_working_2-way'!$G122)</f>
        <v>2.0155440414507773</v>
      </c>
      <c r="E123" s="32">
        <f>IF(OR($A123="",$B123=""),"",B123*'MPTO_working_2-way'!$G122)</f>
        <v>1.9846938775510203</v>
      </c>
      <c r="F123" s="30">
        <f>IF(OR($A123="",$B123=""),"",'MPTO_working_2-way'!D122)</f>
        <v>2.0159880622468553</v>
      </c>
      <c r="G123" s="32">
        <f>IF(OR($A123="",$B123=""),"",'MPTO_working_2-way'!E122)</f>
        <v>1.9842635333613092</v>
      </c>
      <c r="H123" s="30">
        <f>IF(OR($A123="",$B123=""),"",'OddsRatio_working_2-way'!M122)</f>
        <v>2.0160010160015238</v>
      </c>
      <c r="I123" s="30">
        <f>IF(OR($A123="",$B123=""),"",'OddsRatio_working_2-way'!N122)</f>
        <v>1.9842509842514759</v>
      </c>
      <c r="J123" s="30">
        <f>IF('Log_working_2-way'!$D122="","",A123^('Log_working_2-way'!$D122))</f>
        <v>2.0162023284286739</v>
      </c>
      <c r="K123" s="32">
        <f>IF('Log_working_2-way'!$D122="","",B123^('Log_working_2-way'!$D122))</f>
        <v>1.9840560014719333</v>
      </c>
      <c r="L123" s="37">
        <f t="shared" si="26"/>
        <v>0.49614395886889456</v>
      </c>
      <c r="M123" s="37">
        <f t="shared" si="27"/>
        <v>0.50385604113110538</v>
      </c>
      <c r="N123" s="38">
        <v>219</v>
      </c>
      <c r="O123" s="38">
        <f t="shared" si="28"/>
        <v>107.26530612244899</v>
      </c>
      <c r="P123" s="38">
        <f t="shared" si="29"/>
        <v>105.52849740932642</v>
      </c>
      <c r="Q123" s="38">
        <f t="shared" si="30"/>
        <v>113.47150259067359</v>
      </c>
      <c r="R123" s="38">
        <f t="shared" si="31"/>
        <v>111.73469387755102</v>
      </c>
      <c r="S123" s="39">
        <f t="shared" si="32"/>
        <v>-6.2061964682246042</v>
      </c>
      <c r="T123" s="39">
        <f t="shared" si="33"/>
        <v>-6.2061964682246042</v>
      </c>
      <c r="U123" t="s">
        <v>90</v>
      </c>
      <c r="V123" t="s">
        <v>101</v>
      </c>
      <c r="W123" t="s">
        <v>192</v>
      </c>
      <c r="X123" s="48" t="s">
        <v>335</v>
      </c>
      <c r="Y123" s="41"/>
    </row>
    <row r="124" spans="1:25" ht="15" x14ac:dyDescent="0.25">
      <c r="A124">
        <v>1.64</v>
      </c>
      <c r="B124">
        <v>2.37</v>
      </c>
      <c r="C124" s="29">
        <f t="shared" si="17"/>
        <v>3.1697025831017633E-2</v>
      </c>
      <c r="D124" s="30">
        <f>IF(OR($A124="",$B124=""),"",A124*'MPTO_working_2-way'!$G123)</f>
        <v>1.6919831223628687</v>
      </c>
      <c r="E124" s="32">
        <f>IF(OR($A124="",$B124=""),"",B124*'MPTO_working_2-way'!$G123)</f>
        <v>2.4451219512195119</v>
      </c>
      <c r="F124" s="30">
        <f>IF(OR($A124="",$B124=""),"",'MPTO_working_2-way'!D123)</f>
        <v>1.6837636458152829</v>
      </c>
      <c r="G124" s="32">
        <f>IF(OR($A124="",$B124=""),"",'MPTO_working_2-way'!E123)</f>
        <v>2.4624936644703492</v>
      </c>
      <c r="H124" s="30">
        <f>IF(OR($A124="",$B124=""),"",'OddsRatio_working_2-way'!M123)</f>
        <v>1.6834861261734084</v>
      </c>
      <c r="I124" s="30">
        <f>IF(OR($A124="",$B124=""),"",'OddsRatio_working_2-way'!N123)</f>
        <v>2.4630874888399528</v>
      </c>
      <c r="J124" s="30">
        <f>IF('Log_working_2-way'!$D123="","",A124^('Log_working_2-way'!$D123))</f>
        <v>1.6797561972418789</v>
      </c>
      <c r="K124" s="32">
        <f>IF('Log_working_2-way'!$D123="","",B124^('Log_working_2-way'!$D123))</f>
        <v>2.4711156795001918</v>
      </c>
      <c r="L124" s="37">
        <f t="shared" si="26"/>
        <v>0.59102244389027447</v>
      </c>
      <c r="M124" s="37">
        <f t="shared" si="27"/>
        <v>0.40897755610972575</v>
      </c>
      <c r="N124" s="38">
        <v>220</v>
      </c>
      <c r="O124" s="38">
        <f t="shared" si="28"/>
        <v>85.853658536585343</v>
      </c>
      <c r="P124" s="38">
        <f t="shared" si="29"/>
        <v>127.1729957805907</v>
      </c>
      <c r="Q124" s="38">
        <f t="shared" si="30"/>
        <v>92.827004219409275</v>
      </c>
      <c r="R124" s="38">
        <f t="shared" si="31"/>
        <v>134.14634146341464</v>
      </c>
      <c r="S124" s="39">
        <f t="shared" si="32"/>
        <v>-6.9733456828239326</v>
      </c>
      <c r="T124" s="39">
        <f t="shared" si="33"/>
        <v>-6.9733456828239468</v>
      </c>
      <c r="U124" t="s">
        <v>97</v>
      </c>
      <c r="V124" t="s">
        <v>93</v>
      </c>
      <c r="W124" t="s">
        <v>192</v>
      </c>
      <c r="X124" s="48" t="s">
        <v>335</v>
      </c>
      <c r="Y124" s="41"/>
    </row>
    <row r="125" spans="1:25" ht="15" x14ac:dyDescent="0.25">
      <c r="A125">
        <v>1.8</v>
      </c>
      <c r="B125">
        <v>2.09</v>
      </c>
      <c r="C125" s="29">
        <f t="shared" si="17"/>
        <v>3.4024455077086735E-2</v>
      </c>
      <c r="D125" s="30">
        <f>IF(OR($A125="",$B125=""),"",A125*'MPTO_working_2-way'!$G124)</f>
        <v>1.8612440191387563</v>
      </c>
      <c r="E125" s="32">
        <f>IF(OR($A125="",$B125=""),"",B125*'MPTO_working_2-way'!$G124)</f>
        <v>2.161111111111111</v>
      </c>
      <c r="F125" s="30">
        <f>IF(OR($A125="",$B125=""),"",'MPTO_working_2-way'!D124)</f>
        <v>1.8568608094768018</v>
      </c>
      <c r="G125" s="32">
        <f>IF(OR($A125="",$B125=""),"",'MPTO_working_2-way'!E124)</f>
        <v>2.1670506912442398</v>
      </c>
      <c r="H125" s="30">
        <f>IF(OR($A125="",$B125=""),"",'OddsRatio_working_2-way'!M124)</f>
        <v>1.8567058737562385</v>
      </c>
      <c r="I125" s="30">
        <f>IF(OR($A125="",$B125=""),"",'OddsRatio_working_2-way'!N124)</f>
        <v>2.1672617529928755</v>
      </c>
      <c r="J125" s="30">
        <f>IF('Log_working_2-way'!$D124="","",A125^('Log_working_2-way'!$D124))</f>
        <v>1.8547149010332622</v>
      </c>
      <c r="K125" s="32">
        <f>IF('Log_working_2-way'!$D124="","",B125^('Log_working_2-way'!$D124))</f>
        <v>2.1699807722915003</v>
      </c>
      <c r="L125" s="37">
        <f t="shared" si="26"/>
        <v>0.53727506426735205</v>
      </c>
      <c r="M125" s="37">
        <f t="shared" si="27"/>
        <v>0.46272493573264784</v>
      </c>
      <c r="N125" s="38">
        <v>221</v>
      </c>
      <c r="O125" s="38">
        <f t="shared" si="28"/>
        <v>98.222222222222229</v>
      </c>
      <c r="P125" s="38">
        <f t="shared" si="29"/>
        <v>115.25837320574163</v>
      </c>
      <c r="Q125" s="38">
        <f t="shared" si="30"/>
        <v>105.74162679425838</v>
      </c>
      <c r="R125" s="38">
        <f t="shared" si="31"/>
        <v>122.77777777777779</v>
      </c>
      <c r="S125" s="39">
        <f t="shared" si="32"/>
        <v>-7.5194045720361515</v>
      </c>
      <c r="T125" s="39">
        <f t="shared" si="33"/>
        <v>-7.5194045720361515</v>
      </c>
      <c r="U125" t="s">
        <v>99</v>
      </c>
      <c r="V125" t="s">
        <v>103</v>
      </c>
      <c r="W125" t="s">
        <v>192</v>
      </c>
      <c r="X125" s="48" t="s">
        <v>335</v>
      </c>
      <c r="Y125" s="41"/>
    </row>
    <row r="126" spans="1:25" ht="15" x14ac:dyDescent="0.25">
      <c r="A126">
        <v>2.09</v>
      </c>
      <c r="B126">
        <v>1.8</v>
      </c>
      <c r="C126" s="29">
        <f t="shared" si="17"/>
        <v>3.4024455077086735E-2</v>
      </c>
      <c r="D126" s="30">
        <f>IF(OR($A126="",$B126=""),"",A126*'MPTO_working_2-way'!$G125)</f>
        <v>2.161111111111111</v>
      </c>
      <c r="E126" s="32">
        <f>IF(OR($A126="",$B126=""),"",B126*'MPTO_working_2-way'!$G125)</f>
        <v>1.8612440191387563</v>
      </c>
      <c r="F126" s="30">
        <f>IF(OR($A126="",$B126=""),"",'MPTO_working_2-way'!D125)</f>
        <v>2.1670506912442398</v>
      </c>
      <c r="G126" s="32">
        <f>IF(OR($A126="",$B126=""),"",'MPTO_working_2-way'!E125)</f>
        <v>1.8568608094768018</v>
      </c>
      <c r="H126" s="30">
        <f>IF(OR($A126="",$B126=""),"",'OddsRatio_working_2-way'!M125)</f>
        <v>2.1672617529928755</v>
      </c>
      <c r="I126" s="30">
        <f>IF(OR($A126="",$B126=""),"",'OddsRatio_working_2-way'!N125)</f>
        <v>1.8567058737562385</v>
      </c>
      <c r="J126" s="30">
        <f>IF('Log_working_2-way'!$D125="","",A126^('Log_working_2-way'!$D125))</f>
        <v>2.1699807722915003</v>
      </c>
      <c r="K126" s="32">
        <f>IF('Log_working_2-way'!$D125="","",B126^('Log_working_2-way'!$D125))</f>
        <v>1.8547149010332622</v>
      </c>
      <c r="L126" s="37">
        <f t="shared" si="26"/>
        <v>0.46272493573264784</v>
      </c>
      <c r="M126" s="37">
        <f t="shared" si="27"/>
        <v>0.53727506426735205</v>
      </c>
      <c r="N126" s="38">
        <v>222</v>
      </c>
      <c r="O126" s="38">
        <f t="shared" si="28"/>
        <v>115.77990430622009</v>
      </c>
      <c r="P126" s="38">
        <f t="shared" si="29"/>
        <v>98.666666666666686</v>
      </c>
      <c r="Q126" s="38">
        <f t="shared" si="30"/>
        <v>123.33333333333334</v>
      </c>
      <c r="R126" s="38">
        <f t="shared" si="31"/>
        <v>106.22009569377991</v>
      </c>
      <c r="S126" s="39">
        <f t="shared" si="32"/>
        <v>-7.5534290271132534</v>
      </c>
      <c r="T126" s="39">
        <f t="shared" si="33"/>
        <v>-7.5534290271132249</v>
      </c>
      <c r="U126" t="s">
        <v>108</v>
      </c>
      <c r="V126" t="s">
        <v>106</v>
      </c>
      <c r="W126" t="s">
        <v>192</v>
      </c>
      <c r="X126" s="48" t="s">
        <v>335</v>
      </c>
      <c r="Y126" s="41"/>
    </row>
    <row r="127" spans="1:25" ht="15" x14ac:dyDescent="0.25">
      <c r="A127">
        <v>2.6</v>
      </c>
      <c r="B127">
        <v>1.54</v>
      </c>
      <c r="C127" s="29">
        <f t="shared" si="17"/>
        <v>3.3966033966033926E-2</v>
      </c>
      <c r="D127" s="30">
        <f>IF(OR($A127="",$B127=""),"",A127*'MPTO_working_2-way'!$G126)</f>
        <v>2.6883116883116882</v>
      </c>
      <c r="E127" s="32">
        <f>IF(OR($A127="",$B127=""),"",B127*'MPTO_working_2-way'!$G126)</f>
        <v>1.5923076923076922</v>
      </c>
      <c r="F127" s="30">
        <f>IF(OR($A127="",$B127=""),"",'MPTO_working_2-way'!D126)</f>
        <v>2.7201086956521738</v>
      </c>
      <c r="G127" s="32">
        <f>IF(OR($A127="",$B127=""),"",'MPTO_working_2-way'!E126)</f>
        <v>1.5813586097946286</v>
      </c>
      <c r="H127" s="30">
        <f>IF(OR($A127="",$B127=""),"",'OddsRatio_working_2-way'!M126)</f>
        <v>2.7213259316477414</v>
      </c>
      <c r="I127" s="30">
        <f>IF(OR($A127="",$B127=""),"",'OddsRatio_working_2-way'!N126)</f>
        <v>1.5809475019311128</v>
      </c>
      <c r="J127" s="30">
        <f>IF('Log_working_2-way'!$D126="","",A127^('Log_working_2-way'!$D126))</f>
        <v>2.7362430303283927</v>
      </c>
      <c r="K127" s="32">
        <f>IF('Log_working_2-way'!$D126="","",B127^('Log_working_2-way'!$D126))</f>
        <v>1.5759562356951364</v>
      </c>
      <c r="L127" s="37">
        <f t="shared" si="26"/>
        <v>0.37198067632850246</v>
      </c>
      <c r="M127" s="37">
        <f t="shared" si="27"/>
        <v>0.6280193236714976</v>
      </c>
      <c r="N127" s="38">
        <v>223</v>
      </c>
      <c r="O127" s="38">
        <f t="shared" si="28"/>
        <v>137.23076923076925</v>
      </c>
      <c r="P127" s="38">
        <f t="shared" si="29"/>
        <v>78.194805194805198</v>
      </c>
      <c r="Q127" s="38">
        <f t="shared" si="30"/>
        <v>144.80519480519482</v>
      </c>
      <c r="R127" s="38">
        <f t="shared" si="31"/>
        <v>85.769230769230759</v>
      </c>
      <c r="S127" s="39">
        <f t="shared" si="32"/>
        <v>-7.5744255744255611</v>
      </c>
      <c r="T127" s="39">
        <f t="shared" si="33"/>
        <v>-7.5744255744255611</v>
      </c>
      <c r="U127" t="s">
        <v>98</v>
      </c>
      <c r="V127" t="s">
        <v>150</v>
      </c>
      <c r="W127" t="s">
        <v>192</v>
      </c>
      <c r="X127" s="48" t="s">
        <v>335</v>
      </c>
      <c r="Y127" s="41"/>
    </row>
    <row r="128" spans="1:25" ht="15" x14ac:dyDescent="0.25">
      <c r="A128">
        <v>1.92</v>
      </c>
      <c r="B128">
        <v>1.97</v>
      </c>
      <c r="C128" s="29">
        <f t="shared" si="17"/>
        <v>2.844754653130277E-2</v>
      </c>
      <c r="D128" s="30">
        <f>IF(OR($A128="",$B128=""),"",A128*'MPTO_working_2-way'!$G127)</f>
        <v>1.9746192893401013</v>
      </c>
      <c r="E128" s="32">
        <f>IF(OR($A128="",$B128=""),"",B128*'MPTO_working_2-way'!$G127)</f>
        <v>2.0260416666666665</v>
      </c>
      <c r="F128" s="30">
        <f>IF(OR($A128="",$B128=""),"",'MPTO_working_2-way'!D127)</f>
        <v>1.9739066903246005</v>
      </c>
      <c r="G128" s="32">
        <f>IF(OR($A128="",$B128=""),"",'MPTO_working_2-way'!E127)</f>
        <v>2.0267924123888115</v>
      </c>
      <c r="H128" s="30">
        <f>IF(OR($A128="",$B128=""),"",'OddsRatio_working_2-way'!M127)</f>
        <v>1.9738858291644976</v>
      </c>
      <c r="I128" s="30">
        <f>IF(OR($A128="",$B128=""),"",'OddsRatio_working_2-way'!N127)</f>
        <v>2.0268144068364817</v>
      </c>
      <c r="J128" s="30">
        <f>IF('Log_working_2-way'!$D127="","",A128^('Log_working_2-way'!$D127))</f>
        <v>1.9735629954505829</v>
      </c>
      <c r="K128" s="32">
        <f>IF('Log_working_2-way'!$D127="","",B128^('Log_working_2-way'!$D127))</f>
        <v>2.0271548987306875</v>
      </c>
      <c r="L128" s="37">
        <f t="shared" si="26"/>
        <v>0.50642673521850901</v>
      </c>
      <c r="M128" s="37">
        <f t="shared" si="27"/>
        <v>0.49357326478149105</v>
      </c>
      <c r="N128" s="38">
        <v>224</v>
      </c>
      <c r="O128" s="38">
        <f t="shared" si="28"/>
        <v>107.33333333333333</v>
      </c>
      <c r="P128" s="38">
        <f t="shared" si="29"/>
        <v>110.29441624365481</v>
      </c>
      <c r="Q128" s="38">
        <f t="shared" si="30"/>
        <v>113.70558375634516</v>
      </c>
      <c r="R128" s="38">
        <f t="shared" si="31"/>
        <v>116.66666666666667</v>
      </c>
      <c r="S128" s="39">
        <f t="shared" si="32"/>
        <v>-6.3722504230118346</v>
      </c>
      <c r="T128" s="39">
        <f t="shared" si="33"/>
        <v>-6.3722504230118631</v>
      </c>
      <c r="U128" t="s">
        <v>151</v>
      </c>
      <c r="V128" t="s">
        <v>105</v>
      </c>
      <c r="W128" t="s">
        <v>192</v>
      </c>
      <c r="X128" s="48" t="s">
        <v>335</v>
      </c>
      <c r="Y128" s="41"/>
    </row>
    <row r="129" spans="1:25" s="35" customFormat="1" ht="15" x14ac:dyDescent="0.25">
      <c r="A129">
        <v>2.09</v>
      </c>
      <c r="B129">
        <v>1.81</v>
      </c>
      <c r="C129" s="29">
        <f t="shared" si="17"/>
        <v>3.0955087366835166E-2</v>
      </c>
      <c r="D129" s="30">
        <f>IF(OR($A129="",$B129=""),"",A129*'MPTO_working_2-way'!$G128)</f>
        <v>2.1546961325966851</v>
      </c>
      <c r="E129" s="32">
        <f>IF(OR($A129="",$B129=""),"",B129*'MPTO_working_2-way'!$G128)</f>
        <v>1.8660287081339717</v>
      </c>
      <c r="F129" s="30">
        <f>IF(OR($A129="",$B129=""),"",'MPTO_working_2-way'!D128)</f>
        <v>2.159867538325388</v>
      </c>
      <c r="G129" s="32">
        <f>IF(OR($A129="",$B129=""),"",'MPTO_working_2-way'!E128)</f>
        <v>1.8621674173619833</v>
      </c>
      <c r="H129" s="30">
        <f>IF(OR($A129="",$B129=""),"",'OddsRatio_working_2-way'!M128)</f>
        <v>2.1600340565456171</v>
      </c>
      <c r="I129" s="30">
        <f>IF(OR($A129="",$B129=""),"",'OddsRatio_working_2-way'!N128)</f>
        <v>1.8620436566990362</v>
      </c>
      <c r="J129" s="30">
        <f>IF('Log_working_2-way'!$D128="","",A129^('Log_working_2-way'!$D128))</f>
        <v>2.1623937828196005</v>
      </c>
      <c r="K129" s="32">
        <f>IF('Log_working_2-way'!$D128="","",B129^('Log_working_2-way'!$D128))</f>
        <v>1.8602936584659731</v>
      </c>
      <c r="L129" s="37">
        <f t="shared" si="26"/>
        <v>0.46410256410256412</v>
      </c>
      <c r="M129" s="37">
        <f t="shared" si="27"/>
        <v>0.53589743589743577</v>
      </c>
      <c r="N129" s="38">
        <v>225</v>
      </c>
      <c r="O129" s="38">
        <f t="shared" si="28"/>
        <v>117.34449760765548</v>
      </c>
      <c r="P129" s="38">
        <f t="shared" si="29"/>
        <v>100.69060773480663</v>
      </c>
      <c r="Q129" s="38">
        <f t="shared" si="30"/>
        <v>124.30939226519338</v>
      </c>
      <c r="R129" s="38">
        <f t="shared" si="31"/>
        <v>107.65550239234452</v>
      </c>
      <c r="S129" s="39">
        <f t="shared" si="32"/>
        <v>-6.9648946575378972</v>
      </c>
      <c r="T129" s="39">
        <f t="shared" si="33"/>
        <v>-6.9648946575378829</v>
      </c>
      <c r="U129" t="s">
        <v>107</v>
      </c>
      <c r="V129" t="s">
        <v>102</v>
      </c>
      <c r="W129" t="s">
        <v>192</v>
      </c>
      <c r="X129" s="48" t="s">
        <v>335</v>
      </c>
      <c r="Y129" s="41"/>
    </row>
    <row r="130" spans="1:25" ht="15" x14ac:dyDescent="0.25">
      <c r="A130">
        <v>2.15</v>
      </c>
      <c r="B130">
        <v>1.76</v>
      </c>
      <c r="C130" s="29">
        <f t="shared" si="17"/>
        <v>3.3298097251585723E-2</v>
      </c>
      <c r="D130" s="30">
        <f>IF(OR($A130="",$B130=""),"",A130*'MPTO_working_2-way'!$G129)</f>
        <v>2.2215909090909092</v>
      </c>
      <c r="E130" s="32">
        <f>IF(OR($A130="",$B130=""),"",B130*'MPTO_working_2-way'!$G129)</f>
        <v>1.8186046511627909</v>
      </c>
      <c r="F130" s="30">
        <f>IF(OR($A130="",$B130=""),"",'MPTO_working_2-way'!D129)</f>
        <v>2.2298173246906305</v>
      </c>
      <c r="G130" s="32">
        <f>IF(OR($A130="",$B130=""),"",'MPTO_working_2-way'!E129)</f>
        <v>1.8131288931480596</v>
      </c>
      <c r="H130" s="30">
        <f>IF(OR($A130="",$B130=""),"",'OddsRatio_working_2-way'!M129)</f>
        <v>2.2301048307916052</v>
      </c>
      <c r="I130" s="30">
        <f>IF(OR($A130="",$B130=""),"",'OddsRatio_working_2-way'!N129)</f>
        <v>1.8129388446970602</v>
      </c>
      <c r="J130" s="30">
        <f>IF('Log_working_2-way'!$D129="","",A130^('Log_working_2-way'!$D129))</f>
        <v>2.2338767288490446</v>
      </c>
      <c r="K130" s="32">
        <f>IF('Log_working_2-way'!$D129="","",B130^('Log_working_2-way'!$D129))</f>
        <v>1.8104537322239227</v>
      </c>
      <c r="L130" s="37">
        <f t="shared" si="26"/>
        <v>0.45012787723785164</v>
      </c>
      <c r="M130" s="37">
        <f t="shared" si="27"/>
        <v>0.54987212276214825</v>
      </c>
      <c r="N130" s="38">
        <v>226</v>
      </c>
      <c r="O130" s="38">
        <f t="shared" si="28"/>
        <v>120.88372093023254</v>
      </c>
      <c r="P130" s="38">
        <f t="shared" si="29"/>
        <v>97.590909090909093</v>
      </c>
      <c r="Q130" s="38">
        <f t="shared" si="30"/>
        <v>128.40909090909091</v>
      </c>
      <c r="R130" s="38">
        <f t="shared" si="31"/>
        <v>105.11627906976744</v>
      </c>
      <c r="S130" s="39">
        <f t="shared" si="32"/>
        <v>-7.5253699788583646</v>
      </c>
      <c r="T130" s="39">
        <f t="shared" si="33"/>
        <v>-7.5253699788583504</v>
      </c>
      <c r="U130" t="s">
        <v>179</v>
      </c>
      <c r="V130" t="s">
        <v>89</v>
      </c>
      <c r="W130" t="s">
        <v>192</v>
      </c>
      <c r="X130" s="48" t="s">
        <v>335</v>
      </c>
      <c r="Y130" s="41"/>
    </row>
    <row r="131" spans="1:25" s="35" customFormat="1" ht="15" x14ac:dyDescent="0.25">
      <c r="A131">
        <v>2.16</v>
      </c>
      <c r="B131">
        <v>1.74</v>
      </c>
      <c r="C131" s="29">
        <f t="shared" ref="C131:C194" si="34">IF(OR($A131="",$B131=""),"",(1/A131)+(1/B131)-1)</f>
        <v>3.7675606641123682E-2</v>
      </c>
      <c r="D131" s="30">
        <f>IF(OR($A131="",$B131=""),"",A131*'MPTO_working_2-way'!$G130)</f>
        <v>2.2413793103448274</v>
      </c>
      <c r="E131" s="32">
        <f>IF(OR($A131="",$B131=""),"",B131*'MPTO_working_2-way'!$G130)</f>
        <v>1.8055555555555551</v>
      </c>
      <c r="F131" s="30">
        <f>IF(OR($A131="",$B131=""),"",'MPTO_working_2-way'!D130)</f>
        <v>2.2516175413371671</v>
      </c>
      <c r="G131" s="32">
        <f>IF(OR($A131="",$B131=""),"",'MPTO_working_2-way'!E130)</f>
        <v>1.7989661114302122</v>
      </c>
      <c r="H131" s="30">
        <f>IF(OR($A131="",$B131=""),"",'OddsRatio_working_2-way'!M130)</f>
        <v>2.2520253861514017</v>
      </c>
      <c r="I131" s="30">
        <f>IF(OR($A131="",$B131=""),"",'OddsRatio_working_2-way'!N130)</f>
        <v>1.7987058497862392</v>
      </c>
      <c r="J131" s="30">
        <f>IF('Log_working_2-way'!$D130="","",A131^('Log_working_2-way'!$D130))</f>
        <v>2.2567451068476951</v>
      </c>
      <c r="K131" s="32">
        <f>IF('Log_working_2-way'!$D130="","",B131^('Log_working_2-way'!$D130))</f>
        <v>1.7957063007853538</v>
      </c>
      <c r="L131" s="37">
        <f t="shared" si="26"/>
        <v>0.44615384615384618</v>
      </c>
      <c r="M131" s="37">
        <f t="shared" si="27"/>
        <v>0.55384615384615399</v>
      </c>
      <c r="N131" s="38">
        <v>227</v>
      </c>
      <c r="O131" s="38">
        <f t="shared" si="28"/>
        <v>121.90740740740742</v>
      </c>
      <c r="P131" s="38">
        <f t="shared" si="29"/>
        <v>96.540229885057471</v>
      </c>
      <c r="Q131" s="38">
        <f t="shared" si="30"/>
        <v>130.45977011494253</v>
      </c>
      <c r="R131" s="38">
        <f t="shared" si="31"/>
        <v>105.09259259259258</v>
      </c>
      <c r="S131" s="39">
        <f t="shared" si="32"/>
        <v>-8.5523627075351101</v>
      </c>
      <c r="T131" s="39">
        <f t="shared" si="33"/>
        <v>-8.5523627075351101</v>
      </c>
      <c r="U131" t="s">
        <v>201</v>
      </c>
      <c r="V131" t="s">
        <v>198</v>
      </c>
      <c r="W131" t="s">
        <v>246</v>
      </c>
      <c r="X131" s="48" t="s">
        <v>335</v>
      </c>
      <c r="Y131" s="41"/>
    </row>
    <row r="132" spans="1:25" ht="15" x14ac:dyDescent="0.25">
      <c r="A132">
        <v>1.74</v>
      </c>
      <c r="B132">
        <v>2.16</v>
      </c>
      <c r="C132" s="29">
        <f t="shared" si="34"/>
        <v>3.7675606641123682E-2</v>
      </c>
      <c r="D132" s="30">
        <f>IF(OR($A132="",$B132=""),"",A132*'MPTO_working_2-way'!$G131)</f>
        <v>1.8055555555555551</v>
      </c>
      <c r="E132" s="32">
        <f>IF(OR($A132="",$B132=""),"",B132*'MPTO_working_2-way'!$G131)</f>
        <v>2.2413793103448274</v>
      </c>
      <c r="F132" s="30">
        <f>IF(OR($A132="",$B132=""),"",'MPTO_working_2-way'!D131)</f>
        <v>1.7989661114302122</v>
      </c>
      <c r="G132" s="32">
        <f>IF(OR($A132="",$B132=""),"",'MPTO_working_2-way'!E131)</f>
        <v>2.2516175413371671</v>
      </c>
      <c r="H132" s="30">
        <f>IF(OR($A132="",$B132=""),"",'OddsRatio_working_2-way'!M131)</f>
        <v>1.7987058497862392</v>
      </c>
      <c r="I132" s="30">
        <f>IF(OR($A132="",$B132=""),"",'OddsRatio_working_2-way'!N131)</f>
        <v>2.2520253861514017</v>
      </c>
      <c r="J132" s="30">
        <f>IF('Log_working_2-way'!$D131="","",A132^('Log_working_2-way'!$D131))</f>
        <v>1.7957063007853538</v>
      </c>
      <c r="K132" s="32">
        <f>IF('Log_working_2-way'!$D131="","",B132^('Log_working_2-way'!$D131))</f>
        <v>2.2567451068476951</v>
      </c>
      <c r="L132" s="37">
        <f t="shared" si="26"/>
        <v>0.55384615384615399</v>
      </c>
      <c r="M132" s="37">
        <f t="shared" si="27"/>
        <v>0.44615384615384618</v>
      </c>
      <c r="N132" s="38">
        <v>228</v>
      </c>
      <c r="O132" s="38">
        <f t="shared" si="28"/>
        <v>96.965517241379288</v>
      </c>
      <c r="P132" s="38">
        <f t="shared" si="29"/>
        <v>122.44444444444444</v>
      </c>
      <c r="Q132" s="38">
        <f t="shared" si="30"/>
        <v>105.55555555555554</v>
      </c>
      <c r="R132" s="38">
        <f t="shared" si="31"/>
        <v>131.03448275862067</v>
      </c>
      <c r="S132" s="39">
        <f t="shared" si="32"/>
        <v>-8.5900383141762546</v>
      </c>
      <c r="T132" s="39">
        <f t="shared" si="33"/>
        <v>-8.5900383141762262</v>
      </c>
      <c r="U132" t="s">
        <v>199</v>
      </c>
      <c r="V132" t="s">
        <v>211</v>
      </c>
      <c r="W132" t="s">
        <v>246</v>
      </c>
      <c r="X132" s="48" t="s">
        <v>335</v>
      </c>
      <c r="Y132" s="41"/>
    </row>
    <row r="133" spans="1:25" ht="15" x14ac:dyDescent="0.25">
      <c r="A133">
        <v>2.35</v>
      </c>
      <c r="B133">
        <v>1.63</v>
      </c>
      <c r="C133" s="29">
        <f t="shared" si="34"/>
        <v>3.9028847408954404E-2</v>
      </c>
      <c r="D133" s="30">
        <f>IF(OR($A133="",$B133=""),"",A133*'MPTO_working_2-way'!$G132)</f>
        <v>2.4417177914110431</v>
      </c>
      <c r="E133" s="32">
        <f>IF(OR($A133="",$B133=""),"",B133*'MPTO_working_2-way'!$G132)</f>
        <v>1.6936170212765955</v>
      </c>
      <c r="F133" s="30">
        <f>IF(OR($A133="",$B133=""),"",'MPTO_working_2-way'!D132)</f>
        <v>2.4629480790869636</v>
      </c>
      <c r="G133" s="32">
        <f>IF(OR($A133="",$B133=""),"",'MPTO_working_2-way'!E132)</f>
        <v>1.6835512581035048</v>
      </c>
      <c r="H133" s="30">
        <f>IF(OR($A133="",$B133=""),"",'OddsRatio_working_2-way'!M132)</f>
        <v>2.4638501094227996</v>
      </c>
      <c r="I133" s="30">
        <f>IF(OR($A133="",$B133=""),"",'OddsRatio_working_2-way'!N132)</f>
        <v>1.6831300510639733</v>
      </c>
      <c r="J133" s="30">
        <f>IF('Log_working_2-way'!$D132="","",A133^('Log_working_2-way'!$D132))</f>
        <v>2.4737476176576996</v>
      </c>
      <c r="K133" s="32">
        <f>IF('Log_working_2-way'!$D132="","",B133^('Log_working_2-way'!$D132))</f>
        <v>1.6785422334314666</v>
      </c>
      <c r="L133" s="37">
        <f t="shared" si="26"/>
        <v>0.40954773869346733</v>
      </c>
      <c r="M133" s="37">
        <f t="shared" si="27"/>
        <v>0.59045226130653272</v>
      </c>
      <c r="N133" s="38">
        <v>229</v>
      </c>
      <c r="O133" s="38">
        <f t="shared" si="28"/>
        <v>131.55319148936169</v>
      </c>
      <c r="P133" s="38">
        <f t="shared" si="29"/>
        <v>88.509202453987726</v>
      </c>
      <c r="Q133" s="38">
        <f t="shared" si="30"/>
        <v>140.49079754601226</v>
      </c>
      <c r="R133" s="38">
        <f t="shared" si="31"/>
        <v>97.446808510638306</v>
      </c>
      <c r="S133" s="39">
        <f t="shared" si="32"/>
        <v>-8.9376060566505657</v>
      </c>
      <c r="T133" s="39">
        <f t="shared" si="33"/>
        <v>-8.9376060566505799</v>
      </c>
      <c r="U133" t="s">
        <v>209</v>
      </c>
      <c r="V133" t="s">
        <v>212</v>
      </c>
      <c r="W133" t="s">
        <v>246</v>
      </c>
      <c r="X133" s="48" t="s">
        <v>335</v>
      </c>
      <c r="Y133" s="41"/>
    </row>
    <row r="134" spans="1:25" s="35" customFormat="1" ht="15" x14ac:dyDescent="0.25">
      <c r="A134">
        <v>1.95</v>
      </c>
      <c r="B134">
        <v>1.92</v>
      </c>
      <c r="C134" s="29">
        <f t="shared" si="34"/>
        <v>3.3653846153846256E-2</v>
      </c>
      <c r="D134" s="30">
        <f>IF(OR($A134="",$B134=""),"",A134*'MPTO_working_2-way'!$G133)</f>
        <v>2.015625</v>
      </c>
      <c r="E134" s="32">
        <f>IF(OR($A134="",$B134=""),"",B134*'MPTO_working_2-way'!$G133)</f>
        <v>1.9846153846153847</v>
      </c>
      <c r="F134" s="30">
        <f>IF(OR($A134="",$B134=""),"",'MPTO_working_2-way'!D133)</f>
        <v>2.0161550888529889</v>
      </c>
      <c r="G134" s="32">
        <f>IF(OR($A134="",$B134=""),"",'MPTO_working_2-way'!E133)</f>
        <v>1.9841017488076311</v>
      </c>
      <c r="H134" s="30">
        <f>IF(OR($A134="",$B134=""),"",'OddsRatio_working_2-way'!M133)</f>
        <v>2.0161735558713256</v>
      </c>
      <c r="I134" s="30">
        <f>IF(OR($A134="",$B134=""),"",'OddsRatio_working_2-way'!N133)</f>
        <v>1.9840838646332837</v>
      </c>
      <c r="J134" s="30">
        <f>IF('Log_working_2-way'!$D133="","",A134^('Log_working_2-way'!$D133))</f>
        <v>2.0164149948926431</v>
      </c>
      <c r="K134" s="32">
        <f>IF('Log_working_2-way'!$D133="","",B134^('Log_working_2-way'!$D133))</f>
        <v>1.9838501055423525</v>
      </c>
      <c r="L134" s="37">
        <f t="shared" si="26"/>
        <v>0.49612403100775193</v>
      </c>
      <c r="M134" s="37">
        <f t="shared" si="27"/>
        <v>0.50387596899224807</v>
      </c>
      <c r="N134" s="38">
        <v>230</v>
      </c>
      <c r="O134" s="38">
        <f t="shared" si="28"/>
        <v>112.05128205128207</v>
      </c>
      <c r="P134" s="38">
        <f t="shared" si="29"/>
        <v>110.20833333333333</v>
      </c>
      <c r="Q134" s="38">
        <f t="shared" si="30"/>
        <v>119.79166666666667</v>
      </c>
      <c r="R134" s="38">
        <f t="shared" si="31"/>
        <v>117.94871794871797</v>
      </c>
      <c r="S134" s="39">
        <f t="shared" si="32"/>
        <v>-7.740384615384599</v>
      </c>
      <c r="T134" s="39">
        <f t="shared" si="33"/>
        <v>-7.7403846153846416</v>
      </c>
      <c r="U134" t="s">
        <v>200</v>
      </c>
      <c r="V134" t="s">
        <v>213</v>
      </c>
      <c r="W134" t="s">
        <v>246</v>
      </c>
      <c r="X134" s="48" t="s">
        <v>335</v>
      </c>
      <c r="Y134" s="41"/>
    </row>
    <row r="135" spans="1:25" s="35" customFormat="1" ht="15" x14ac:dyDescent="0.25">
      <c r="A135">
        <v>1.96</v>
      </c>
      <c r="B135">
        <v>1.91</v>
      </c>
      <c r="C135" s="29">
        <f t="shared" si="34"/>
        <v>3.3764291056736839E-2</v>
      </c>
      <c r="D135" s="30">
        <f>IF(OR($A135="",$B135=""),"",A135*'MPTO_working_2-way'!$G134)</f>
        <v>2.0261780104712042</v>
      </c>
      <c r="E135" s="32">
        <f>IF(OR($A135="",$B135=""),"",B135*'MPTO_working_2-way'!$G134)</f>
        <v>1.9744897959183674</v>
      </c>
      <c r="F135" s="30">
        <f>IF(OR($A135="",$B135=""),"",'MPTO_working_2-way'!D134)</f>
        <v>2.0270738574832143</v>
      </c>
      <c r="G135" s="32">
        <f>IF(OR($A135="",$B135=""),"",'MPTO_working_2-way'!E134)</f>
        <v>1.9736398144242935</v>
      </c>
      <c r="H135" s="30">
        <f>IF(OR($A135="",$B135=""),"",'OddsRatio_working_2-way'!M134)</f>
        <v>2.0271051820261912</v>
      </c>
      <c r="I135" s="30">
        <f>IF(OR($A135="",$B135=""),"",'OddsRatio_working_2-way'!N134)</f>
        <v>1.9736101204623264</v>
      </c>
      <c r="J135" s="30">
        <f>IF('Log_working_2-way'!$D134="","",A135^('Log_working_2-way'!$D134))</f>
        <v>2.0275133700590602</v>
      </c>
      <c r="K135" s="32">
        <f>IF('Log_working_2-way'!$D134="","",B135^('Log_working_2-way'!$D134))</f>
        <v>1.9732233459331785</v>
      </c>
      <c r="L135" s="37">
        <f t="shared" si="26"/>
        <v>0.49354005167958659</v>
      </c>
      <c r="M135" s="37">
        <f t="shared" si="27"/>
        <v>0.50645994832041341</v>
      </c>
      <c r="N135" s="38">
        <v>231</v>
      </c>
      <c r="O135" s="38">
        <f t="shared" si="28"/>
        <v>113.14285714285714</v>
      </c>
      <c r="P135" s="38">
        <f t="shared" si="29"/>
        <v>110.05759162303664</v>
      </c>
      <c r="Q135" s="38">
        <f t="shared" si="30"/>
        <v>120.94240837696336</v>
      </c>
      <c r="R135" s="38">
        <f t="shared" si="31"/>
        <v>117.85714285714286</v>
      </c>
      <c r="S135" s="39">
        <f t="shared" si="32"/>
        <v>-7.7995512341062181</v>
      </c>
      <c r="T135" s="39">
        <f t="shared" si="33"/>
        <v>-7.7995512341062181</v>
      </c>
      <c r="U135" t="s">
        <v>204</v>
      </c>
      <c r="V135" t="s">
        <v>210</v>
      </c>
      <c r="W135" t="s">
        <v>246</v>
      </c>
      <c r="X135" s="48" t="s">
        <v>335</v>
      </c>
      <c r="Y135" s="41"/>
    </row>
    <row r="136" spans="1:25" ht="15" x14ac:dyDescent="0.25">
      <c r="A136">
        <v>1.74</v>
      </c>
      <c r="B136">
        <v>2.15</v>
      </c>
      <c r="C136" s="29">
        <f t="shared" si="34"/>
        <v>3.9828922747928264E-2</v>
      </c>
      <c r="D136" s="30">
        <f>IF(OR($A136="",$B136=""),"",A136*'MPTO_working_2-way'!$G135)</f>
        <v>1.8093023255813951</v>
      </c>
      <c r="E136" s="32">
        <f>IF(OR($A136="",$B136=""),"",B136*'MPTO_working_2-way'!$G135)</f>
        <v>2.2356321839080455</v>
      </c>
      <c r="F136" s="30">
        <f>IF(OR($A136="",$B136=""),"",'MPTO_working_2-way'!D135)</f>
        <v>1.8024572392194651</v>
      </c>
      <c r="G136" s="32">
        <f>IF(OR($A136="",$B136=""),"",'MPTO_working_2-way'!E135)</f>
        <v>2.2461723206244368</v>
      </c>
      <c r="H136" s="30">
        <f>IF(OR($A136="",$B136=""),"",'OddsRatio_working_2-way'!M135)</f>
        <v>1.8021709673564388</v>
      </c>
      <c r="I136" s="30">
        <f>IF(OR($A136="",$B136=""),"",'OddsRatio_working_2-way'!N135)</f>
        <v>2.2466170438647359</v>
      </c>
      <c r="J136" s="30">
        <f>IF('Log_working_2-way'!$D135="","",A136^('Log_working_2-way'!$D135))</f>
        <v>1.7990502616731108</v>
      </c>
      <c r="K136" s="32">
        <f>IF('Log_working_2-way'!$D135="","",B136^('Log_working_2-way'!$D135))</f>
        <v>2.2514857299538718</v>
      </c>
      <c r="L136" s="37">
        <f t="shared" si="26"/>
        <v>0.5526992287917738</v>
      </c>
      <c r="M136" s="37">
        <f t="shared" si="27"/>
        <v>0.44730077120822631</v>
      </c>
      <c r="N136" s="38">
        <v>232</v>
      </c>
      <c r="O136" s="38">
        <f t="shared" si="28"/>
        <v>98.666666666666671</v>
      </c>
      <c r="P136" s="38">
        <f t="shared" si="29"/>
        <v>124.09302325581393</v>
      </c>
      <c r="Q136" s="38">
        <f t="shared" si="30"/>
        <v>107.90697674418604</v>
      </c>
      <c r="R136" s="38">
        <f t="shared" si="31"/>
        <v>133.33333333333331</v>
      </c>
      <c r="S136" s="39">
        <f t="shared" si="32"/>
        <v>-9.2403100775193678</v>
      </c>
      <c r="T136" s="39">
        <f t="shared" si="33"/>
        <v>-9.240310077519382</v>
      </c>
      <c r="U136" t="s">
        <v>203</v>
      </c>
      <c r="V136" t="s">
        <v>196</v>
      </c>
      <c r="W136" t="s">
        <v>246</v>
      </c>
      <c r="X136" s="48" t="s">
        <v>335</v>
      </c>
      <c r="Y136" s="41"/>
    </row>
    <row r="137" spans="1:25" s="35" customFormat="1" ht="15" x14ac:dyDescent="0.25">
      <c r="A137">
        <v>2.2000000000000002</v>
      </c>
      <c r="B137">
        <v>1.71</v>
      </c>
      <c r="C137" s="29">
        <f t="shared" si="34"/>
        <v>3.9340776182881454E-2</v>
      </c>
      <c r="D137" s="30">
        <f>IF(OR($A137="",$B137=""),"",A137*'MPTO_working_2-way'!$G136)</f>
        <v>2.2865497076023393</v>
      </c>
      <c r="E137" s="32">
        <f>IF(OR($A137="",$B137=""),"",B137*'MPTO_working_2-way'!$G136)</f>
        <v>1.7772727272727273</v>
      </c>
      <c r="F137" s="30">
        <f>IF(OR($A137="",$B137=""),"",'MPTO_working_2-way'!D136)</f>
        <v>2.2995110024449881</v>
      </c>
      <c r="G137" s="32">
        <f>IF(OR($A137="",$B137=""),"",'MPTO_working_2-way'!E136)</f>
        <v>1.7695202257761053</v>
      </c>
      <c r="H137" s="30">
        <f>IF(OR($A137="",$B137=""),"",'OddsRatio_working_2-way'!M136)</f>
        <v>2.3000541700523187</v>
      </c>
      <c r="I137" s="30">
        <f>IF(OR($A137="",$B137=""),"",'OddsRatio_working_2-way'!N136)</f>
        <v>1.7691987172809549</v>
      </c>
      <c r="J137" s="30">
        <f>IF('Log_working_2-way'!$D136="","",A137^('Log_working_2-way'!$D136))</f>
        <v>2.3060522808335469</v>
      </c>
      <c r="K137" s="32">
        <f>IF('Log_working_2-way'!$D136="","",B137^('Log_working_2-way'!$D136))</f>
        <v>1.7656661334886148</v>
      </c>
      <c r="L137" s="37">
        <f t="shared" si="26"/>
        <v>0.4373401534526854</v>
      </c>
      <c r="M137" s="37">
        <f t="shared" si="27"/>
        <v>0.5626598465473146</v>
      </c>
      <c r="N137" s="38">
        <v>233</v>
      </c>
      <c r="O137" s="38">
        <f t="shared" si="28"/>
        <v>127.09090909090909</v>
      </c>
      <c r="P137" s="38">
        <f t="shared" si="29"/>
        <v>96.742690058479525</v>
      </c>
      <c r="Q137" s="38">
        <f t="shared" si="30"/>
        <v>136.25730994152045</v>
      </c>
      <c r="R137" s="38">
        <f t="shared" si="31"/>
        <v>105.90909090909091</v>
      </c>
      <c r="S137" s="39">
        <f t="shared" si="32"/>
        <v>-9.1664008506113532</v>
      </c>
      <c r="T137" s="39">
        <f t="shared" si="33"/>
        <v>-9.1664008506113817</v>
      </c>
      <c r="U137" t="s">
        <v>205</v>
      </c>
      <c r="V137" t="s">
        <v>214</v>
      </c>
      <c r="W137" t="s">
        <v>246</v>
      </c>
      <c r="X137" s="48" t="s">
        <v>335</v>
      </c>
      <c r="Y137" s="41"/>
    </row>
    <row r="138" spans="1:25" ht="15" x14ac:dyDescent="0.25">
      <c r="A138">
        <v>2.27</v>
      </c>
      <c r="B138">
        <v>1.67</v>
      </c>
      <c r="C138" s="29">
        <f t="shared" si="34"/>
        <v>3.9331029570814469E-2</v>
      </c>
      <c r="D138" s="30">
        <f>IF(OR($A138="",$B138=""),"",A138*'MPTO_working_2-way'!$G137)</f>
        <v>2.3592814371257487</v>
      </c>
      <c r="E138" s="32">
        <f>IF(OR($A138="",$B138=""),"",B138*'MPTO_working_2-way'!$G137)</f>
        <v>1.7356828193832601</v>
      </c>
      <c r="F138" s="30">
        <f>IF(OR($A138="",$B138=""),"",'MPTO_working_2-way'!D137)</f>
        <v>2.3760694474913038</v>
      </c>
      <c r="G138" s="32">
        <f>IF(OR($A138="",$B138=""),"",'MPTO_working_2-way'!E137)</f>
        <v>1.7267075087111983</v>
      </c>
      <c r="H138" s="30">
        <f>IF(OR($A138="",$B138=""),"",'OddsRatio_working_2-way'!M137)</f>
        <v>2.376779716606729</v>
      </c>
      <c r="I138" s="30">
        <f>IF(OR($A138="",$B138=""),"",'OddsRatio_working_2-way'!N137)</f>
        <v>1.7263326063988251</v>
      </c>
      <c r="J138" s="30">
        <f>IF('Log_working_2-way'!$D137="","",A138^('Log_working_2-way'!$D137))</f>
        <v>2.3845761893383783</v>
      </c>
      <c r="K138" s="32">
        <f>IF('Log_working_2-way'!$D137="","",B138^('Log_working_2-way'!$D137))</f>
        <v>1.7222426672508611</v>
      </c>
      <c r="L138" s="37">
        <f t="shared" si="26"/>
        <v>0.42385786802030456</v>
      </c>
      <c r="M138" s="37">
        <f t="shared" si="27"/>
        <v>0.57614213197969533</v>
      </c>
      <c r="N138" s="38">
        <v>234</v>
      </c>
      <c r="O138" s="38">
        <f t="shared" si="28"/>
        <v>130.91629955947133</v>
      </c>
      <c r="P138" s="38">
        <f t="shared" si="29"/>
        <v>93.880239520958071</v>
      </c>
      <c r="Q138" s="38">
        <f t="shared" si="30"/>
        <v>140.11976047904193</v>
      </c>
      <c r="R138" s="38">
        <f t="shared" si="31"/>
        <v>103.08370044052863</v>
      </c>
      <c r="S138" s="39">
        <f t="shared" si="32"/>
        <v>-9.2034609195706025</v>
      </c>
      <c r="T138" s="39">
        <f t="shared" si="33"/>
        <v>-9.2034609195705599</v>
      </c>
      <c r="U138" t="s">
        <v>316</v>
      </c>
      <c r="V138" t="s">
        <v>208</v>
      </c>
      <c r="W138" t="s">
        <v>246</v>
      </c>
      <c r="X138" s="48" t="s">
        <v>335</v>
      </c>
      <c r="Y138" s="41"/>
    </row>
    <row r="139" spans="1:25" ht="15" x14ac:dyDescent="0.25">
      <c r="A139">
        <v>2.06</v>
      </c>
      <c r="B139">
        <v>1.82</v>
      </c>
      <c r="C139" s="29">
        <f t="shared" si="34"/>
        <v>3.4887442654432999E-2</v>
      </c>
      <c r="D139" s="30">
        <f>IF(OR($A139="",$B139=""),"",A139*'MPTO_working_2-way'!$G138)</f>
        <v>2.1318681318681318</v>
      </c>
      <c r="E139" s="32">
        <f>IF(OR($A139="",$B139=""),"",B139*'MPTO_working_2-way'!$G138)</f>
        <v>1.883495145631068</v>
      </c>
      <c r="F139" s="30">
        <f>IF(OR($A139="",$B139=""),"",'MPTO_working_2-way'!D138)</f>
        <v>2.1367833124358828</v>
      </c>
      <c r="G139" s="32">
        <f>IF(OR($A139="",$B139=""),"",'MPTO_working_2-way'!E138)</f>
        <v>1.8796751228316457</v>
      </c>
      <c r="H139" s="30">
        <f>IF(OR($A139="",$B139=""),"",'OddsRatio_working_2-way'!M138)</f>
        <v>2.1369621483713819</v>
      </c>
      <c r="I139" s="30">
        <f>IF(OR($A139="",$B139=""),"",'OddsRatio_working_2-way'!N138)</f>
        <v>1.8795367562872962</v>
      </c>
      <c r="J139" s="30">
        <f>IF('Log_working_2-way'!$D138="","",A139^('Log_working_2-way'!$D138))</f>
        <v>2.139211690905316</v>
      </c>
      <c r="K139" s="32">
        <f>IF('Log_working_2-way'!$D138="","",B139^('Log_working_2-way'!$D138))</f>
        <v>1.8777999804454721</v>
      </c>
      <c r="L139" s="37">
        <f t="shared" si="26"/>
        <v>0.46907216494845361</v>
      </c>
      <c r="M139" s="37">
        <f t="shared" si="27"/>
        <v>0.53092783505154639</v>
      </c>
      <c r="N139" s="38">
        <v>235</v>
      </c>
      <c r="O139" s="38">
        <f t="shared" si="28"/>
        <v>120.9223300970874</v>
      </c>
      <c r="P139" s="38">
        <f t="shared" si="29"/>
        <v>105.87912087912086</v>
      </c>
      <c r="Q139" s="38">
        <f t="shared" si="30"/>
        <v>129.1208791208791</v>
      </c>
      <c r="R139" s="38">
        <f t="shared" si="31"/>
        <v>114.07766990291262</v>
      </c>
      <c r="S139" s="39">
        <f t="shared" si="32"/>
        <v>-8.1985490237916991</v>
      </c>
      <c r="T139" s="39">
        <f t="shared" si="33"/>
        <v>-8.198549023791756</v>
      </c>
      <c r="U139" t="s">
        <v>206</v>
      </c>
      <c r="V139" t="s">
        <v>317</v>
      </c>
      <c r="W139" t="s">
        <v>246</v>
      </c>
      <c r="X139" s="48" t="s">
        <v>335</v>
      </c>
      <c r="Y139" s="41"/>
    </row>
    <row r="140" spans="1:25" ht="15" x14ac:dyDescent="0.25">
      <c r="A140">
        <v>1.6</v>
      </c>
      <c r="B140">
        <v>2.41</v>
      </c>
      <c r="C140" s="29">
        <f t="shared" si="34"/>
        <v>3.9937759336099443E-2</v>
      </c>
      <c r="D140" s="30">
        <f>IF(OR($A140="",$B140=""),"",A140*'MPTO_working_2-way'!$G139)</f>
        <v>1.6639004149377592</v>
      </c>
      <c r="E140" s="32">
        <f>IF(OR($A140="",$B140=""),"",B140*'MPTO_working_2-way'!$G139)</f>
        <v>2.5062499999999996</v>
      </c>
      <c r="F140" s="30">
        <f>IF(OR($A140="",$B140=""),"",'MPTO_working_2-way'!D139)</f>
        <v>1.6528075439348477</v>
      </c>
      <c r="G140" s="32">
        <f>IF(OR($A140="",$B140=""),"",'MPTO_working_2-way'!E139)</f>
        <v>2.5318450426789227</v>
      </c>
      <c r="H140" s="30">
        <f>IF(OR($A140="",$B140=""),"",'OddsRatio_working_2-way'!M139)</f>
        <v>1.652328073053442</v>
      </c>
      <c r="I140" s="30">
        <f>IF(OR($A140="",$B140=""),"",'OddsRatio_working_2-way'!N139)</f>
        <v>2.532970971675589</v>
      </c>
      <c r="J140" s="30">
        <f>IF('Log_working_2-way'!$D139="","",A140^('Log_working_2-way'!$D139))</f>
        <v>1.6472667918433761</v>
      </c>
      <c r="K140" s="32">
        <f>IF('Log_working_2-way'!$D139="","",B140^('Log_working_2-way'!$D139))</f>
        <v>2.5449579873420185</v>
      </c>
      <c r="L140" s="37">
        <f t="shared" si="26"/>
        <v>0.60099750623441406</v>
      </c>
      <c r="M140" s="37">
        <f t="shared" si="27"/>
        <v>0.39900249376558611</v>
      </c>
      <c r="N140" s="38">
        <v>236</v>
      </c>
      <c r="O140" s="38">
        <f t="shared" si="28"/>
        <v>88.500000000000014</v>
      </c>
      <c r="P140" s="38">
        <f t="shared" si="29"/>
        <v>138.07468879668048</v>
      </c>
      <c r="Q140" s="38">
        <f t="shared" si="30"/>
        <v>97.925311203319495</v>
      </c>
      <c r="R140" s="38">
        <f t="shared" si="31"/>
        <v>147.5</v>
      </c>
      <c r="S140" s="39">
        <f t="shared" si="32"/>
        <v>-9.425311203319481</v>
      </c>
      <c r="T140" s="39">
        <f t="shared" si="33"/>
        <v>-9.4253112033195237</v>
      </c>
      <c r="U140" t="s">
        <v>194</v>
      </c>
      <c r="V140" t="s">
        <v>202</v>
      </c>
      <c r="W140" t="s">
        <v>246</v>
      </c>
      <c r="X140" s="48" t="s">
        <v>335</v>
      </c>
      <c r="Y140" s="41"/>
    </row>
    <row r="141" spans="1:25" ht="15" x14ac:dyDescent="0.25">
      <c r="A141">
        <v>2.0499999999999998</v>
      </c>
      <c r="B141">
        <v>1.76</v>
      </c>
      <c r="C141" s="29">
        <f t="shared" si="34"/>
        <v>5.598669623059882E-2</v>
      </c>
      <c r="D141" s="30">
        <f>IF(OR($A141="",$B141=""),"",A141*'MPTO_working_2-way'!$G140)</f>
        <v>2.1647727272727275</v>
      </c>
      <c r="E141" s="32">
        <f>IF(OR($A141="",$B141=""),"",B141*'MPTO_working_2-way'!$G140)</f>
        <v>1.858536585365854</v>
      </c>
      <c r="F141" s="30">
        <f>IF(OR($A141="",$B141=""),"",'MPTO_working_2-way'!D140)</f>
        <v>2.1748040988547319</v>
      </c>
      <c r="G141" s="32">
        <f>IF(OR($A141="",$B141=""),"",'MPTO_working_2-way'!E140)</f>
        <v>1.8512057465366858</v>
      </c>
      <c r="H141" s="30">
        <f>IF(OR($A141="",$B141=""),"",'OddsRatio_working_2-way'!M140)</f>
        <v>2.1754058649540684</v>
      </c>
      <c r="I141" s="30">
        <f>IF(OR($A141="",$B141=""),"",'OddsRatio_working_2-way'!N140)</f>
        <v>1.8507699593953257</v>
      </c>
      <c r="J141" s="30">
        <f>IF('Log_working_2-way'!$D140="","",A141^('Log_working_2-way'!$D140))</f>
        <v>2.1801011305976625</v>
      </c>
      <c r="K141" s="32">
        <f>IF('Log_working_2-way'!$D140="","",B141^('Log_working_2-way'!$D140))</f>
        <v>1.8473850029200891</v>
      </c>
      <c r="L141" s="37">
        <f t="shared" si="26"/>
        <v>0.46194225721784771</v>
      </c>
      <c r="M141" s="37">
        <f t="shared" si="27"/>
        <v>0.53805774278215213</v>
      </c>
      <c r="N141" s="38">
        <v>237</v>
      </c>
      <c r="O141" s="38">
        <f t="shared" si="28"/>
        <v>121.39024390243902</v>
      </c>
      <c r="P141" s="38">
        <f t="shared" si="29"/>
        <v>102.34090909090911</v>
      </c>
      <c r="Q141" s="38">
        <f t="shared" si="30"/>
        <v>134.65909090909093</v>
      </c>
      <c r="R141" s="38">
        <f t="shared" si="31"/>
        <v>115.60975609756099</v>
      </c>
      <c r="S141" s="39">
        <f t="shared" si="32"/>
        <v>-13.26884700665191</v>
      </c>
      <c r="T141" s="39">
        <f t="shared" si="33"/>
        <v>-13.268847006651882</v>
      </c>
      <c r="U141" t="s">
        <v>207</v>
      </c>
      <c r="V141" t="s">
        <v>197</v>
      </c>
      <c r="W141" t="s">
        <v>246</v>
      </c>
      <c r="X141" s="48" t="s">
        <v>335</v>
      </c>
      <c r="Y141" s="41"/>
    </row>
    <row r="142" spans="1:25" ht="15" x14ac:dyDescent="0.25">
      <c r="A142">
        <v>2.04</v>
      </c>
      <c r="B142">
        <v>1.83</v>
      </c>
      <c r="C142" s="29">
        <f t="shared" si="34"/>
        <v>3.6644165863066513E-2</v>
      </c>
      <c r="D142" s="30">
        <f>IF(OR($A142="",$B142=""),"",A142*'MPTO_working_2-way'!$G141)</f>
        <v>2.1147540983606556</v>
      </c>
      <c r="E142" s="32">
        <f>IF(OR($A142="",$B142=""),"",B142*'MPTO_working_2-way'!$G141)</f>
        <v>1.8970588235294117</v>
      </c>
      <c r="F142" s="30">
        <f>IF(OR($A142="",$B142=""),"",'MPTO_working_2-way'!D141)</f>
        <v>2.119209809264305</v>
      </c>
      <c r="G142" s="32">
        <f>IF(OR($A142="",$B142=""),"",'MPTO_working_2-way'!E141)</f>
        <v>1.8934875228241022</v>
      </c>
      <c r="H142" s="30">
        <f>IF(OR($A142="",$B142=""),"",'OddsRatio_working_2-way'!M141)</f>
        <v>2.1193802071650061</v>
      </c>
      <c r="I142" s="30">
        <f>IF(OR($A142="",$B142=""),"",'OddsRatio_working_2-way'!N141)</f>
        <v>1.8933515114874566</v>
      </c>
      <c r="J142" s="30">
        <f>IF('Log_working_2-way'!$D141="","",A142^('Log_working_2-way'!$D141))</f>
        <v>2.1214216172135263</v>
      </c>
      <c r="K142" s="32">
        <f>IF('Log_working_2-way'!$D141="","",B142^('Log_working_2-way'!$D141))</f>
        <v>1.8917252749993179</v>
      </c>
      <c r="L142" s="37">
        <f t="shared" si="26"/>
        <v>0.47286821705426357</v>
      </c>
      <c r="M142" s="37">
        <f t="shared" si="27"/>
        <v>0.52713178294573648</v>
      </c>
      <c r="N142" s="38">
        <v>238</v>
      </c>
      <c r="O142" s="38">
        <f t="shared" si="28"/>
        <v>121.33333333333331</v>
      </c>
      <c r="P142" s="38">
        <f t="shared" si="29"/>
        <v>107.94535519125682</v>
      </c>
      <c r="Q142" s="38">
        <f t="shared" si="30"/>
        <v>130.05464480874315</v>
      </c>
      <c r="R142" s="38">
        <f t="shared" si="31"/>
        <v>116.66666666666666</v>
      </c>
      <c r="S142" s="39">
        <f t="shared" si="32"/>
        <v>-8.7213114754098342</v>
      </c>
      <c r="T142" s="39">
        <f t="shared" si="33"/>
        <v>-8.7213114754098342</v>
      </c>
      <c r="U142" t="s">
        <v>215</v>
      </c>
      <c r="V142" t="s">
        <v>195</v>
      </c>
      <c r="W142" t="s">
        <v>246</v>
      </c>
      <c r="X142" s="48" t="s">
        <v>335</v>
      </c>
      <c r="Y142" s="41"/>
    </row>
    <row r="143" spans="1:25" ht="15" x14ac:dyDescent="0.25">
      <c r="A143">
        <v>1.74</v>
      </c>
      <c r="B143">
        <v>2.16</v>
      </c>
      <c r="C143" s="29">
        <f t="shared" si="34"/>
        <v>3.7675606641123682E-2</v>
      </c>
      <c r="D143" s="30">
        <f>IF(OR($A143="",$B143=""),"",A143*'MPTO_working_2-way'!$G142)</f>
        <v>1.8055555555555551</v>
      </c>
      <c r="E143" s="32">
        <f>IF(OR($A143="",$B143=""),"",B143*'MPTO_working_2-way'!$G142)</f>
        <v>2.2413793103448274</v>
      </c>
      <c r="F143" s="30">
        <f>IF(OR($A143="",$B143=""),"",'MPTO_working_2-way'!D142)</f>
        <v>1.7989661114302122</v>
      </c>
      <c r="G143" s="32">
        <f>IF(OR($A143="",$B143=""),"",'MPTO_working_2-way'!E142)</f>
        <v>2.2516175413371671</v>
      </c>
      <c r="H143" s="30">
        <f>IF(OR($A143="",$B143=""),"",'OddsRatio_working_2-way'!M142)</f>
        <v>1.7987058497862392</v>
      </c>
      <c r="I143" s="30">
        <f>IF(OR($A143="",$B143=""),"",'OddsRatio_working_2-way'!N142)</f>
        <v>2.2520253861514017</v>
      </c>
      <c r="J143" s="30">
        <f>IF('Log_working_2-way'!$D142="","",A143^('Log_working_2-way'!$D142))</f>
        <v>1.7957063007853538</v>
      </c>
      <c r="K143" s="32">
        <f>IF('Log_working_2-way'!$D142="","",B143^('Log_working_2-way'!$D142))</f>
        <v>2.2567451068476951</v>
      </c>
      <c r="L143" s="37">
        <f t="shared" si="26"/>
        <v>0.55384615384615399</v>
      </c>
      <c r="M143" s="37">
        <f t="shared" si="27"/>
        <v>0.44615384615384618</v>
      </c>
      <c r="N143" s="38">
        <v>239</v>
      </c>
      <c r="O143" s="38">
        <f t="shared" si="28"/>
        <v>101.64367816091954</v>
      </c>
      <c r="P143" s="38">
        <f t="shared" si="29"/>
        <v>128.35185185185185</v>
      </c>
      <c r="Q143" s="38">
        <f t="shared" si="30"/>
        <v>110.64814814814814</v>
      </c>
      <c r="R143" s="38">
        <f t="shared" si="31"/>
        <v>137.35632183908046</v>
      </c>
      <c r="S143" s="39">
        <f t="shared" si="32"/>
        <v>-9.0044699872286031</v>
      </c>
      <c r="T143" s="39">
        <f t="shared" si="33"/>
        <v>-9.0044699872286174</v>
      </c>
      <c r="U143" t="s">
        <v>216</v>
      </c>
      <c r="V143" t="s">
        <v>220</v>
      </c>
      <c r="W143" t="s">
        <v>247</v>
      </c>
      <c r="X143" s="48" t="s">
        <v>335</v>
      </c>
      <c r="Y143" s="41"/>
    </row>
    <row r="144" spans="1:25" ht="15" x14ac:dyDescent="0.25">
      <c r="A144">
        <v>1.87</v>
      </c>
      <c r="B144">
        <v>2</v>
      </c>
      <c r="C144" s="29">
        <f t="shared" si="34"/>
        <v>3.475935828876997E-2</v>
      </c>
      <c r="D144" s="30">
        <f>IF(OR($A144="",$B144=""),"",A144*'MPTO_working_2-way'!$G143)</f>
        <v>1.9350000000000001</v>
      </c>
      <c r="E144" s="32">
        <f>IF(OR($A144="",$B144=""),"",B144*'MPTO_working_2-way'!$G143)</f>
        <v>2.0695187165775399</v>
      </c>
      <c r="F144" s="30">
        <f>IF(OR($A144="",$B144=""),"",'MPTO_working_2-way'!D143)</f>
        <v>1.9328165374677002</v>
      </c>
      <c r="G144" s="32">
        <f>IF(OR($A144="",$B144=""),"",'MPTO_working_2-way'!E143)</f>
        <v>2.0720221606648197</v>
      </c>
      <c r="H144" s="30">
        <f>IF(OR($A144="",$B144=""),"",'OddsRatio_working_2-way'!M143)</f>
        <v>1.9327379053088816</v>
      </c>
      <c r="I144" s="30">
        <f>IF(OR($A144="",$B144=""),"",'OddsRatio_working_2-way'!N143)</f>
        <v>2.0721125348377947</v>
      </c>
      <c r="J144" s="30">
        <f>IF('Log_working_2-way'!$D143="","",A144^('Log_working_2-way'!$D143))</f>
        <v>1.9317443969723613</v>
      </c>
      <c r="K144" s="32">
        <f>IF('Log_working_2-way'!$D143="","",B144^('Log_working_2-way'!$D143))</f>
        <v>2.0732557161055905</v>
      </c>
      <c r="L144" s="37">
        <f t="shared" si="26"/>
        <v>0.51679586563307489</v>
      </c>
      <c r="M144" s="37">
        <f t="shared" si="27"/>
        <v>0.48320413436692511</v>
      </c>
      <c r="N144" s="38">
        <v>240</v>
      </c>
      <c r="O144" s="38">
        <f t="shared" si="28"/>
        <v>111.65775401069517</v>
      </c>
      <c r="P144" s="38">
        <f t="shared" si="29"/>
        <v>120</v>
      </c>
      <c r="Q144" s="38">
        <f t="shared" si="30"/>
        <v>120</v>
      </c>
      <c r="R144" s="38">
        <f t="shared" si="31"/>
        <v>128.34224598930479</v>
      </c>
      <c r="S144" s="39">
        <f t="shared" si="32"/>
        <v>-8.3422459893048284</v>
      </c>
      <c r="T144" s="39">
        <f t="shared" si="33"/>
        <v>-8.3422459893047858</v>
      </c>
      <c r="U144" t="s">
        <v>219</v>
      </c>
      <c r="V144" t="s">
        <v>223</v>
      </c>
      <c r="W144" t="s">
        <v>247</v>
      </c>
      <c r="X144" s="48" t="s">
        <v>335</v>
      </c>
      <c r="Y144" s="41"/>
    </row>
    <row r="145" spans="1:25" ht="15" x14ac:dyDescent="0.25">
      <c r="A145">
        <v>2.2400000000000002</v>
      </c>
      <c r="B145">
        <v>1.69</v>
      </c>
      <c r="C145" s="29">
        <f t="shared" si="34"/>
        <v>3.8144547759932479E-2</v>
      </c>
      <c r="D145" s="30">
        <f>IF(OR($A145="",$B145=""),"",A145*'MPTO_working_2-way'!$G144)</f>
        <v>2.3254437869822491</v>
      </c>
      <c r="E145" s="32">
        <f>IF(OR($A145="",$B145=""),"",B145*'MPTO_working_2-way'!$G144)</f>
        <v>1.7544642857142858</v>
      </c>
      <c r="F145" s="30">
        <f>IF(OR($A145="",$B145=""),"",'MPTO_working_2-way'!D144)</f>
        <v>2.3399678575843743</v>
      </c>
      <c r="G145" s="32">
        <f>IF(OR($A145="",$B145=""),"",'MPTO_working_2-way'!E144)</f>
        <v>1.7462865578005351</v>
      </c>
      <c r="H145" s="30">
        <f>IF(OR($A145="",$B145=""),"",'OddsRatio_working_2-way'!M144)</f>
        <v>2.3405601251996737</v>
      </c>
      <c r="I145" s="30">
        <f>IF(OR($A145="",$B145=""),"",'OddsRatio_working_2-way'!N144)</f>
        <v>1.7459568438611086</v>
      </c>
      <c r="J145" s="30">
        <f>IF('Log_working_2-way'!$D144="","",A145^('Log_working_2-way'!$D144))</f>
        <v>2.347284961783934</v>
      </c>
      <c r="K145" s="32">
        <f>IF('Log_working_2-way'!$D144="","",B145^('Log_working_2-way'!$D144))</f>
        <v>1.7422334757420166</v>
      </c>
      <c r="L145" s="37">
        <f t="shared" si="26"/>
        <v>0.43002544529262077</v>
      </c>
      <c r="M145" s="37">
        <f t="shared" si="27"/>
        <v>0.56997455470737912</v>
      </c>
      <c r="N145" s="38">
        <v>241</v>
      </c>
      <c r="O145" s="38">
        <f t="shared" si="28"/>
        <v>133.41071428571428</v>
      </c>
      <c r="P145" s="38">
        <f t="shared" si="29"/>
        <v>98.396449704142</v>
      </c>
      <c r="Q145" s="38">
        <f t="shared" si="30"/>
        <v>142.60355029585799</v>
      </c>
      <c r="R145" s="38">
        <f t="shared" si="31"/>
        <v>107.58928571428571</v>
      </c>
      <c r="S145" s="39">
        <f t="shared" si="32"/>
        <v>-9.1928360101437079</v>
      </c>
      <c r="T145" s="39">
        <f t="shared" si="33"/>
        <v>-9.1928360101437079</v>
      </c>
      <c r="U145" t="s">
        <v>218</v>
      </c>
      <c r="V145" t="s">
        <v>233</v>
      </c>
      <c r="W145" t="s">
        <v>247</v>
      </c>
      <c r="X145" s="48" t="s">
        <v>335</v>
      </c>
      <c r="Y145" s="41"/>
    </row>
    <row r="146" spans="1:25" s="35" customFormat="1" ht="15" x14ac:dyDescent="0.25">
      <c r="A146">
        <v>2.02</v>
      </c>
      <c r="B146">
        <v>1.85</v>
      </c>
      <c r="C146" s="29">
        <f t="shared" si="34"/>
        <v>3.5590045491035394E-2</v>
      </c>
      <c r="D146" s="30">
        <f>IF(OR($A146="",$B146=""),"",A146*'MPTO_working_2-way'!$G145)</f>
        <v>2.0918918918918914</v>
      </c>
      <c r="E146" s="32">
        <f>IF(OR($A146="",$B146=""),"",B146*'MPTO_working_2-way'!$G145)</f>
        <v>1.9158415841584155</v>
      </c>
      <c r="F146" s="30">
        <f>IF(OR($A146="",$B146=""),"",'MPTO_working_2-way'!D145)</f>
        <v>2.0953181945612553</v>
      </c>
      <c r="G146" s="32">
        <f>IF(OR($A146="",$B146=""),"",'MPTO_working_2-way'!E145)</f>
        <v>1.9129767084719731</v>
      </c>
      <c r="H146" s="30">
        <f>IF(OR($A146="",$B146=""),"",'OddsRatio_working_2-way'!M145)</f>
        <v>2.0954451150103317</v>
      </c>
      <c r="I146" s="30">
        <f>IF(OR($A146="",$B146=""),"",'OddsRatio_working_2-way'!N145)</f>
        <v>1.9128709291752766</v>
      </c>
      <c r="J146" s="30">
        <f>IF('Log_working_2-way'!$D145="","",A146^('Log_working_2-way'!$D145))</f>
        <v>2.0970120716987148</v>
      </c>
      <c r="K146" s="32">
        <f>IF('Log_working_2-way'!$D145="","",B146^('Log_working_2-way'!$D145))</f>
        <v>1.9115669971173959</v>
      </c>
      <c r="L146" s="37">
        <f t="shared" si="26"/>
        <v>0.47803617571059442</v>
      </c>
      <c r="M146" s="37">
        <f t="shared" si="27"/>
        <v>0.5219638242894058</v>
      </c>
      <c r="N146" s="38">
        <v>242</v>
      </c>
      <c r="O146" s="38">
        <f t="shared" si="28"/>
        <v>122.19801980198021</v>
      </c>
      <c r="P146" s="38">
        <f t="shared" si="29"/>
        <v>111.18918918918919</v>
      </c>
      <c r="Q146" s="38">
        <f t="shared" si="30"/>
        <v>130.81081081081078</v>
      </c>
      <c r="R146" s="38">
        <f t="shared" si="31"/>
        <v>119.80198019801981</v>
      </c>
      <c r="S146" s="39">
        <f t="shared" si="32"/>
        <v>-8.6127910088305697</v>
      </c>
      <c r="T146" s="39">
        <f t="shared" si="33"/>
        <v>-8.6127910088306123</v>
      </c>
      <c r="U146" t="s">
        <v>239</v>
      </c>
      <c r="V146" t="s">
        <v>221</v>
      </c>
      <c r="W146" t="s">
        <v>247</v>
      </c>
      <c r="X146" s="48" t="s">
        <v>335</v>
      </c>
      <c r="Y146" s="41"/>
    </row>
    <row r="147" spans="1:25" ht="15" x14ac:dyDescent="0.25">
      <c r="A147">
        <v>1.97</v>
      </c>
      <c r="B147">
        <v>1.9</v>
      </c>
      <c r="C147" s="29">
        <f t="shared" si="34"/>
        <v>3.3930002671653803E-2</v>
      </c>
      <c r="D147" s="30">
        <f>IF(OR($A147="",$B147=""),"",A147*'MPTO_working_2-way'!$G146)</f>
        <v>2.0368421052631578</v>
      </c>
      <c r="E147" s="32">
        <f>IF(OR($A147="",$B147=""),"",B147*'MPTO_working_2-way'!$G146)</f>
        <v>1.9644670050761421</v>
      </c>
      <c r="F147" s="30">
        <f>IF(OR($A147="",$B147=""),"",'MPTO_working_2-way'!D146)</f>
        <v>2.0381159814865235</v>
      </c>
      <c r="G147" s="32">
        <f>IF(OR($A147="",$B147=""),"",'MPTO_working_2-way'!E146)</f>
        <v>1.9632835038027801</v>
      </c>
      <c r="H147" s="30">
        <f>IF(OR($A147="",$B147=""),"",'OddsRatio_working_2-way'!M146)</f>
        <v>2.0381607668264961</v>
      </c>
      <c r="I147" s="30">
        <f>IF(OR($A147="",$B147=""),"",'OddsRatio_working_2-way'!N146)</f>
        <v>1.963241948601903</v>
      </c>
      <c r="J147" s="30">
        <f>IF('Log_working_2-way'!$D146="","",A147^('Log_working_2-way'!$D146))</f>
        <v>2.0387414625037734</v>
      </c>
      <c r="K147" s="32">
        <f>IF('Log_working_2-way'!$D146="","",B147^('Log_working_2-way'!$D146))</f>
        <v>1.9627034600020314</v>
      </c>
      <c r="L147" s="37">
        <f t="shared" si="26"/>
        <v>0.49095607235142119</v>
      </c>
      <c r="M147" s="37">
        <f t="shared" si="27"/>
        <v>0.50904392764857886</v>
      </c>
      <c r="N147" s="38">
        <v>243</v>
      </c>
      <c r="O147" s="38">
        <f t="shared" si="28"/>
        <v>119.64974619289339</v>
      </c>
      <c r="P147" s="38">
        <f t="shared" si="29"/>
        <v>115.10526315789473</v>
      </c>
      <c r="Q147" s="38">
        <f t="shared" si="30"/>
        <v>127.89473684210526</v>
      </c>
      <c r="R147" s="38">
        <f t="shared" si="31"/>
        <v>123.3502538071066</v>
      </c>
      <c r="S147" s="39">
        <f t="shared" si="32"/>
        <v>-8.2449906492118714</v>
      </c>
      <c r="T147" s="39">
        <f t="shared" si="33"/>
        <v>-8.2449906492118714</v>
      </c>
      <c r="U147" t="s">
        <v>237</v>
      </c>
      <c r="V147" t="s">
        <v>234</v>
      </c>
      <c r="W147" t="s">
        <v>247</v>
      </c>
      <c r="X147" s="48" t="s">
        <v>335</v>
      </c>
      <c r="Y147" s="41"/>
    </row>
    <row r="148" spans="1:25" ht="15" x14ac:dyDescent="0.25">
      <c r="A148">
        <v>1.68</v>
      </c>
      <c r="B148">
        <v>2.25</v>
      </c>
      <c r="C148" s="29">
        <f t="shared" si="34"/>
        <v>3.9682539682539542E-2</v>
      </c>
      <c r="D148" s="30">
        <f>IF(OR($A148="",$B148=""),"",A148*'MPTO_working_2-way'!$G147)</f>
        <v>1.7466666666666664</v>
      </c>
      <c r="E148" s="32">
        <f>IF(OR($A148="",$B148=""),"",B148*'MPTO_working_2-way'!$G147)</f>
        <v>2.339285714285714</v>
      </c>
      <c r="F148" s="30">
        <f>IF(OR($A148="",$B148=""),"",'MPTO_working_2-way'!D147)</f>
        <v>1.7379310344827583</v>
      </c>
      <c r="G148" s="32">
        <f>IF(OR($A148="",$B148=""),"",'MPTO_working_2-way'!E147)</f>
        <v>2.3551401869158877</v>
      </c>
      <c r="H148" s="30">
        <f>IF(OR($A148="",$B148=""),"",'OddsRatio_working_2-way'!M147)</f>
        <v>1.7375635565834309</v>
      </c>
      <c r="I148" s="30">
        <f>IF(OR($A148="",$B148=""),"",'OddsRatio_working_2-way'!N147)</f>
        <v>2.3558153613666013</v>
      </c>
      <c r="J148" s="30">
        <f>IF('Log_working_2-way'!$D147="","",A148^('Log_working_2-way'!$D147))</f>
        <v>1.733582099100242</v>
      </c>
      <c r="K148" s="32">
        <f>IF('Log_working_2-way'!$D147="","",B148^('Log_working_2-way'!$D147))</f>
        <v>2.3631739395308338</v>
      </c>
      <c r="L148" s="37">
        <f t="shared" si="26"/>
        <v>0.57251908396946571</v>
      </c>
      <c r="M148" s="37">
        <f t="shared" si="27"/>
        <v>0.4274809160305344</v>
      </c>
      <c r="N148" s="38">
        <v>244</v>
      </c>
      <c r="O148" s="38">
        <f t="shared" si="28"/>
        <v>98.761904761904731</v>
      </c>
      <c r="P148" s="38">
        <f t="shared" si="29"/>
        <v>135.55555555555554</v>
      </c>
      <c r="Q148" s="38">
        <f t="shared" si="30"/>
        <v>108.44444444444444</v>
      </c>
      <c r="R148" s="38">
        <f t="shared" si="31"/>
        <v>145.23809523809524</v>
      </c>
      <c r="S148" s="39">
        <f t="shared" si="32"/>
        <v>-9.6825396825397121</v>
      </c>
      <c r="T148" s="39">
        <f t="shared" si="33"/>
        <v>-9.6825396825396979</v>
      </c>
      <c r="U148" t="s">
        <v>231</v>
      </c>
      <c r="V148" t="s">
        <v>217</v>
      </c>
      <c r="W148" t="s">
        <v>247</v>
      </c>
      <c r="X148" s="48" t="s">
        <v>335</v>
      </c>
      <c r="Y148" s="41"/>
    </row>
    <row r="149" spans="1:25" ht="15" x14ac:dyDescent="0.25">
      <c r="A149">
        <v>1.61</v>
      </c>
      <c r="B149">
        <v>2.39</v>
      </c>
      <c r="C149" s="29">
        <f t="shared" si="34"/>
        <v>3.9528054263364254E-2</v>
      </c>
      <c r="D149" s="30">
        <f>IF(OR($A149="",$B149=""),"",A149*'MPTO_working_2-way'!$G148)</f>
        <v>1.6736401673640164</v>
      </c>
      <c r="E149" s="32">
        <f>IF(OR($A149="",$B149=""),"",B149*'MPTO_working_2-way'!$G148)</f>
        <v>2.4844720496894408</v>
      </c>
      <c r="F149" s="30">
        <f>IF(OR($A149="",$B149=""),"",'MPTO_working_2-way'!D148)</f>
        <v>1.6629140646945697</v>
      </c>
      <c r="G149" s="32">
        <f>IF(OR($A149="",$B149=""),"",'MPTO_working_2-way'!E148)</f>
        <v>2.5084911502982492</v>
      </c>
      <c r="H149" s="30">
        <f>IF(OR($A149="",$B149=""),"",'OddsRatio_working_2-way'!M148)</f>
        <v>1.6624567313140606</v>
      </c>
      <c r="I149" s="30">
        <f>IF(OR($A149="",$B149=""),"",'OddsRatio_working_2-way'!N148)</f>
        <v>2.5095325516828586</v>
      </c>
      <c r="J149" s="30">
        <f>IF('Log_working_2-way'!$D148="","",A149^('Log_working_2-way'!$D148))</f>
        <v>1.6575648919074468</v>
      </c>
      <c r="K149" s="32">
        <f>IF('Log_working_2-way'!$D148="","",B149^('Log_working_2-way'!$D148))</f>
        <v>2.5207624560048121</v>
      </c>
      <c r="L149" s="37">
        <f t="shared" si="26"/>
        <v>0.59750000000000014</v>
      </c>
      <c r="M149" s="37">
        <f t="shared" si="27"/>
        <v>0.40250000000000002</v>
      </c>
      <c r="N149" s="38">
        <v>245</v>
      </c>
      <c r="O149" s="38">
        <f t="shared" si="28"/>
        <v>92.826086956521763</v>
      </c>
      <c r="P149" s="38">
        <f t="shared" si="29"/>
        <v>142.489539748954</v>
      </c>
      <c r="Q149" s="38">
        <f t="shared" si="30"/>
        <v>102.51046025104603</v>
      </c>
      <c r="R149" s="38">
        <f t="shared" si="31"/>
        <v>152.17391304347825</v>
      </c>
      <c r="S149" s="39">
        <f t="shared" si="32"/>
        <v>-9.6843732945242635</v>
      </c>
      <c r="T149" s="39">
        <f t="shared" si="33"/>
        <v>-9.6843732945242493</v>
      </c>
      <c r="U149" t="s">
        <v>229</v>
      </c>
      <c r="V149" t="s">
        <v>222</v>
      </c>
      <c r="W149" t="s">
        <v>247</v>
      </c>
      <c r="X149" s="48" t="s">
        <v>335</v>
      </c>
      <c r="Y149" s="41"/>
    </row>
    <row r="150" spans="1:25" ht="15" x14ac:dyDescent="0.25">
      <c r="A150">
        <v>1.72</v>
      </c>
      <c r="B150">
        <v>2.19</v>
      </c>
      <c r="C150" s="29">
        <f t="shared" si="34"/>
        <v>3.8016353403419467E-2</v>
      </c>
      <c r="D150" s="30">
        <f>IF(OR($A150="",$B150=""),"",A150*'MPTO_working_2-way'!$G149)</f>
        <v>1.7853881278538815</v>
      </c>
      <c r="E150" s="32">
        <f>IF(OR($A150="",$B150=""),"",B150*'MPTO_working_2-way'!$G149)</f>
        <v>2.2732558139534884</v>
      </c>
      <c r="F150" s="30">
        <f>IF(OR($A150="",$B150=""),"",'MPTO_working_2-way'!D149)</f>
        <v>1.7781344410876134</v>
      </c>
      <c r="G150" s="32">
        <f>IF(OR($A150="",$B150=""),"",'MPTO_working_2-way'!E149)</f>
        <v>2.2851249696675566</v>
      </c>
      <c r="H150" s="30">
        <f>IF(OR($A150="",$B150=""),"",'OddsRatio_working_2-way'!M149)</f>
        <v>1.7778444682625973</v>
      </c>
      <c r="I150" s="30">
        <f>IF(OR($A150="",$B150=""),"",'OddsRatio_working_2-way'!N149)</f>
        <v>2.2856040517117928</v>
      </c>
      <c r="J150" s="30">
        <f>IF('Log_working_2-way'!$D149="","",A150^('Log_working_2-way'!$D149))</f>
        <v>1.7745420732419892</v>
      </c>
      <c r="K150" s="32">
        <f>IF('Log_working_2-way'!$D149="","",B150^('Log_working_2-way'!$D149))</f>
        <v>2.291085448482058</v>
      </c>
      <c r="L150" s="37">
        <f t="shared" si="26"/>
        <v>0.56010230179028131</v>
      </c>
      <c r="M150" s="37">
        <f t="shared" si="27"/>
        <v>0.43989769820971864</v>
      </c>
      <c r="N150" s="38">
        <v>246</v>
      </c>
      <c r="O150" s="38">
        <f t="shared" si="28"/>
        <v>102.97674418604652</v>
      </c>
      <c r="P150" s="38">
        <f t="shared" si="29"/>
        <v>133.67123287671234</v>
      </c>
      <c r="Q150" s="38">
        <f t="shared" si="30"/>
        <v>112.32876712328768</v>
      </c>
      <c r="R150" s="38">
        <f t="shared" si="31"/>
        <v>143.02325581395348</v>
      </c>
      <c r="S150" s="39">
        <f t="shared" si="32"/>
        <v>-9.3520229372411592</v>
      </c>
      <c r="T150" s="39">
        <f t="shared" si="33"/>
        <v>-9.352022937241145</v>
      </c>
      <c r="U150" t="s">
        <v>228</v>
      </c>
      <c r="V150" t="s">
        <v>224</v>
      </c>
      <c r="W150" t="s">
        <v>247</v>
      </c>
      <c r="X150" s="48" t="s">
        <v>335</v>
      </c>
      <c r="Y150" s="41"/>
    </row>
    <row r="151" spans="1:25" ht="15" x14ac:dyDescent="0.25">
      <c r="A151">
        <v>1.6</v>
      </c>
      <c r="B151">
        <v>2.42</v>
      </c>
      <c r="C151" s="29">
        <f t="shared" si="34"/>
        <v>3.8223140495867725E-2</v>
      </c>
      <c r="D151" s="30">
        <f>IF(OR($A151="",$B151=""),"",A151*'MPTO_working_2-way'!$G150)</f>
        <v>1.6611570247933884</v>
      </c>
      <c r="E151" s="32">
        <f>IF(OR($A151="",$B151=""),"",B151*'MPTO_working_2-way'!$G150)</f>
        <v>2.5124999999999997</v>
      </c>
      <c r="F151" s="30">
        <f>IF(OR($A151="",$B151=""),"",'MPTO_working_2-way'!D150)</f>
        <v>1.6504688832054561</v>
      </c>
      <c r="G151" s="32">
        <f>IF(OR($A151="",$B151=""),"",'MPTO_working_2-way'!E150)</f>
        <v>2.5373525557011791</v>
      </c>
      <c r="H151" s="30">
        <f>IF(OR($A151="",$B151=""),"",'OddsRatio_working_2-way'!M150)</f>
        <v>1.6500270850261594</v>
      </c>
      <c r="I151" s="30">
        <f>IF(OR($A151="",$B151=""),"",'OddsRatio_working_2-way'!N150)</f>
        <v>2.5383974345619098</v>
      </c>
      <c r="J151" s="30">
        <f>IF('Log_working_2-way'!$D150="","",A151^('Log_working_2-way'!$D150))</f>
        <v>1.6451549975466908</v>
      </c>
      <c r="K151" s="32">
        <f>IF('Log_working_2-way'!$D150="","",B151^('Log_working_2-way'!$D150))</f>
        <v>2.5500151185411704</v>
      </c>
      <c r="L151" s="37">
        <f t="shared" si="26"/>
        <v>0.60199004975124382</v>
      </c>
      <c r="M151" s="37">
        <f t="shared" si="27"/>
        <v>0.39800995024875624</v>
      </c>
      <c r="N151" s="38">
        <v>247</v>
      </c>
      <c r="O151" s="38">
        <f t="shared" si="28"/>
        <v>92.625000000000028</v>
      </c>
      <c r="P151" s="38">
        <f t="shared" si="29"/>
        <v>144.93388429752068</v>
      </c>
      <c r="Q151" s="38">
        <f t="shared" si="30"/>
        <v>102.06611570247934</v>
      </c>
      <c r="R151" s="38">
        <f t="shared" si="31"/>
        <v>154.375</v>
      </c>
      <c r="S151" s="39">
        <f t="shared" si="32"/>
        <v>-9.4411157024793084</v>
      </c>
      <c r="T151" s="39">
        <f t="shared" si="33"/>
        <v>-9.4411157024793226</v>
      </c>
      <c r="U151" t="s">
        <v>225</v>
      </c>
      <c r="V151" t="s">
        <v>227</v>
      </c>
      <c r="W151" t="s">
        <v>247</v>
      </c>
      <c r="X151" s="48" t="s">
        <v>335</v>
      </c>
      <c r="Y151" s="41"/>
    </row>
    <row r="152" spans="1:25" ht="15" x14ac:dyDescent="0.25">
      <c r="A152">
        <v>1.78</v>
      </c>
      <c r="B152">
        <v>2.1</v>
      </c>
      <c r="C152" s="29">
        <f t="shared" si="34"/>
        <v>3.7988228999465079E-2</v>
      </c>
      <c r="D152" s="30">
        <f>IF(OR($A152="",$B152=""),"",A152*'MPTO_working_2-way'!$G151)</f>
        <v>1.8476190476190479</v>
      </c>
      <c r="E152" s="32">
        <f>IF(OR($A152="",$B152=""),"",B152*'MPTO_working_2-way'!$G151)</f>
        <v>2.1797752808988768</v>
      </c>
      <c r="F152" s="30">
        <f>IF(OR($A152="",$B152=""),"",'MPTO_working_2-way'!D151)</f>
        <v>1.8422868408082802</v>
      </c>
      <c r="G152" s="32">
        <f>IF(OR($A152="",$B152=""),"",'MPTO_working_2-way'!E151)</f>
        <v>2.1872440023405506</v>
      </c>
      <c r="H152" s="30">
        <f>IF(OR($A152="",$B152=""),"",'OddsRatio_working_2-way'!M151)</f>
        <v>1.8420753583206844</v>
      </c>
      <c r="I152" s="30">
        <f>IF(OR($A152="",$B152=""),"",'OddsRatio_working_2-way'!N151)</f>
        <v>2.1875421719907089</v>
      </c>
      <c r="J152" s="30">
        <f>IF('Log_working_2-way'!$D151="","",A152^('Log_working_2-way'!$D151))</f>
        <v>1.8396466235294411</v>
      </c>
      <c r="K152" s="32">
        <f>IF('Log_working_2-way'!$D151="","",B152^('Log_working_2-way'!$D151))</f>
        <v>2.1909772182449698</v>
      </c>
      <c r="L152" s="37">
        <f t="shared" si="26"/>
        <v>0.54123711340206171</v>
      </c>
      <c r="M152" s="37">
        <f t="shared" si="27"/>
        <v>0.45876288659793807</v>
      </c>
      <c r="N152" s="38">
        <v>248</v>
      </c>
      <c r="O152" s="38">
        <f t="shared" si="28"/>
        <v>108.67415730337079</v>
      </c>
      <c r="P152" s="38">
        <f t="shared" si="29"/>
        <v>129.90476190476193</v>
      </c>
      <c r="Q152" s="38">
        <f t="shared" si="30"/>
        <v>118.09523809523809</v>
      </c>
      <c r="R152" s="38">
        <f t="shared" si="31"/>
        <v>139.32584269662922</v>
      </c>
      <c r="S152" s="39">
        <f t="shared" si="32"/>
        <v>-9.421080791867297</v>
      </c>
      <c r="T152" s="39">
        <f t="shared" si="33"/>
        <v>-9.421080791867297</v>
      </c>
      <c r="U152" t="s">
        <v>230</v>
      </c>
      <c r="V152" t="s">
        <v>226</v>
      </c>
      <c r="W152" t="s">
        <v>247</v>
      </c>
      <c r="X152" s="48" t="s">
        <v>335</v>
      </c>
      <c r="Y152" s="41"/>
    </row>
    <row r="153" spans="1:25" ht="15" x14ac:dyDescent="0.25">
      <c r="A153">
        <v>1.61</v>
      </c>
      <c r="B153">
        <v>2.41</v>
      </c>
      <c r="C153" s="29">
        <f t="shared" si="34"/>
        <v>3.6055771758459754E-2</v>
      </c>
      <c r="D153" s="30">
        <f>IF(OR($A153="",$B153=""),"",A153*'MPTO_working_2-way'!$G152)</f>
        <v>1.6680497925311204</v>
      </c>
      <c r="E153" s="32">
        <f>IF(OR($A153="",$B153=""),"",B153*'MPTO_working_2-way'!$G152)</f>
        <v>2.4968944099378882</v>
      </c>
      <c r="F153" s="30">
        <f>IF(OR($A153="",$B153=""),"",'MPTO_working_2-way'!D152)</f>
        <v>1.6581269630990791</v>
      </c>
      <c r="G153" s="32">
        <f>IF(OR($A153="",$B153=""),"",'MPTO_working_2-way'!E152)</f>
        <v>2.5194636537774748</v>
      </c>
      <c r="H153" s="30">
        <f>IF(OR($A153="",$B153=""),"",'OddsRatio_working_2-way'!M152)</f>
        <v>1.6577416768573945</v>
      </c>
      <c r="I153" s="30">
        <f>IF(OR($A153="",$B153=""),"",'OddsRatio_working_2-way'!N152)</f>
        <v>2.5203537120802069</v>
      </c>
      <c r="J153" s="30">
        <f>IF('Log_working_2-way'!$D152="","",A153^('Log_working_2-way'!$D152))</f>
        <v>1.6532248225535031</v>
      </c>
      <c r="K153" s="32">
        <f>IF('Log_working_2-way'!$D152="","",B153^('Log_working_2-way'!$D152))</f>
        <v>2.5308665033437969</v>
      </c>
      <c r="L153" s="37">
        <f t="shared" si="26"/>
        <v>0.59950248756218905</v>
      </c>
      <c r="M153" s="37">
        <f t="shared" si="27"/>
        <v>0.40049751243781095</v>
      </c>
      <c r="N153" s="38">
        <v>249</v>
      </c>
      <c r="O153" s="38">
        <f t="shared" si="28"/>
        <v>94.341614906832319</v>
      </c>
      <c r="P153" s="38">
        <f t="shared" si="29"/>
        <v>145.68049792531122</v>
      </c>
      <c r="Q153" s="38">
        <f t="shared" si="30"/>
        <v>103.31950207468878</v>
      </c>
      <c r="R153" s="38">
        <f t="shared" si="31"/>
        <v>154.65838509316768</v>
      </c>
      <c r="S153" s="39">
        <f t="shared" si="32"/>
        <v>-8.9778871678564656</v>
      </c>
      <c r="T153" s="39">
        <f t="shared" si="33"/>
        <v>-8.9778871678564656</v>
      </c>
      <c r="U153" t="s">
        <v>232</v>
      </c>
      <c r="V153" t="s">
        <v>235</v>
      </c>
      <c r="W153" t="s">
        <v>247</v>
      </c>
      <c r="X153" s="48" t="s">
        <v>335</v>
      </c>
      <c r="Y153" s="41"/>
    </row>
    <row r="154" spans="1:25" s="35" customFormat="1" ht="15" x14ac:dyDescent="0.25">
      <c r="A154">
        <v>1.87</v>
      </c>
      <c r="B154">
        <v>2.0099999999999998</v>
      </c>
      <c r="C154" s="29">
        <f t="shared" si="34"/>
        <v>3.22717960997152E-2</v>
      </c>
      <c r="D154" s="30">
        <f>IF(OR($A154="",$B154=""),"",A154*'MPTO_working_2-way'!$G153)</f>
        <v>1.9303482587064675</v>
      </c>
      <c r="E154" s="32">
        <f>IF(OR($A154="",$B154=""),"",B154*'MPTO_working_2-way'!$G153)</f>
        <v>2.0748663101604272</v>
      </c>
      <c r="F154" s="30">
        <f>IF(OR($A154="",$B154=""),"",'MPTO_working_2-way'!D153)</f>
        <v>1.9281811886013285</v>
      </c>
      <c r="G154" s="32">
        <f>IF(OR($A154="",$B154=""),"",'MPTO_working_2-way'!E153)</f>
        <v>2.0773758532069522</v>
      </c>
      <c r="H154" s="30">
        <f>IF(OR($A154="",$B154=""),"",'OddsRatio_working_2-way'!M153)</f>
        <v>1.9281089045009006</v>
      </c>
      <c r="I154" s="30">
        <f>IF(OR($A154="",$B154=""),"",'OddsRatio_working_2-way'!N153)</f>
        <v>2.0774597626964471</v>
      </c>
      <c r="J154" s="30">
        <f>IF('Log_working_2-way'!$D153="","",A154^('Log_working_2-way'!$D153))</f>
        <v>1.9271248994258339</v>
      </c>
      <c r="K154" s="32">
        <f>IF('Log_working_2-way'!$D153="","",B154^('Log_working_2-way'!$D153))</f>
        <v>2.0786033258509891</v>
      </c>
      <c r="L154" s="37">
        <f t="shared" si="26"/>
        <v>0.51804123711340211</v>
      </c>
      <c r="M154" s="37">
        <f t="shared" si="27"/>
        <v>0.48195876288659806</v>
      </c>
      <c r="N154" s="38">
        <v>250</v>
      </c>
      <c r="O154" s="38">
        <f t="shared" si="28"/>
        <v>116.31016042780747</v>
      </c>
      <c r="P154" s="38">
        <f t="shared" si="29"/>
        <v>125.62189054726367</v>
      </c>
      <c r="Q154" s="38">
        <f t="shared" si="30"/>
        <v>124.37810945273634</v>
      </c>
      <c r="R154" s="38">
        <f t="shared" si="31"/>
        <v>133.68983957219248</v>
      </c>
      <c r="S154" s="39">
        <f t="shared" si="32"/>
        <v>-8.0679490249288648</v>
      </c>
      <c r="T154" s="39">
        <f t="shared" si="33"/>
        <v>-8.0679490249288079</v>
      </c>
      <c r="U154" t="s">
        <v>236</v>
      </c>
      <c r="V154" t="s">
        <v>238</v>
      </c>
      <c r="W154" t="s">
        <v>247</v>
      </c>
      <c r="X154" s="48" t="s">
        <v>335</v>
      </c>
      <c r="Y154" s="41"/>
    </row>
    <row r="155" spans="1:25" ht="15" x14ac:dyDescent="0.25">
      <c r="A155">
        <v>2.42</v>
      </c>
      <c r="B155">
        <v>1.61</v>
      </c>
      <c r="C155" s="29">
        <f t="shared" si="34"/>
        <v>3.4341152918228035E-2</v>
      </c>
      <c r="D155" s="30">
        <f>IF(OR($A155="",$B155=""),"",A155*'MPTO_working_2-way'!$G154)</f>
        <v>2.5031055900621118</v>
      </c>
      <c r="E155" s="32">
        <f>IF(OR($A155="",$B155=""),"",B155*'MPTO_working_2-way'!$G154)</f>
        <v>1.6652892561983472</v>
      </c>
      <c r="F155" s="30">
        <f>IF(OR($A155="",$B155=""),"",'MPTO_working_2-way'!D154)</f>
        <v>2.5249173741170372</v>
      </c>
      <c r="G155" s="32">
        <f>IF(OR($A155="",$B155=""),"",'MPTO_working_2-way'!E154)</f>
        <v>1.655773235306617</v>
      </c>
      <c r="H155" s="30">
        <f>IF(OR($A155="",$B155=""),"",'OddsRatio_working_2-way'!M154)</f>
        <v>2.5257355119610394</v>
      </c>
      <c r="I155" s="30">
        <f>IF(OR($A155="",$B155=""),"",'OddsRatio_working_2-way'!N154)</f>
        <v>1.6554215931663621</v>
      </c>
      <c r="J155" s="30">
        <f>IF('Log_working_2-way'!$D154="","",A155^('Log_working_2-way'!$D154))</f>
        <v>2.5358767096666233</v>
      </c>
      <c r="K155" s="32">
        <f>IF('Log_working_2-way'!$D154="","",B155^('Log_working_2-way'!$D154))</f>
        <v>1.6510939281167687</v>
      </c>
      <c r="L155" s="37">
        <f t="shared" si="26"/>
        <v>0.39950372208436724</v>
      </c>
      <c r="M155" s="37">
        <f t="shared" si="27"/>
        <v>0.60049627791563276</v>
      </c>
      <c r="N155" s="38">
        <v>251</v>
      </c>
      <c r="O155" s="38">
        <f t="shared" si="28"/>
        <v>147.28099173553719</v>
      </c>
      <c r="P155" s="38">
        <f t="shared" si="29"/>
        <v>95.099378881987576</v>
      </c>
      <c r="Q155" s="38">
        <f t="shared" si="30"/>
        <v>155.90062111801242</v>
      </c>
      <c r="R155" s="38">
        <f t="shared" si="31"/>
        <v>103.71900826446281</v>
      </c>
      <c r="S155" s="39">
        <f t="shared" si="32"/>
        <v>-8.6196293824752388</v>
      </c>
      <c r="T155" s="39">
        <f t="shared" si="33"/>
        <v>-8.6196293824752388</v>
      </c>
      <c r="U155" t="s">
        <v>183</v>
      </c>
      <c r="V155" t="s">
        <v>112</v>
      </c>
      <c r="W155" t="s">
        <v>188</v>
      </c>
      <c r="X155" s="48" t="s">
        <v>335</v>
      </c>
      <c r="Y155" s="41"/>
    </row>
    <row r="156" spans="1:25" ht="15" x14ac:dyDescent="0.25">
      <c r="A156">
        <v>1.74</v>
      </c>
      <c r="B156">
        <v>2.17</v>
      </c>
      <c r="C156" s="29">
        <f t="shared" si="34"/>
        <v>3.5542136765718491E-2</v>
      </c>
      <c r="D156" s="30">
        <f>IF(OR($A156="",$B156=""),"",A156*'MPTO_working_2-way'!$G155)</f>
        <v>1.8018433179723501</v>
      </c>
      <c r="E156" s="32">
        <f>IF(OR($A156="",$B156=""),"",B156*'MPTO_working_2-way'!$G155)</f>
        <v>2.2471264367816088</v>
      </c>
      <c r="F156" s="30">
        <f>IF(OR($A156="",$B156=""),"",'MPTO_working_2-way'!D155)</f>
        <v>1.7955204717295163</v>
      </c>
      <c r="G156" s="32">
        <f>IF(OR($A156="",$B156=""),"",'MPTO_working_2-way'!E155)</f>
        <v>2.2570386753541753</v>
      </c>
      <c r="H156" s="30">
        <f>IF(OR($A156="",$B156=""),"",'OddsRatio_working_2-way'!M155)</f>
        <v>1.7952852522702987</v>
      </c>
      <c r="I156" s="30">
        <f>IF(OR($A156="",$B156=""),"",'OddsRatio_working_2-way'!N155)</f>
        <v>2.2574104664273644</v>
      </c>
      <c r="J156" s="30">
        <f>IF('Log_working_2-way'!$D155="","",A156^('Log_working_2-way'!$D155))</f>
        <v>1.7924113803680148</v>
      </c>
      <c r="K156" s="32">
        <f>IF('Log_working_2-way'!$D155="","",B156^('Log_working_2-way'!$D155))</f>
        <v>2.2619707702020815</v>
      </c>
      <c r="L156" s="37">
        <f t="shared" si="26"/>
        <v>0.55498721227621484</v>
      </c>
      <c r="M156" s="37">
        <f t="shared" si="27"/>
        <v>0.44501278772378522</v>
      </c>
      <c r="N156" s="38">
        <v>252</v>
      </c>
      <c r="O156" s="38">
        <f t="shared" si="28"/>
        <v>107.17241379310346</v>
      </c>
      <c r="P156" s="38">
        <f t="shared" si="29"/>
        <v>135.87096774193549</v>
      </c>
      <c r="Q156" s="38">
        <f t="shared" si="30"/>
        <v>116.12903225806451</v>
      </c>
      <c r="R156" s="38">
        <f t="shared" si="31"/>
        <v>144.82758620689654</v>
      </c>
      <c r="S156" s="39">
        <f t="shared" si="32"/>
        <v>-8.9566184649610534</v>
      </c>
      <c r="T156" s="39">
        <f t="shared" si="33"/>
        <v>-8.9566184649610534</v>
      </c>
      <c r="U156" t="s">
        <v>158</v>
      </c>
      <c r="V156" t="s">
        <v>154</v>
      </c>
      <c r="W156" t="s">
        <v>188</v>
      </c>
      <c r="X156" s="48" t="s">
        <v>335</v>
      </c>
      <c r="Y156" s="41"/>
    </row>
    <row r="157" spans="1:25" ht="15" x14ac:dyDescent="0.25">
      <c r="A157">
        <v>2.34</v>
      </c>
      <c r="B157">
        <v>1.65</v>
      </c>
      <c r="C157" s="29">
        <f t="shared" si="34"/>
        <v>3.3411033411033575E-2</v>
      </c>
      <c r="D157" s="30">
        <f>IF(OR($A157="",$B157=""),"",A157*'MPTO_working_2-way'!$G156)</f>
        <v>2.4181818181818184</v>
      </c>
      <c r="E157" s="32">
        <f>IF(OR($A157="",$B157=""),"",B157*'MPTO_working_2-way'!$G156)</f>
        <v>1.7051282051282053</v>
      </c>
      <c r="F157" s="30">
        <f>IF(OR($A157="",$B157=""),"",'MPTO_working_2-way'!D156)</f>
        <v>2.4351939451277205</v>
      </c>
      <c r="G157" s="32">
        <f>IF(OR($A157="",$B157=""),"",'MPTO_working_2-way'!E156)</f>
        <v>1.6967699406723797</v>
      </c>
      <c r="H157" s="30">
        <f>IF(OR($A157="",$B157=""),"",'OddsRatio_working_2-way'!M156)</f>
        <v>2.4358058578855508</v>
      </c>
      <c r="I157" s="30">
        <f>IF(OR($A157="",$B157=""),"",'OddsRatio_working_2-way'!N156)</f>
        <v>1.6964729907653791</v>
      </c>
      <c r="J157" s="30">
        <f>IF('Log_working_2-way'!$D156="","",A157^('Log_working_2-way'!$D156))</f>
        <v>2.4436741668534787</v>
      </c>
      <c r="K157" s="32">
        <f>IF('Log_working_2-way'!$D156="","",B157^('Log_working_2-way'!$D156))</f>
        <v>1.6926770755893317</v>
      </c>
      <c r="L157" s="37">
        <f t="shared" si="26"/>
        <v>0.41353383458646614</v>
      </c>
      <c r="M157" s="37">
        <f t="shared" si="27"/>
        <v>0.5864661654135338</v>
      </c>
      <c r="N157" s="38">
        <v>253</v>
      </c>
      <c r="O157" s="38">
        <f t="shared" si="28"/>
        <v>144.88034188034189</v>
      </c>
      <c r="P157" s="38">
        <f t="shared" si="29"/>
        <v>99.666666666666657</v>
      </c>
      <c r="Q157" s="38">
        <f t="shared" si="30"/>
        <v>153.33333333333334</v>
      </c>
      <c r="R157" s="38">
        <f t="shared" si="31"/>
        <v>108.11965811965813</v>
      </c>
      <c r="S157" s="39">
        <f t="shared" si="32"/>
        <v>-8.4529914529914549</v>
      </c>
      <c r="T157" s="39">
        <f t="shared" si="33"/>
        <v>-8.4529914529914691</v>
      </c>
      <c r="U157" t="s">
        <v>71</v>
      </c>
      <c r="V157" t="s">
        <v>156</v>
      </c>
      <c r="W157" t="s">
        <v>188</v>
      </c>
      <c r="X157" s="48" t="s">
        <v>335</v>
      </c>
      <c r="Y157" s="41"/>
    </row>
    <row r="158" spans="1:25" ht="15" x14ac:dyDescent="0.25">
      <c r="A158">
        <v>2.04</v>
      </c>
      <c r="B158">
        <v>1.85</v>
      </c>
      <c r="C158" s="29">
        <f t="shared" si="34"/>
        <v>3.0736618971912932E-2</v>
      </c>
      <c r="D158" s="30">
        <f>IF(OR($A158="",$B158=""),"",A158*'MPTO_working_2-way'!$G157)</f>
        <v>2.1027027027027025</v>
      </c>
      <c r="E158" s="32">
        <f>IF(OR($A158="",$B158=""),"",B158*'MPTO_working_2-way'!$G157)</f>
        <v>1.9068627450980391</v>
      </c>
      <c r="F158" s="30">
        <f>IF(OR($A158="",$B158=""),"",'MPTO_working_2-way'!D157)</f>
        <v>2.1060267857142851</v>
      </c>
      <c r="G158" s="32">
        <f>IF(OR($A158="",$B158=""),"",'MPTO_working_2-way'!E157)</f>
        <v>1.9041372351160444</v>
      </c>
      <c r="H158" s="30">
        <f>IF(OR($A158="",$B158=""),"",'OddsRatio_working_2-way'!M157)</f>
        <v>2.1061326375099441</v>
      </c>
      <c r="I158" s="30">
        <f>IF(OR($A158="",$B158=""),"",'OddsRatio_working_2-way'!N157)</f>
        <v>1.904050713349474</v>
      </c>
      <c r="J158" s="30">
        <f>IF('Log_working_2-way'!$D157="","",A158^('Log_working_2-way'!$D157))</f>
        <v>2.1076465292124213</v>
      </c>
      <c r="K158" s="32">
        <f>IF('Log_working_2-way'!$D157="","",B158^('Log_working_2-way'!$D157))</f>
        <v>1.9028150891340896</v>
      </c>
      <c r="L158" s="37">
        <f t="shared" si="26"/>
        <v>0.47557840616966585</v>
      </c>
      <c r="M158" s="37">
        <f t="shared" si="27"/>
        <v>0.52442159383033427</v>
      </c>
      <c r="N158" s="38">
        <v>254</v>
      </c>
      <c r="O158" s="38">
        <f t="shared" si="28"/>
        <v>129.49019607843135</v>
      </c>
      <c r="P158" s="38">
        <f t="shared" si="29"/>
        <v>116.70270270270271</v>
      </c>
      <c r="Q158" s="38">
        <f t="shared" si="30"/>
        <v>137.29729729729726</v>
      </c>
      <c r="R158" s="38">
        <f t="shared" si="31"/>
        <v>124.50980392156862</v>
      </c>
      <c r="S158" s="39">
        <f t="shared" si="32"/>
        <v>-7.8071012188659097</v>
      </c>
      <c r="T158" s="39">
        <f t="shared" si="33"/>
        <v>-7.8071012188659097</v>
      </c>
      <c r="U158" t="s">
        <v>182</v>
      </c>
      <c r="V158" t="s">
        <v>153</v>
      </c>
      <c r="W158" t="s">
        <v>188</v>
      </c>
      <c r="X158" s="48" t="s">
        <v>335</v>
      </c>
      <c r="Y158" s="41"/>
    </row>
    <row r="159" spans="1:25" ht="15" x14ac:dyDescent="0.25">
      <c r="A159">
        <v>1.65</v>
      </c>
      <c r="B159">
        <v>2.33</v>
      </c>
      <c r="C159" s="29">
        <f t="shared" si="34"/>
        <v>3.5245155416829377E-2</v>
      </c>
      <c r="D159" s="30">
        <f>IF(OR($A159="",$B159=""),"",A159*'MPTO_working_2-way'!$G158)</f>
        <v>1.7081545064377683</v>
      </c>
      <c r="E159" s="32">
        <f>IF(OR($A159="",$B159=""),"",B159*'MPTO_working_2-way'!$G158)</f>
        <v>2.4121212121212126</v>
      </c>
      <c r="F159" s="30">
        <f>IF(OR($A159="",$B159=""),"",'MPTO_working_2-way'!D158)</f>
        <v>1.6994142999226434</v>
      </c>
      <c r="G159" s="32">
        <f>IF(OR($A159="",$B159=""),"",'MPTO_working_2-way'!E158)</f>
        <v>2.4297677358192451</v>
      </c>
      <c r="H159" s="30">
        <f>IF(OR($A159="",$B159=""),"",'OddsRatio_working_2-way'!M158)</f>
        <v>1.6990864070422753</v>
      </c>
      <c r="I159" s="30">
        <f>IF(OR($A159="",$B159=""),"",'OddsRatio_working_2-way'!N158)</f>
        <v>2.4304383405634256</v>
      </c>
      <c r="J159" s="30">
        <f>IF('Log_working_2-way'!$D158="","",A159^('Log_working_2-way'!$D158))</f>
        <v>1.6951127521022427</v>
      </c>
      <c r="K159" s="32">
        <f>IF('Log_working_2-way'!$D158="","",B159^('Log_working_2-way'!$D158))</f>
        <v>2.4386155296037653</v>
      </c>
      <c r="L159" s="37">
        <f t="shared" si="26"/>
        <v>0.58542713567839189</v>
      </c>
      <c r="M159" s="37">
        <f t="shared" si="27"/>
        <v>0.41457286432160795</v>
      </c>
      <c r="N159" s="38">
        <v>255</v>
      </c>
      <c r="O159" s="38">
        <f t="shared" si="28"/>
        <v>100.45454545454545</v>
      </c>
      <c r="P159" s="38">
        <f t="shared" si="29"/>
        <v>145.55793991416309</v>
      </c>
      <c r="Q159" s="38">
        <f t="shared" si="30"/>
        <v>109.44206008583691</v>
      </c>
      <c r="R159" s="38">
        <f t="shared" si="31"/>
        <v>154.54545454545456</v>
      </c>
      <c r="S159" s="39">
        <f t="shared" si="32"/>
        <v>-8.9875146312914609</v>
      </c>
      <c r="T159" s="39">
        <f t="shared" si="33"/>
        <v>-8.9875146312914751</v>
      </c>
      <c r="U159" t="s">
        <v>318</v>
      </c>
      <c r="V159" t="s">
        <v>319</v>
      </c>
      <c r="W159" t="s">
        <v>282</v>
      </c>
      <c r="X159" s="48" t="s">
        <v>335</v>
      </c>
      <c r="Y159" s="41"/>
    </row>
    <row r="160" spans="1:25" ht="15" x14ac:dyDescent="0.25">
      <c r="A160">
        <v>1.49</v>
      </c>
      <c r="B160">
        <v>2.68</v>
      </c>
      <c r="C160" s="29">
        <f t="shared" si="34"/>
        <v>4.4275267955524278E-2</v>
      </c>
      <c r="D160" s="30">
        <f>IF(OR($A160="",$B160=""),"",A160*'MPTO_working_2-way'!$G159)</f>
        <v>1.5559701492537312</v>
      </c>
      <c r="E160" s="32">
        <f>IF(OR($A160="",$B160=""),"",B160*'MPTO_working_2-way'!$G159)</f>
        <v>2.7986577181208054</v>
      </c>
      <c r="F160" s="30">
        <f>IF(OR($A160="",$B160=""),"",'MPTO_working_2-way'!D159)</f>
        <v>1.5408242012656272</v>
      </c>
      <c r="G160" s="32">
        <f>IF(OR($A160="",$B160=""),"",'MPTO_working_2-way'!E159)</f>
        <v>2.8490296803652964</v>
      </c>
      <c r="H160" s="30">
        <f>IF(OR($A160="",$B160=""),"",'OddsRatio_working_2-way'!M159)</f>
        <v>1.5400617248673218</v>
      </c>
      <c r="I160" s="30">
        <f>IF(OR($A160="",$B160=""),"",'OddsRatio_working_2-way'!N159)</f>
        <v>2.8516401995451033</v>
      </c>
      <c r="J160" s="30">
        <f>IF('Log_working_2-way'!$D159="","",A160^('Log_working_2-way'!$D159))</f>
        <v>1.5331096744473196</v>
      </c>
      <c r="K160" s="32">
        <f>IF('Log_working_2-way'!$D159="","",B160^('Log_working_2-way'!$D159))</f>
        <v>2.8757866306500204</v>
      </c>
      <c r="L160" s="37">
        <f t="shared" si="26"/>
        <v>0.64268585131894485</v>
      </c>
      <c r="M160" s="37">
        <f t="shared" si="27"/>
        <v>0.35731414868105515</v>
      </c>
      <c r="N160" s="38">
        <v>256</v>
      </c>
      <c r="O160" s="38">
        <f t="shared" si="28"/>
        <v>84.187919463087255</v>
      </c>
      <c r="P160" s="38">
        <f t="shared" si="29"/>
        <v>160.47761194029852</v>
      </c>
      <c r="Q160" s="38">
        <f t="shared" si="30"/>
        <v>95.522388059701484</v>
      </c>
      <c r="R160" s="38">
        <f t="shared" si="31"/>
        <v>171.81208053691276</v>
      </c>
      <c r="S160" s="39">
        <f t="shared" si="32"/>
        <v>-11.334468596614229</v>
      </c>
      <c r="T160" s="39">
        <f t="shared" si="33"/>
        <v>-11.334468596614244</v>
      </c>
      <c r="U160" t="s">
        <v>320</v>
      </c>
      <c r="V160" t="s">
        <v>321</v>
      </c>
      <c r="W160" t="s">
        <v>282</v>
      </c>
      <c r="X160" s="48" t="s">
        <v>335</v>
      </c>
      <c r="Y160" s="41"/>
    </row>
    <row r="161" spans="1:25" ht="15" x14ac:dyDescent="0.25">
      <c r="A161">
        <v>1.64</v>
      </c>
      <c r="B161">
        <v>2.2799999999999998</v>
      </c>
      <c r="C161" s="29">
        <f t="shared" si="34"/>
        <v>4.8352588789045914E-2</v>
      </c>
      <c r="D161" s="30">
        <f>IF(OR($A161="",$B161=""),"",A161*'MPTO_working_2-way'!$G160)</f>
        <v>1.7192982456140351</v>
      </c>
      <c r="E161" s="32">
        <f>IF(OR($A161="",$B161=""),"",B161*'MPTO_working_2-way'!$G160)</f>
        <v>2.3902439024390243</v>
      </c>
      <c r="F161" s="30">
        <f>IF(OR($A161="",$B161=""),"",'MPTO_working_2-way'!D160)</f>
        <v>1.7077091706247716</v>
      </c>
      <c r="G161" s="32">
        <f>IF(OR($A161="",$B161=""),"",'MPTO_working_2-way'!E160)</f>
        <v>2.4130098089829635</v>
      </c>
      <c r="H161" s="30">
        <f>IF(OR($A161="",$B161=""),"",'OddsRatio_working_2-way'!M160)</f>
        <v>1.7071067811865481</v>
      </c>
      <c r="I161" s="30">
        <f>IF(OR($A161="",$B161=""),"",'OddsRatio_working_2-way'!N160)</f>
        <v>2.4142135623730954</v>
      </c>
      <c r="J161" s="30">
        <f>IF('Log_working_2-way'!$D160="","",A161^('Log_working_2-way'!$D160))</f>
        <v>1.7017951730654413</v>
      </c>
      <c r="K161" s="32">
        <f>IF('Log_working_2-way'!$D160="","",B161^('Log_working_2-way'!$D160))</f>
        <v>2.4249171815058794</v>
      </c>
      <c r="L161" s="37">
        <f t="shared" si="26"/>
        <v>0.58163265306122447</v>
      </c>
      <c r="M161" s="37">
        <f t="shared" si="27"/>
        <v>0.41836734693877553</v>
      </c>
      <c r="N161" s="38">
        <v>257</v>
      </c>
      <c r="O161" s="38">
        <f t="shared" si="28"/>
        <v>100.29268292682924</v>
      </c>
      <c r="P161" s="38">
        <f t="shared" si="29"/>
        <v>144.28070175438594</v>
      </c>
      <c r="Q161" s="38">
        <f t="shared" si="30"/>
        <v>112.71929824561404</v>
      </c>
      <c r="R161" s="38">
        <f t="shared" si="31"/>
        <v>156.70731707317074</v>
      </c>
      <c r="S161" s="39">
        <f t="shared" si="32"/>
        <v>-12.426615318784798</v>
      </c>
      <c r="T161" s="39">
        <f t="shared" si="33"/>
        <v>-12.426615318784798</v>
      </c>
      <c r="U161" t="s">
        <v>256</v>
      </c>
      <c r="V161" t="s">
        <v>250</v>
      </c>
      <c r="W161" t="s">
        <v>283</v>
      </c>
      <c r="X161" s="48" t="s">
        <v>335</v>
      </c>
      <c r="Y161" s="41"/>
    </row>
    <row r="162" spans="1:25" ht="15" x14ac:dyDescent="0.25">
      <c r="A162">
        <v>1.66</v>
      </c>
      <c r="B162">
        <v>2.2999999999999998</v>
      </c>
      <c r="C162" s="29">
        <f t="shared" si="34"/>
        <v>3.7192247249869137E-2</v>
      </c>
      <c r="D162" s="30">
        <f>IF(OR($A162="",$B162=""),"",A162*'MPTO_working_2-way'!$G161)</f>
        <v>1.7217391304347827</v>
      </c>
      <c r="E162" s="32">
        <f>IF(OR($A162="",$B162=""),"",B162*'MPTO_working_2-way'!$G161)</f>
        <v>2.3855421686746987</v>
      </c>
      <c r="F162" s="30">
        <f>IF(OR($A162="",$B162=""),"",'MPTO_working_2-way'!D161)</f>
        <v>1.7128757290264693</v>
      </c>
      <c r="G162" s="32">
        <f>IF(OR($A162="",$B162=""),"",'MPTO_working_2-way'!E161)</f>
        <v>2.402769037130271</v>
      </c>
      <c r="H162" s="30">
        <f>IF(OR($A162="",$B162=""),"",'OddsRatio_working_2-way'!M161)</f>
        <v>1.7125253031944256</v>
      </c>
      <c r="I162" s="30">
        <f>IF(OR($A162="",$B162=""),"",'OddsRatio_working_2-way'!N161)</f>
        <v>2.4034589305344736</v>
      </c>
      <c r="J162" s="30">
        <f>IF('Log_working_2-way'!$D161="","",A162^('Log_working_2-way'!$D161))</f>
        <v>1.708491418138335</v>
      </c>
      <c r="K162" s="32">
        <f>IF('Log_working_2-way'!$D161="","",B162^('Log_working_2-way'!$D161))</f>
        <v>2.4114497005870583</v>
      </c>
      <c r="L162" s="37">
        <f t="shared" si="26"/>
        <v>0.58080808080808077</v>
      </c>
      <c r="M162" s="37">
        <f t="shared" si="27"/>
        <v>0.41919191919191923</v>
      </c>
      <c r="N162" s="38">
        <v>258</v>
      </c>
      <c r="O162" s="38">
        <f t="shared" si="28"/>
        <v>102.57831325301204</v>
      </c>
      <c r="P162" s="38">
        <f t="shared" si="29"/>
        <v>145.82608695652175</v>
      </c>
      <c r="Q162" s="38">
        <f t="shared" si="30"/>
        <v>112.17391304347827</v>
      </c>
      <c r="R162" s="38">
        <f t="shared" si="31"/>
        <v>155.42168674698797</v>
      </c>
      <c r="S162" s="39">
        <f t="shared" si="32"/>
        <v>-9.595599790466224</v>
      </c>
      <c r="T162" s="39">
        <f t="shared" si="33"/>
        <v>-9.595599790466224</v>
      </c>
      <c r="U162" t="s">
        <v>145</v>
      </c>
      <c r="V162" t="s">
        <v>82</v>
      </c>
      <c r="W162" t="s">
        <v>187</v>
      </c>
      <c r="X162" t="s">
        <v>336</v>
      </c>
      <c r="Y162" s="41"/>
    </row>
    <row r="163" spans="1:25" ht="15" x14ac:dyDescent="0.25">
      <c r="A163">
        <v>1.6</v>
      </c>
      <c r="B163">
        <v>2.44</v>
      </c>
      <c r="C163" s="29">
        <f t="shared" si="34"/>
        <v>3.4836065573770503E-2</v>
      </c>
      <c r="D163" s="30">
        <f>IF(OR($A163="",$B163=""),"",A163*'MPTO_working_2-way'!$G162)</f>
        <v>1.6557377049180328</v>
      </c>
      <c r="E163" s="32">
        <f>IF(OR($A163="",$B163=""),"",B163*'MPTO_working_2-way'!$G162)</f>
        <v>2.5249999999999999</v>
      </c>
      <c r="F163" s="30">
        <f>IF(OR($A163="",$B163=""),"",'MPTO_working_2-way'!D162)</f>
        <v>1.6458684654300169</v>
      </c>
      <c r="G163" s="32">
        <f>IF(OR($A163="",$B163=""),"",'MPTO_working_2-way'!E162)</f>
        <v>2.548302872062663</v>
      </c>
      <c r="H163" s="30">
        <f>IF(OR($A163="",$B163=""),"",'OddsRatio_working_2-way'!M162)</f>
        <v>1.6454972243679031</v>
      </c>
      <c r="I163" s="30">
        <f>IF(OR($A163="",$B163=""),"",'OddsRatio_working_2-way'!N162)</f>
        <v>2.5491933384829668</v>
      </c>
      <c r="J163" s="30">
        <f>IF('Log_working_2-way'!$D162="","",A163^('Log_working_2-way'!$D162))</f>
        <v>1.6410065291696188</v>
      </c>
      <c r="K163" s="32">
        <f>IF('Log_working_2-way'!$D162="","",B163^('Log_working_2-way'!$D162))</f>
        <v>2.5600465119993632</v>
      </c>
      <c r="L163" s="37">
        <f t="shared" si="26"/>
        <v>0.60396039603960394</v>
      </c>
      <c r="M163" s="37">
        <f t="shared" si="27"/>
        <v>0.39603960396039606</v>
      </c>
      <c r="N163" s="38">
        <v>259</v>
      </c>
      <c r="O163" s="38">
        <f t="shared" si="28"/>
        <v>97.125000000000028</v>
      </c>
      <c r="P163" s="38">
        <f t="shared" si="29"/>
        <v>152.85245901639345</v>
      </c>
      <c r="Q163" s="38">
        <f t="shared" si="30"/>
        <v>106.14754098360656</v>
      </c>
      <c r="R163" s="38">
        <f t="shared" si="31"/>
        <v>161.875</v>
      </c>
      <c r="S163" s="39">
        <f t="shared" si="32"/>
        <v>-9.0225409836065324</v>
      </c>
      <c r="T163" s="39">
        <f t="shared" si="33"/>
        <v>-9.0225409836065467</v>
      </c>
      <c r="U163" t="s">
        <v>144</v>
      </c>
      <c r="V163" t="s">
        <v>86</v>
      </c>
      <c r="W163" t="s">
        <v>187</v>
      </c>
      <c r="X163" t="s">
        <v>336</v>
      </c>
      <c r="Y163" s="41"/>
    </row>
    <row r="164" spans="1:25" ht="15" x14ac:dyDescent="0.25">
      <c r="A164">
        <v>2.2000000000000002</v>
      </c>
      <c r="B164">
        <v>1.72</v>
      </c>
      <c r="C164" s="29">
        <f t="shared" si="34"/>
        <v>3.5940803382663811E-2</v>
      </c>
      <c r="D164" s="30">
        <f>IF(OR($A164="",$B164=""),"",A164*'MPTO_working_2-way'!$G163)</f>
        <v>2.2790697674418605</v>
      </c>
      <c r="E164" s="32">
        <f>IF(OR($A164="",$B164=""),"",B164*'MPTO_working_2-way'!$G163)</f>
        <v>1.7818181818181817</v>
      </c>
      <c r="F164" s="30">
        <f>IF(OR($A164="",$B164=""),"",'MPTO_working_2-way'!D163)</f>
        <v>2.2905569007263922</v>
      </c>
      <c r="G164" s="32">
        <f>IF(OR($A164="",$B164=""),"",'MPTO_working_2-way'!E163)</f>
        <v>1.7748592870544089</v>
      </c>
      <c r="H164" s="30">
        <f>IF(OR($A164="",$B164=""),"",'OddsRatio_working_2-way'!M163)</f>
        <v>2.2909944487358058</v>
      </c>
      <c r="I164" s="30">
        <f>IF(OR($A164="",$B164=""),"",'OddsRatio_working_2-way'!N163)</f>
        <v>1.7745966692414832</v>
      </c>
      <c r="J164" s="30">
        <f>IF('Log_working_2-way'!$D163="","",A164^('Log_working_2-way'!$D163))</f>
        <v>2.2962889076273294</v>
      </c>
      <c r="K164" s="32">
        <f>IF('Log_working_2-way'!$D163="","",B164^('Log_working_2-way'!$D163))</f>
        <v>1.7714329684655428</v>
      </c>
      <c r="L164" s="37">
        <f t="shared" si="26"/>
        <v>0.43877551020408162</v>
      </c>
      <c r="M164" s="37">
        <f t="shared" si="27"/>
        <v>0.56122448979591844</v>
      </c>
      <c r="N164" s="38">
        <v>260</v>
      </c>
      <c r="O164" s="38">
        <f t="shared" si="28"/>
        <v>141.81818181818181</v>
      </c>
      <c r="P164" s="38">
        <f t="shared" si="29"/>
        <v>108.83720930232558</v>
      </c>
      <c r="Q164" s="38">
        <f t="shared" si="30"/>
        <v>151.16279069767444</v>
      </c>
      <c r="R164" s="38">
        <f t="shared" si="31"/>
        <v>118.18181818181817</v>
      </c>
      <c r="S164" s="39">
        <f t="shared" si="32"/>
        <v>-9.3446088794926254</v>
      </c>
      <c r="T164" s="39">
        <f t="shared" si="33"/>
        <v>-9.344608879492597</v>
      </c>
      <c r="U164" t="s">
        <v>322</v>
      </c>
      <c r="V164" t="s">
        <v>323</v>
      </c>
      <c r="W164" t="s">
        <v>187</v>
      </c>
      <c r="X164" t="s">
        <v>336</v>
      </c>
      <c r="Y164" s="41"/>
    </row>
    <row r="165" spans="1:25" ht="15" x14ac:dyDescent="0.25">
      <c r="A165">
        <v>1.31</v>
      </c>
      <c r="B165">
        <v>3.5</v>
      </c>
      <c r="C165" s="29">
        <f t="shared" si="34"/>
        <v>4.9073064340239725E-2</v>
      </c>
      <c r="D165" s="30">
        <f>IF(OR($A165="",$B165=""),"",A165*'MPTO_working_2-way'!$G164)</f>
        <v>1.3742857142857141</v>
      </c>
      <c r="E165" s="32">
        <f>IF(OR($A165="",$B165=""),"",B165*'MPTO_working_2-way'!$G164)</f>
        <v>3.671755725190839</v>
      </c>
      <c r="F165" s="30">
        <f>IF(OR($A165="",$B165=""),"",'MPTO_working_2-way'!D164)</f>
        <v>1.3535055350553504</v>
      </c>
      <c r="G165" s="32">
        <f>IF(OR($A165="",$B165=""),"",'MPTO_working_2-way'!E164)</f>
        <v>3.8288100208768254</v>
      </c>
      <c r="H165" s="30">
        <f>IF(OR($A165="",$B165=""),"",'OddsRatio_working_2-way'!M164)</f>
        <v>1.3521363372331801</v>
      </c>
      <c r="I165" s="30">
        <f>IF(OR($A165="",$B165=""),"",'OddsRatio_working_2-way'!N164)</f>
        <v>3.8398091712353226</v>
      </c>
      <c r="J165" s="30">
        <f>IF('Log_working_2-way'!$D164="","",A165^('Log_working_2-way'!$D164))</f>
        <v>1.3424217275272283</v>
      </c>
      <c r="K165" s="32">
        <f>IF('Log_working_2-way'!$D164="","",B165^('Log_working_2-way'!$D164))</f>
        <v>3.9203754305711174</v>
      </c>
      <c r="L165" s="37">
        <f t="shared" si="26"/>
        <v>0.72765072765072769</v>
      </c>
      <c r="M165" s="37">
        <f t="shared" si="27"/>
        <v>0.27234927234927242</v>
      </c>
      <c r="N165" s="38">
        <v>261</v>
      </c>
      <c r="O165" s="38">
        <f t="shared" si="28"/>
        <v>61.763358778625971</v>
      </c>
      <c r="P165" s="38">
        <f t="shared" si="29"/>
        <v>186.42857142857142</v>
      </c>
      <c r="Q165" s="38">
        <f t="shared" si="30"/>
        <v>74.571428571428569</v>
      </c>
      <c r="R165" s="38">
        <f t="shared" si="31"/>
        <v>199.23664122137404</v>
      </c>
      <c r="S165" s="39">
        <f t="shared" si="32"/>
        <v>-12.808069792802598</v>
      </c>
      <c r="T165" s="39">
        <f t="shared" si="33"/>
        <v>-12.808069792802627</v>
      </c>
      <c r="U165" t="s">
        <v>324</v>
      </c>
      <c r="V165" t="s">
        <v>84</v>
      </c>
      <c r="W165" t="s">
        <v>187</v>
      </c>
      <c r="X165" t="s">
        <v>336</v>
      </c>
      <c r="Y165" s="41"/>
    </row>
    <row r="166" spans="1:25" ht="15" x14ac:dyDescent="0.25">
      <c r="A166">
        <v>2.0499999999999998</v>
      </c>
      <c r="B166">
        <v>1.84</v>
      </c>
      <c r="C166" s="29">
        <f t="shared" si="34"/>
        <v>3.1283138918345665E-2</v>
      </c>
      <c r="D166" s="30">
        <f>IF(OR($A166="",$B166=""),"",A166*'MPTO_working_2-way'!$G165)</f>
        <v>2.1141304347826084</v>
      </c>
      <c r="E166" s="32">
        <f>IF(OR($A166="",$B166=""),"",B166*'MPTO_working_2-way'!$G165)</f>
        <v>1.897560975609756</v>
      </c>
      <c r="F166" s="30">
        <f>IF(OR($A166="",$B166=""),"",'MPTO_working_2-way'!D165)</f>
        <v>2.1179112857944973</v>
      </c>
      <c r="G166" s="32">
        <f>IF(OR($A166="",$B166=""),"",'MPTO_working_2-way'!E165)</f>
        <v>1.8945253641386237</v>
      </c>
      <c r="H166" s="30">
        <f>IF(OR($A166="",$B166=""),"",'OddsRatio_working_2-way'!M165)</f>
        <v>2.118033988749894</v>
      </c>
      <c r="I166" s="30">
        <f>IF(OR($A166="",$B166=""),"",'OddsRatio_working_2-way'!N165)</f>
        <v>1.8944271909999155</v>
      </c>
      <c r="J166" s="30">
        <f>IF('Log_working_2-way'!$D165="","",A166^('Log_working_2-way'!$D165))</f>
        <v>2.1197574115414985</v>
      </c>
      <c r="K166" s="32">
        <f>IF('Log_working_2-way'!$D165="","",B166^('Log_working_2-way'!$D165))</f>
        <v>1.8930505747877466</v>
      </c>
      <c r="L166" s="37">
        <f t="shared" si="26"/>
        <v>0.47300771208226228</v>
      </c>
      <c r="M166" s="37">
        <f t="shared" si="27"/>
        <v>0.52699228791773778</v>
      </c>
      <c r="N166" s="38">
        <v>262</v>
      </c>
      <c r="O166" s="38">
        <f t="shared" si="28"/>
        <v>134.19512195121948</v>
      </c>
      <c r="P166" s="38">
        <f t="shared" si="29"/>
        <v>119.60869565217394</v>
      </c>
      <c r="Q166" s="38">
        <f t="shared" si="30"/>
        <v>142.39130434782609</v>
      </c>
      <c r="R166" s="38">
        <f t="shared" si="31"/>
        <v>127.80487804878049</v>
      </c>
      <c r="S166" s="39">
        <f t="shared" si="32"/>
        <v>-8.1961823966066163</v>
      </c>
      <c r="T166" s="39">
        <f t="shared" si="33"/>
        <v>-8.1961823966065595</v>
      </c>
      <c r="U166" t="s">
        <v>87</v>
      </c>
      <c r="V166" t="s">
        <v>143</v>
      </c>
      <c r="W166" t="s">
        <v>187</v>
      </c>
      <c r="X166" t="s">
        <v>336</v>
      </c>
      <c r="Y166" s="41"/>
    </row>
    <row r="167" spans="1:25" s="35" customFormat="1" ht="15" x14ac:dyDescent="0.25">
      <c r="A167">
        <v>1.76</v>
      </c>
      <c r="B167">
        <v>2.14</v>
      </c>
      <c r="C167" s="29">
        <f t="shared" si="34"/>
        <v>3.5471537807986397E-2</v>
      </c>
      <c r="D167" s="30">
        <f>IF(OR($A167="",$B167=""),"",A167*'MPTO_working_2-way'!$G166)</f>
        <v>1.8224299065420562</v>
      </c>
      <c r="E167" s="32">
        <f>IF(OR($A167="",$B167=""),"",B167*'MPTO_working_2-way'!$G166)</f>
        <v>2.2159090909090908</v>
      </c>
      <c r="F167" s="30">
        <f>IF(OR($A167="",$B167=""),"",'MPTO_working_2-way'!D166)</f>
        <v>1.8167084699980707</v>
      </c>
      <c r="G167" s="32">
        <f>IF(OR($A167="",$B167=""),"",'MPTO_working_2-way'!E166)</f>
        <v>2.2244271202456889</v>
      </c>
      <c r="H167" s="30">
        <f>IF(OR($A167="",$B167=""),"",'OddsRatio_working_2-way'!M166)</f>
        <v>1.8164965809277254</v>
      </c>
      <c r="I167" s="30">
        <f>IF(OR($A167="",$B167=""),"",'OddsRatio_working_2-way'!N166)</f>
        <v>2.2247448713915889</v>
      </c>
      <c r="J167" s="30">
        <f>IF('Log_working_2-way'!$D166="","",A167^('Log_working_2-way'!$D166))</f>
        <v>1.8138959157983681</v>
      </c>
      <c r="K167" s="32">
        <f>IF('Log_working_2-way'!$D166="","",B167^('Log_working_2-way'!$D166))</f>
        <v>2.2286583340561452</v>
      </c>
      <c r="L167" s="37">
        <f t="shared" si="26"/>
        <v>0.54871794871794866</v>
      </c>
      <c r="M167" s="37">
        <f t="shared" si="27"/>
        <v>0.45128205128205129</v>
      </c>
      <c r="N167" s="38">
        <v>263</v>
      </c>
      <c r="O167" s="38">
        <f t="shared" si="28"/>
        <v>113.56818181818183</v>
      </c>
      <c r="P167" s="38">
        <f t="shared" si="29"/>
        <v>140.10280373831779</v>
      </c>
      <c r="Q167" s="38">
        <f t="shared" si="30"/>
        <v>122.89719626168224</v>
      </c>
      <c r="R167" s="38">
        <f t="shared" si="31"/>
        <v>149.43181818181819</v>
      </c>
      <c r="S167" s="39">
        <f t="shared" si="32"/>
        <v>-9.3290144435004123</v>
      </c>
      <c r="T167" s="39">
        <f t="shared" si="33"/>
        <v>-9.3290144435003981</v>
      </c>
      <c r="U167" t="s">
        <v>148</v>
      </c>
      <c r="V167" t="s">
        <v>149</v>
      </c>
      <c r="W167" t="s">
        <v>187</v>
      </c>
      <c r="X167" t="s">
        <v>336</v>
      </c>
      <c r="Y167" s="41"/>
    </row>
    <row r="168" spans="1:25" ht="15" x14ac:dyDescent="0.25">
      <c r="A168">
        <v>1.76</v>
      </c>
      <c r="B168">
        <v>2.08</v>
      </c>
      <c r="C168" s="29">
        <f t="shared" si="34"/>
        <v>4.8951048951048959E-2</v>
      </c>
      <c r="D168" s="30">
        <f>IF(OR($A168="",$B168=""),"",A168*'MPTO_working_2-way'!$G167)</f>
        <v>1.8461538461538463</v>
      </c>
      <c r="E168" s="32">
        <f>IF(OR($A168="",$B168=""),"",B168*'MPTO_working_2-way'!$G167)</f>
        <v>2.1818181818181821</v>
      </c>
      <c r="F168" s="30">
        <f>IF(OR($A168="",$B168=""),"",'MPTO_working_2-way'!D167)</f>
        <v>1.8392282958199357</v>
      </c>
      <c r="G168" s="32">
        <f>IF(OR($A168="",$B168=""),"",'MPTO_working_2-way'!E167)</f>
        <v>2.1915708812260539</v>
      </c>
      <c r="H168" s="30">
        <f>IF(OR($A168="",$B168=""),"",'OddsRatio_working_2-way'!M167)</f>
        <v>1.838870492807861</v>
      </c>
      <c r="I168" s="30">
        <f>IF(OR($A168="",$B168=""),"",'OddsRatio_working_2-way'!N167)</f>
        <v>2.1920791213585393</v>
      </c>
      <c r="J168" s="30">
        <f>IF('Log_working_2-way'!$D167="","",A168^('Log_working_2-way'!$D167))</f>
        <v>1.835690492831995</v>
      </c>
      <c r="K168" s="32">
        <f>IF('Log_working_2-way'!$D167="","",B168^('Log_working_2-way'!$D167))</f>
        <v>2.196615264354977</v>
      </c>
      <c r="L168" s="37">
        <f t="shared" si="26"/>
        <v>0.54166666666666663</v>
      </c>
      <c r="M168" s="37">
        <f t="shared" si="27"/>
        <v>0.45833333333333326</v>
      </c>
      <c r="N168" s="38">
        <v>264</v>
      </c>
      <c r="O168" s="38">
        <f t="shared" si="28"/>
        <v>114</v>
      </c>
      <c r="P168" s="38">
        <f t="shared" si="29"/>
        <v>137.07692307692307</v>
      </c>
      <c r="Q168" s="38">
        <f t="shared" si="30"/>
        <v>126.92307692307691</v>
      </c>
      <c r="R168" s="38">
        <f t="shared" si="31"/>
        <v>150</v>
      </c>
      <c r="S168" s="39">
        <f t="shared" si="32"/>
        <v>-12.923076923076906</v>
      </c>
      <c r="T168" s="39">
        <f t="shared" si="33"/>
        <v>-12.923076923076934</v>
      </c>
      <c r="U168" t="s">
        <v>286</v>
      </c>
      <c r="V168" t="s">
        <v>297</v>
      </c>
      <c r="W168" t="s">
        <v>314</v>
      </c>
      <c r="X168" t="s">
        <v>336</v>
      </c>
      <c r="Y168" s="41"/>
    </row>
    <row r="169" spans="1:25" ht="15" x14ac:dyDescent="0.25">
      <c r="A169">
        <v>1.56</v>
      </c>
      <c r="B169">
        <v>2.46</v>
      </c>
      <c r="C169" s="29">
        <f t="shared" si="34"/>
        <v>4.7529706066291366E-2</v>
      </c>
      <c r="D169" s="30">
        <f>IF(OR($A169="",$B169=""),"",A169*'MPTO_working_2-way'!$G168)</f>
        <v>1.6341463414634145</v>
      </c>
      <c r="E169" s="32">
        <f>IF(OR($A169="",$B169=""),"",B169*'MPTO_working_2-way'!$G168)</f>
        <v>2.5769230769230766</v>
      </c>
      <c r="F169" s="30">
        <f>IF(OR($A169="",$B169=""),"",'MPTO_working_2-way'!D168)</f>
        <v>1.6200607902735562</v>
      </c>
      <c r="G169" s="32">
        <f>IF(OR($A169="",$B169=""),"",'MPTO_working_2-way'!E168)</f>
        <v>2.6127450980392153</v>
      </c>
      <c r="H169" s="30">
        <f>IF(OR($A169="",$B169=""),"",'OddsRatio_working_2-way'!M168)</f>
        <v>1.6193235372853327</v>
      </c>
      <c r="I169" s="30">
        <f>IF(OR($A169="",$B169=""),"",'OddsRatio_working_2-way'!N168)</f>
        <v>2.6146649364939023</v>
      </c>
      <c r="J169" s="30">
        <f>IF('Log_working_2-way'!$D168="","",A169^('Log_working_2-way'!$D168))</f>
        <v>1.6128650749752642</v>
      </c>
      <c r="K169" s="32">
        <f>IF('Log_working_2-way'!$D168="","",B169^('Log_working_2-way'!$D168))</f>
        <v>2.6316805131028569</v>
      </c>
      <c r="L169" s="37">
        <f t="shared" si="26"/>
        <v>0.61194029850746268</v>
      </c>
      <c r="M169" s="37">
        <f t="shared" si="27"/>
        <v>0.38805970149253738</v>
      </c>
      <c r="N169" s="38">
        <v>265</v>
      </c>
      <c r="O169" s="38">
        <f t="shared" si="28"/>
        <v>95.128205128205138</v>
      </c>
      <c r="P169" s="38">
        <f t="shared" si="29"/>
        <v>157.27642276422762</v>
      </c>
      <c r="Q169" s="38">
        <f t="shared" si="30"/>
        <v>107.72357723577235</v>
      </c>
      <c r="R169" s="38">
        <f t="shared" si="31"/>
        <v>169.87179487179486</v>
      </c>
      <c r="S169" s="39">
        <f t="shared" si="32"/>
        <v>-12.595372107567215</v>
      </c>
      <c r="T169" s="39">
        <f t="shared" si="33"/>
        <v>-12.595372107567243</v>
      </c>
      <c r="U169" t="s">
        <v>308</v>
      </c>
      <c r="V169" t="s">
        <v>307</v>
      </c>
      <c r="W169" t="s">
        <v>314</v>
      </c>
      <c r="X169" t="s">
        <v>336</v>
      </c>
      <c r="Y169" s="41"/>
    </row>
    <row r="170" spans="1:25" ht="15" x14ac:dyDescent="0.25">
      <c r="A170">
        <v>2.19</v>
      </c>
      <c r="B170">
        <v>1.69</v>
      </c>
      <c r="C170" s="29">
        <f t="shared" si="34"/>
        <v>4.8336980897571102E-2</v>
      </c>
      <c r="D170" s="30">
        <f>IF(OR($A170="",$B170=""),"",A170*'MPTO_working_2-way'!$G169)</f>
        <v>2.2958579881656807</v>
      </c>
      <c r="E170" s="32">
        <f>IF(OR($A170="",$B170=""),"",B170*'MPTO_working_2-way'!$G169)</f>
        <v>1.7716894977168951</v>
      </c>
      <c r="F170" s="30">
        <f>IF(OR($A170="",$B170=""),"",'MPTO_working_2-way'!D169)</f>
        <v>2.3123926150385805</v>
      </c>
      <c r="G170" s="32">
        <f>IF(OR($A170="",$B170=""),"",'MPTO_working_2-way'!E169)</f>
        <v>1.7619671038537528</v>
      </c>
      <c r="H170" s="30">
        <f>IF(OR($A170="",$B170=""),"",'OddsRatio_working_2-way'!M169)</f>
        <v>2.3132546139874859</v>
      </c>
      <c r="I170" s="30">
        <f>IF(OR($A170="",$B170=""),"",'OddsRatio_working_2-way'!N169)</f>
        <v>1.761466961051567</v>
      </c>
      <c r="J170" s="30">
        <f>IF('Log_working_2-way'!$D169="","",A170^('Log_working_2-way'!$D169))</f>
        <v>2.3209867282319023</v>
      </c>
      <c r="K170" s="32">
        <f>IF('Log_working_2-way'!$D169="","",B170^('Log_working_2-way'!$D169))</f>
        <v>1.7570098765015589</v>
      </c>
      <c r="L170" s="37">
        <f t="shared" si="26"/>
        <v>0.4355670103092783</v>
      </c>
      <c r="M170" s="37">
        <f t="shared" si="27"/>
        <v>0.56443298969072164</v>
      </c>
      <c r="N170" s="38">
        <v>266</v>
      </c>
      <c r="O170" s="38">
        <f t="shared" si="28"/>
        <v>144.53881278538813</v>
      </c>
      <c r="P170" s="38">
        <f t="shared" si="29"/>
        <v>108.60355029585797</v>
      </c>
      <c r="Q170" s="38">
        <f t="shared" si="30"/>
        <v>157.39644970414201</v>
      </c>
      <c r="R170" s="38">
        <f t="shared" si="31"/>
        <v>121.46118721461188</v>
      </c>
      <c r="S170" s="39">
        <f t="shared" si="32"/>
        <v>-12.857636918753883</v>
      </c>
      <c r="T170" s="39">
        <f t="shared" si="33"/>
        <v>-12.857636918753911</v>
      </c>
      <c r="U170" t="s">
        <v>296</v>
      </c>
      <c r="V170" t="s">
        <v>287</v>
      </c>
      <c r="W170" t="s">
        <v>314</v>
      </c>
      <c r="X170" t="s">
        <v>336</v>
      </c>
      <c r="Y170" s="41"/>
    </row>
    <row r="171" spans="1:25" ht="15" x14ac:dyDescent="0.25">
      <c r="A171">
        <v>1.66</v>
      </c>
      <c r="B171">
        <v>2.2599999999999998</v>
      </c>
      <c r="C171" s="29">
        <f t="shared" si="34"/>
        <v>4.4887514660411743E-2</v>
      </c>
      <c r="D171" s="30">
        <f>IF(OR($A171="",$B171=""),"",A171*'MPTO_working_2-way'!$G170)</f>
        <v>1.7345132743362834</v>
      </c>
      <c r="E171" s="32">
        <f>IF(OR($A171="",$B171=""),"",B171*'MPTO_working_2-way'!$G170)</f>
        <v>2.3614457831325302</v>
      </c>
      <c r="F171" s="30">
        <f>IF(OR($A171="",$B171=""),"",'MPTO_working_2-way'!D170)</f>
        <v>1.7242393602353159</v>
      </c>
      <c r="G171" s="32">
        <f>IF(OR($A171="",$B171=""),"",'MPTO_working_2-way'!E170)</f>
        <v>2.3807589795659352</v>
      </c>
      <c r="H171" s="30">
        <f>IF(OR($A171="",$B171=""),"",'OddsRatio_working_2-way'!M170)</f>
        <v>1.7237468644557461</v>
      </c>
      <c r="I171" s="30">
        <f>IF(OR($A171="",$B171=""),"",'OddsRatio_working_2-way'!N170)</f>
        <v>2.3816985594155153</v>
      </c>
      <c r="J171" s="30">
        <f>IF('Log_working_2-way'!$D170="","",A171^('Log_working_2-way'!$D170))</f>
        <v>1.7190484407078408</v>
      </c>
      <c r="K171" s="32">
        <f>IF('Log_working_2-way'!$D170="","",B171^('Log_working_2-way'!$D170))</f>
        <v>2.3907268876280061</v>
      </c>
      <c r="L171" s="37">
        <f t="shared" si="26"/>
        <v>0.57653061224489788</v>
      </c>
      <c r="M171" s="37">
        <f t="shared" si="27"/>
        <v>0.42346938775510201</v>
      </c>
      <c r="N171" s="38">
        <v>267</v>
      </c>
      <c r="O171" s="38">
        <f t="shared" si="28"/>
        <v>106.15662650602408</v>
      </c>
      <c r="P171" s="38">
        <f t="shared" si="29"/>
        <v>148.85840707964601</v>
      </c>
      <c r="Q171" s="38">
        <f t="shared" si="30"/>
        <v>118.14159292035399</v>
      </c>
      <c r="R171" s="38">
        <f t="shared" si="31"/>
        <v>160.84337349397592</v>
      </c>
      <c r="S171" s="39">
        <f t="shared" si="32"/>
        <v>-11.984966414329904</v>
      </c>
      <c r="T171" s="39">
        <f t="shared" si="33"/>
        <v>-11.984966414329904</v>
      </c>
      <c r="U171" t="s">
        <v>298</v>
      </c>
      <c r="V171" t="s">
        <v>303</v>
      </c>
      <c r="W171" t="s">
        <v>314</v>
      </c>
      <c r="X171" t="s">
        <v>336</v>
      </c>
      <c r="Y171" s="41"/>
    </row>
    <row r="172" spans="1:25" ht="15" x14ac:dyDescent="0.25">
      <c r="A172">
        <v>1.9</v>
      </c>
      <c r="B172">
        <v>1.99</v>
      </c>
      <c r="C172" s="29">
        <f t="shared" si="34"/>
        <v>2.8828352287754377E-2</v>
      </c>
      <c r="D172" s="30">
        <f>IF(OR($A172="",$B172=""),"",A172*'MPTO_working_2-way'!$G171)</f>
        <v>1.9547738693467331</v>
      </c>
      <c r="E172" s="32">
        <f>IF(OR($A172="",$B172=""),"",B172*'MPTO_working_2-way'!$G171)</f>
        <v>2.0473684210526311</v>
      </c>
      <c r="F172" s="30">
        <f>IF(OR($A172="",$B172=""),"",'MPTO_working_2-way'!D171)</f>
        <v>1.9535003874967702</v>
      </c>
      <c r="G172" s="32">
        <f>IF(OR($A172="",$B172=""),"",'MPTO_working_2-way'!E171)</f>
        <v>2.0487672717420748</v>
      </c>
      <c r="H172" s="30">
        <f>IF(OR($A172="",$B172=""),"",'OddsRatio_working_2-way'!M171)</f>
        <v>1.9534625892455926</v>
      </c>
      <c r="I172" s="30">
        <f>IF(OR($A172="",$B172=""),"",'OddsRatio_working_2-way'!N171)</f>
        <v>2.0488088481701512</v>
      </c>
      <c r="J172" s="30">
        <f>IF('Log_working_2-way'!$D171="","",A172^('Log_working_2-way'!$D171))</f>
        <v>1.9528856855785393</v>
      </c>
      <c r="K172" s="32">
        <f>IF('Log_working_2-way'!$D171="","",B172^('Log_working_2-way'!$D171))</f>
        <v>2.0494438264048878</v>
      </c>
      <c r="L172" s="37">
        <f t="shared" si="26"/>
        <v>0.51156812339331637</v>
      </c>
      <c r="M172" s="37">
        <f t="shared" si="27"/>
        <v>0.48843187660668391</v>
      </c>
      <c r="N172" s="38">
        <v>268</v>
      </c>
      <c r="O172" s="38">
        <f t="shared" si="28"/>
        <v>126.94736842105262</v>
      </c>
      <c r="P172" s="38">
        <f t="shared" si="29"/>
        <v>133.32663316582915</v>
      </c>
      <c r="Q172" s="38">
        <f t="shared" si="30"/>
        <v>134.67336683417085</v>
      </c>
      <c r="R172" s="38">
        <f t="shared" si="31"/>
        <v>141.05263157894737</v>
      </c>
      <c r="S172" s="39">
        <f t="shared" si="32"/>
        <v>-7.7259984131182335</v>
      </c>
      <c r="T172" s="39">
        <f t="shared" si="33"/>
        <v>-7.7259984131182193</v>
      </c>
      <c r="U172" t="s">
        <v>181</v>
      </c>
      <c r="V172" t="s">
        <v>111</v>
      </c>
      <c r="W172" t="s">
        <v>188</v>
      </c>
      <c r="X172" t="s">
        <v>336</v>
      </c>
      <c r="Y172" s="41"/>
    </row>
    <row r="173" spans="1:25" ht="15" x14ac:dyDescent="0.25">
      <c r="A173">
        <v>2.02</v>
      </c>
      <c r="B173">
        <v>1.88</v>
      </c>
      <c r="C173" s="29">
        <f t="shared" si="34"/>
        <v>2.6964398567516312E-2</v>
      </c>
      <c r="D173" s="30">
        <f>IF(OR($A173="",$B173=""),"",A173*'MPTO_working_2-way'!$G172)</f>
        <v>2.0744680851063828</v>
      </c>
      <c r="E173" s="32">
        <f>IF(OR($A173="",$B173=""),"",B173*'MPTO_working_2-way'!$G172)</f>
        <v>1.9306930693069306</v>
      </c>
      <c r="F173" s="30">
        <f>IF(OR($A173="",$B173=""),"",'MPTO_working_2-way'!D172)</f>
        <v>2.0765529308836395</v>
      </c>
      <c r="G173" s="32">
        <f>IF(OR($A173="",$B173=""),"",'MPTO_working_2-way'!E172)</f>
        <v>1.9288906948394962</v>
      </c>
      <c r="H173" s="30">
        <f>IF(OR($A173="",$B173=""),"",'OddsRatio_working_2-way'!M172)</f>
        <v>2.0766108438479098</v>
      </c>
      <c r="I173" s="30">
        <f>IF(OR($A173="",$B173=""),"",'OddsRatio_working_2-way'!N172)</f>
        <v>1.9288407280256479</v>
      </c>
      <c r="J173" s="30">
        <f>IF('Log_working_2-way'!$D172="","",A173^('Log_working_2-way'!$D172))</f>
        <v>2.0775563029751076</v>
      </c>
      <c r="K173" s="32">
        <f>IF('Log_working_2-way'!$D172="","",B173^('Log_working_2-way'!$D172))</f>
        <v>1.9280257534933587</v>
      </c>
      <c r="L173" s="37">
        <f t="shared" si="26"/>
        <v>0.48205128205128212</v>
      </c>
      <c r="M173" s="37">
        <f t="shared" si="27"/>
        <v>0.517948717948718</v>
      </c>
      <c r="N173" s="38">
        <v>269</v>
      </c>
      <c r="O173" s="38">
        <f t="shared" si="28"/>
        <v>135.83168316831683</v>
      </c>
      <c r="P173" s="38">
        <f t="shared" si="29"/>
        <v>125.91489361702126</v>
      </c>
      <c r="Q173" s="38">
        <f t="shared" si="30"/>
        <v>143.08510638297872</v>
      </c>
      <c r="R173" s="38">
        <f t="shared" si="31"/>
        <v>133.16831683168317</v>
      </c>
      <c r="S173" s="39">
        <f t="shared" si="32"/>
        <v>-7.2534232146618933</v>
      </c>
      <c r="T173" s="39">
        <f t="shared" si="33"/>
        <v>-7.2534232146619075</v>
      </c>
      <c r="U173" t="s">
        <v>152</v>
      </c>
      <c r="V173" t="s">
        <v>180</v>
      </c>
      <c r="W173" t="s">
        <v>188</v>
      </c>
      <c r="X173" t="s">
        <v>336</v>
      </c>
      <c r="Y173" s="41"/>
    </row>
    <row r="174" spans="1:25" ht="15" x14ac:dyDescent="0.25">
      <c r="A174">
        <v>2.4500000000000002</v>
      </c>
      <c r="B174">
        <v>1.6</v>
      </c>
      <c r="C174" s="29">
        <f t="shared" si="34"/>
        <v>3.3163265306122458E-2</v>
      </c>
      <c r="D174" s="30">
        <f>IF(OR($A174="",$B174=""),"",A174*'MPTO_working_2-way'!$G173)</f>
        <v>2.53125</v>
      </c>
      <c r="E174" s="32">
        <f>IF(OR($A174="",$B174=""),"",B174*'MPTO_working_2-way'!$G173)</f>
        <v>1.653061224489796</v>
      </c>
      <c r="F174" s="30">
        <f>IF(OR($A174="",$B174=""),"",'MPTO_working_2-way'!D173)</f>
        <v>2.5537459283387625</v>
      </c>
      <c r="G174" s="32">
        <f>IF(OR($A174="",$B174=""),"",'MPTO_working_2-way'!E173)</f>
        <v>1.6436058700209644</v>
      </c>
      <c r="H174" s="30">
        <f>IF(OR($A174="",$B174=""),"",'OddsRatio_working_2-way'!M173)</f>
        <v>2.5545631755148031</v>
      </c>
      <c r="I174" s="30">
        <f>IF(OR($A174="",$B174=""),"",'OddsRatio_working_2-way'!N173)</f>
        <v>1.643267520902677</v>
      </c>
      <c r="J174" s="30">
        <f>IF('Log_working_2-way'!$D173="","",A174^('Log_working_2-way'!$D173))</f>
        <v>2.5650213685886376</v>
      </c>
      <c r="K174" s="32">
        <f>IF('Log_working_2-way'!$D173="","",B174^('Log_working_2-way'!$D173))</f>
        <v>1.6389689112690746</v>
      </c>
      <c r="L174" s="37">
        <f t="shared" si="26"/>
        <v>0.39506172839506171</v>
      </c>
      <c r="M174" s="37">
        <f t="shared" si="27"/>
        <v>0.60493827160493829</v>
      </c>
      <c r="N174" s="38">
        <v>270</v>
      </c>
      <c r="O174" s="38">
        <f t="shared" si="28"/>
        <v>159.79591836734693</v>
      </c>
      <c r="P174" s="38">
        <f t="shared" si="29"/>
        <v>101.25</v>
      </c>
      <c r="Q174" s="38">
        <f t="shared" si="30"/>
        <v>168.75</v>
      </c>
      <c r="R174" s="38">
        <f t="shared" si="31"/>
        <v>110.20408163265304</v>
      </c>
      <c r="S174" s="39">
        <f t="shared" si="32"/>
        <v>-8.9540816326530717</v>
      </c>
      <c r="T174" s="39">
        <f t="shared" si="33"/>
        <v>-8.9540816326530432</v>
      </c>
      <c r="U174" t="s">
        <v>155</v>
      </c>
      <c r="V174" t="s">
        <v>110</v>
      </c>
      <c r="W174" t="s">
        <v>188</v>
      </c>
      <c r="X174" t="s">
        <v>336</v>
      </c>
      <c r="Y174" s="41"/>
    </row>
    <row r="175" spans="1:25" ht="15" x14ac:dyDescent="0.25">
      <c r="A175">
        <v>1.51</v>
      </c>
      <c r="B175">
        <v>2.66</v>
      </c>
      <c r="C175" s="29">
        <f t="shared" si="34"/>
        <v>3.8191505253199143E-2</v>
      </c>
      <c r="D175" s="30">
        <f>IF(OR($A175="",$B175=""),"",A175*'MPTO_working_2-way'!$G174)</f>
        <v>1.5676691729323307</v>
      </c>
      <c r="E175" s="32">
        <f>IF(OR($A175="",$B175=""),"",B175*'MPTO_working_2-way'!$G174)</f>
        <v>2.76158940397351</v>
      </c>
      <c r="F175" s="30">
        <f>IF(OR($A175="",$B175=""),"",'MPTO_working_2-way'!D174)</f>
        <v>1.5548329655866526</v>
      </c>
      <c r="G175" s="32">
        <f>IF(OR($A175="",$B175=""),"",'MPTO_working_2-way'!E174)</f>
        <v>2.802344240563734</v>
      </c>
      <c r="H175" s="30">
        <f>IF(OR($A175="",$B175=""),"",'OddsRatio_working_2-way'!M174)</f>
        <v>1.5542823429107684</v>
      </c>
      <c r="I175" s="30">
        <f>IF(OR($A175="",$B175=""),"",'OddsRatio_working_2-way'!N174)</f>
        <v>2.8041346847683837</v>
      </c>
      <c r="J175" s="30">
        <f>IF('Log_working_2-way'!$D174="","",A175^('Log_working_2-way'!$D174))</f>
        <v>1.5484113072488479</v>
      </c>
      <c r="K175" s="32">
        <f>IF('Log_working_2-way'!$D174="","",B175^('Log_working_2-way'!$D174))</f>
        <v>2.8234489092067649</v>
      </c>
      <c r="L175" s="37">
        <f t="shared" si="26"/>
        <v>0.63788968824940051</v>
      </c>
      <c r="M175" s="37">
        <f t="shared" si="27"/>
        <v>0.36211031175059949</v>
      </c>
      <c r="N175" s="38">
        <v>271</v>
      </c>
      <c r="O175" s="38">
        <f t="shared" si="28"/>
        <v>91.52980132450331</v>
      </c>
      <c r="P175" s="38">
        <f t="shared" si="29"/>
        <v>169.12030075187968</v>
      </c>
      <c r="Q175" s="38">
        <f t="shared" si="30"/>
        <v>101.87969924812029</v>
      </c>
      <c r="R175" s="38">
        <f t="shared" si="31"/>
        <v>179.4701986754967</v>
      </c>
      <c r="S175" s="39">
        <f t="shared" si="32"/>
        <v>-10.349897923616979</v>
      </c>
      <c r="T175" s="39">
        <f t="shared" si="33"/>
        <v>-10.349897923617021</v>
      </c>
      <c r="U175" t="s">
        <v>159</v>
      </c>
      <c r="V175" t="s">
        <v>109</v>
      </c>
      <c r="W175" t="s">
        <v>188</v>
      </c>
      <c r="X175" t="s">
        <v>336</v>
      </c>
      <c r="Y175" s="41"/>
    </row>
    <row r="176" spans="1:25" ht="15" x14ac:dyDescent="0.25">
      <c r="A176">
        <v>2.12</v>
      </c>
      <c r="B176">
        <v>1.78</v>
      </c>
      <c r="C176" s="29">
        <f t="shared" si="34"/>
        <v>3.3495866016535869E-2</v>
      </c>
      <c r="D176" s="30">
        <f>IF(OR($A176="",$B176=""),"",A176*'MPTO_working_2-way'!$G175)</f>
        <v>2.191011235955056</v>
      </c>
      <c r="E176" s="32">
        <f>IF(OR($A176="",$B176=""),"",B176*'MPTO_working_2-way'!$G175)</f>
        <v>1.8396226415094339</v>
      </c>
      <c r="F176" s="30">
        <f>IF(OR($A176="",$B176=""),"",'MPTO_working_2-way'!D175)</f>
        <v>2.1980428704566637</v>
      </c>
      <c r="G176" s="32">
        <f>IF(OR($A176="",$B176=""),"",'MPTO_working_2-way'!E175)</f>
        <v>1.8346946713341112</v>
      </c>
      <c r="H176" s="30">
        <f>IF(OR($A176="",$B176=""),"",'OddsRatio_working_2-way'!M175)</f>
        <v>2.1982893790305562</v>
      </c>
      <c r="I176" s="30">
        <f>IF(OR($A176="",$B176=""),"",'OddsRatio_working_2-way'!N175)</f>
        <v>1.83452296039628</v>
      </c>
      <c r="J176" s="30">
        <f>IF('Log_working_2-way'!$D175="","",A176^('Log_working_2-way'!$D175))</f>
        <v>2.2015102621380289</v>
      </c>
      <c r="K176" s="32">
        <f>IF('Log_working_2-way'!$D175="","",B176^('Log_working_2-way'!$D175))</f>
        <v>1.8322858584832242</v>
      </c>
      <c r="L176" s="37">
        <f t="shared" si="26"/>
        <v>0.45641025641025645</v>
      </c>
      <c r="M176" s="37">
        <f t="shared" si="27"/>
        <v>0.54358974358974366</v>
      </c>
      <c r="N176" s="38">
        <v>272</v>
      </c>
      <c r="O176" s="38">
        <f t="shared" si="28"/>
        <v>143.69811320754715</v>
      </c>
      <c r="P176" s="38">
        <f t="shared" si="29"/>
        <v>119.19101123595507</v>
      </c>
      <c r="Q176" s="38">
        <f t="shared" si="30"/>
        <v>152.80898876404495</v>
      </c>
      <c r="R176" s="38">
        <f t="shared" si="31"/>
        <v>128.30188679245282</v>
      </c>
      <c r="S176" s="39">
        <f t="shared" si="32"/>
        <v>-9.1108755564978026</v>
      </c>
      <c r="T176" s="39">
        <f t="shared" si="33"/>
        <v>-9.1108755564977457</v>
      </c>
      <c r="U176" t="s">
        <v>114</v>
      </c>
      <c r="V176" t="s">
        <v>72</v>
      </c>
      <c r="W176" t="s">
        <v>188</v>
      </c>
      <c r="X176" t="s">
        <v>336</v>
      </c>
      <c r="Y176" s="41"/>
    </row>
    <row r="177" spans="1:25" s="35" customFormat="1" ht="15" x14ac:dyDescent="0.25">
      <c r="A177">
        <v>2.81</v>
      </c>
      <c r="B177">
        <v>1.48</v>
      </c>
      <c r="C177" s="29">
        <f t="shared" si="34"/>
        <v>3.1547561796672063E-2</v>
      </c>
      <c r="D177" s="30">
        <f>IF(OR($A177="",$B177=""),"",A177*'MPTO_working_2-way'!$G176)</f>
        <v>2.8986486486486487</v>
      </c>
      <c r="E177" s="32">
        <f>IF(OR($A177="",$B177=""),"",B177*'MPTO_working_2-way'!$G176)</f>
        <v>1.5266903914590746</v>
      </c>
      <c r="F177" s="30">
        <f>IF(OR($A177="",$B177=""),"",'MPTO_working_2-way'!D176)</f>
        <v>2.9403280542986421</v>
      </c>
      <c r="G177" s="32">
        <f>IF(OR($A177="",$B177=""),"",'MPTO_working_2-way'!E176)</f>
        <v>1.5153767672350968</v>
      </c>
      <c r="H177" s="30">
        <f>IF(OR($A177="",$B177=""),"",'OddsRatio_working_2-way'!M176)</f>
        <v>2.9418633662885068</v>
      </c>
      <c r="I177" s="30">
        <f>IF(OR($A177="",$B177=""),"",'OddsRatio_working_2-way'!N176)</f>
        <v>1.5149692905074492</v>
      </c>
      <c r="J177" s="30">
        <f>IF('Log_working_2-way'!$D176="","",A177^('Log_working_2-way'!$D176))</f>
        <v>2.9615627920623484</v>
      </c>
      <c r="K177" s="32">
        <f>IF('Log_working_2-way'!$D176="","",B177^('Log_working_2-way'!$D176))</f>
        <v>1.5097975981429002</v>
      </c>
      <c r="L177" s="37">
        <f t="shared" si="26"/>
        <v>0.34498834498834496</v>
      </c>
      <c r="M177" s="37">
        <f t="shared" si="27"/>
        <v>0.65501165501165504</v>
      </c>
      <c r="N177" s="38">
        <v>273</v>
      </c>
      <c r="O177" s="38">
        <f t="shared" si="28"/>
        <v>175.84697508896798</v>
      </c>
      <c r="P177" s="38">
        <f t="shared" si="29"/>
        <v>88.540540540540547</v>
      </c>
      <c r="Q177" s="38">
        <f t="shared" si="30"/>
        <v>184.45945945945945</v>
      </c>
      <c r="R177" s="38">
        <f t="shared" si="31"/>
        <v>97.153024911032034</v>
      </c>
      <c r="S177" s="39">
        <f t="shared" si="32"/>
        <v>-8.6124843704914724</v>
      </c>
      <c r="T177" s="39">
        <f t="shared" si="33"/>
        <v>-8.6124843704914866</v>
      </c>
      <c r="U177" t="s">
        <v>113</v>
      </c>
      <c r="V177" t="s">
        <v>157</v>
      </c>
      <c r="W177" t="s">
        <v>188</v>
      </c>
      <c r="X177" t="s">
        <v>336</v>
      </c>
      <c r="Y177" s="41"/>
    </row>
    <row r="178" spans="1:25" s="35" customFormat="1" ht="15" x14ac:dyDescent="0.25">
      <c r="A178">
        <v>1.75</v>
      </c>
      <c r="B178">
        <v>2.17</v>
      </c>
      <c r="C178" s="29">
        <f t="shared" si="34"/>
        <v>3.2258064516129004E-2</v>
      </c>
      <c r="D178" s="30">
        <f>IF(OR($A178="",$B178=""),"",A178*'MPTO_working_2-way'!$G177)</f>
        <v>1.8064516129032258</v>
      </c>
      <c r="E178" s="32">
        <f>IF(OR($A178="",$B178=""),"",B178*'MPTO_working_2-way'!$G177)</f>
        <v>2.2399999999999998</v>
      </c>
      <c r="F178" s="30">
        <f>IF(OR($A178="",$B178=""),"",'MPTO_working_2-way'!D177)</f>
        <v>1.8008298755186722</v>
      </c>
      <c r="G178" s="32">
        <f>IF(OR($A178="",$B178=""),"",'MPTO_working_2-way'!E177)</f>
        <v>2.2487046632124348</v>
      </c>
      <c r="H178" s="30">
        <f>IF(OR($A178="",$B178=""),"",'OddsRatio_working_2-way'!M177)</f>
        <v>1.8006407690254356</v>
      </c>
      <c r="I178" s="30">
        <f>IF(OR($A178="",$B178=""),"",'OddsRatio_working_2-way'!N177)</f>
        <v>2.2489995996796797</v>
      </c>
      <c r="J178" s="30">
        <f>IF('Log_working_2-way'!$D177="","",A178^('Log_working_2-way'!$D177))</f>
        <v>1.798091355138193</v>
      </c>
      <c r="K178" s="32">
        <f>IF('Log_working_2-way'!$D177="","",B178^('Log_working_2-way'!$D177))</f>
        <v>2.2529893897006406</v>
      </c>
      <c r="L178" s="37">
        <f t="shared" si="26"/>
        <v>0.5535714285714286</v>
      </c>
      <c r="M178" s="37">
        <f t="shared" si="27"/>
        <v>0.44642857142857145</v>
      </c>
      <c r="N178" s="38">
        <v>274</v>
      </c>
      <c r="O178" s="38">
        <f t="shared" si="28"/>
        <v>117.42857142857142</v>
      </c>
      <c r="P178" s="38">
        <f t="shared" si="29"/>
        <v>147.7327188940092</v>
      </c>
      <c r="Q178" s="38">
        <f t="shared" si="30"/>
        <v>126.26728110599079</v>
      </c>
      <c r="R178" s="38">
        <f t="shared" si="31"/>
        <v>156.57142857142856</v>
      </c>
      <c r="S178" s="39">
        <f t="shared" si="32"/>
        <v>-8.8387096774193736</v>
      </c>
      <c r="T178" s="39">
        <f t="shared" si="33"/>
        <v>-8.8387096774193594</v>
      </c>
      <c r="U178" t="s">
        <v>325</v>
      </c>
      <c r="V178" t="s">
        <v>326</v>
      </c>
      <c r="W178" t="s">
        <v>282</v>
      </c>
      <c r="X178" t="s">
        <v>336</v>
      </c>
      <c r="Y178" s="41"/>
    </row>
    <row r="179" spans="1:25" ht="15" x14ac:dyDescent="0.25">
      <c r="A179">
        <v>1.93</v>
      </c>
      <c r="B179">
        <v>1.95</v>
      </c>
      <c r="C179" s="29">
        <f t="shared" si="34"/>
        <v>3.0955227846419575E-2</v>
      </c>
      <c r="D179" s="30">
        <f>IF(OR($A179="",$B179=""),"",A179*'MPTO_working_2-way'!$G178)</f>
        <v>1.9897435897435898</v>
      </c>
      <c r="E179" s="32">
        <f>IF(OR($A179="",$B179=""),"",B179*'MPTO_working_2-way'!$G178)</f>
        <v>2.0103626943005182</v>
      </c>
      <c r="F179" s="30">
        <f>IF(OR($A179="",$B179=""),"",'MPTO_working_2-way'!D178)</f>
        <v>1.9894277785119598</v>
      </c>
      <c r="G179" s="32">
        <f>IF(OR($A179="",$B179=""),"",'MPTO_working_2-way'!E178)</f>
        <v>2.0106851876586083</v>
      </c>
      <c r="H179" s="30">
        <f>IF(OR($A179="",$B179=""),"",'OddsRatio_working_2-way'!M178)</f>
        <v>1.9894176915848294</v>
      </c>
      <c r="I179" s="30">
        <f>IF(OR($A179="",$B179=""),"",'OddsRatio_working_2-way'!N178)</f>
        <v>2.0106954914038573</v>
      </c>
      <c r="J179" s="30">
        <f>IF('Log_working_2-way'!$D178="","",A179^('Log_working_2-way'!$D178))</f>
        <v>1.9892742724695103</v>
      </c>
      <c r="K179" s="32">
        <f>IF('Log_working_2-way'!$D178="","",B179^('Log_working_2-way'!$D178))</f>
        <v>2.0108420160403986</v>
      </c>
      <c r="L179" s="37">
        <f t="shared" si="26"/>
        <v>0.50257731958762886</v>
      </c>
      <c r="M179" s="37">
        <f t="shared" si="27"/>
        <v>0.49742268041237114</v>
      </c>
      <c r="N179" s="38">
        <v>275</v>
      </c>
      <c r="O179" s="38">
        <f t="shared" si="28"/>
        <v>132.51295336787567</v>
      </c>
      <c r="P179" s="38">
        <f t="shared" si="29"/>
        <v>133.97435897435898</v>
      </c>
      <c r="Q179" s="38">
        <f t="shared" si="30"/>
        <v>141.02564102564105</v>
      </c>
      <c r="R179" s="38">
        <f t="shared" si="31"/>
        <v>142.48704663212436</v>
      </c>
      <c r="S179" s="39">
        <f t="shared" si="32"/>
        <v>-8.5126876577653832</v>
      </c>
      <c r="T179" s="39">
        <f t="shared" si="33"/>
        <v>-8.5126876577653832</v>
      </c>
      <c r="U179" t="s">
        <v>327</v>
      </c>
      <c r="V179" t="s">
        <v>328</v>
      </c>
      <c r="W179" t="s">
        <v>282</v>
      </c>
      <c r="X179" t="s">
        <v>336</v>
      </c>
      <c r="Y179" s="41"/>
    </row>
    <row r="180" spans="1:25" ht="15" x14ac:dyDescent="0.25">
      <c r="A180">
        <v>1.81</v>
      </c>
      <c r="B180">
        <v>2.08</v>
      </c>
      <c r="C180" s="29">
        <f t="shared" si="34"/>
        <v>3.3255418614534626E-2</v>
      </c>
      <c r="D180" s="30">
        <f>IF(OR($A180="",$B180=""),"",A180*'MPTO_working_2-way'!$G179)</f>
        <v>1.8701923076923077</v>
      </c>
      <c r="E180" s="32">
        <f>IF(OR($A180="",$B180=""),"",B180*'MPTO_working_2-way'!$G179)</f>
        <v>2.1491712707182322</v>
      </c>
      <c r="F180" s="30">
        <f>IF(OR($A180="",$B180=""),"",'MPTO_working_2-way'!D179)</f>
        <v>1.8661643699811639</v>
      </c>
      <c r="G180" s="32">
        <f>IF(OR($A180="",$B180=""),"",'MPTO_working_2-way'!E179)</f>
        <v>2.1545152798443401</v>
      </c>
      <c r="H180" s="30">
        <f>IF(OR($A180="",$B180=""),"",'OddsRatio_working_2-way'!M179)</f>
        <v>1.8660254037844384</v>
      </c>
      <c r="I180" s="30">
        <f>IF(OR($A180="",$B180=""),"",'OddsRatio_working_2-way'!N179)</f>
        <v>2.1547005383792519</v>
      </c>
      <c r="J180" s="30">
        <f>IF('Log_working_2-way'!$D179="","",A180^('Log_working_2-way'!$D179))</f>
        <v>1.8641966683390954</v>
      </c>
      <c r="K180" s="32">
        <f>IF('Log_working_2-way'!$D179="","",B180^('Log_working_2-way'!$D179))</f>
        <v>2.1571440120474694</v>
      </c>
      <c r="L180" s="37">
        <f t="shared" si="26"/>
        <v>0.53470437017994854</v>
      </c>
      <c r="M180" s="37">
        <f t="shared" si="27"/>
        <v>0.46529562982005135</v>
      </c>
      <c r="N180" s="38">
        <v>276</v>
      </c>
      <c r="O180" s="38">
        <f t="shared" si="28"/>
        <v>123.51381215469614</v>
      </c>
      <c r="P180" s="38">
        <f t="shared" si="29"/>
        <v>143.30769230769232</v>
      </c>
      <c r="Q180" s="38">
        <f t="shared" si="30"/>
        <v>132.69230769230768</v>
      </c>
      <c r="R180" s="38">
        <f t="shared" si="31"/>
        <v>152.48618784530387</v>
      </c>
      <c r="S180" s="39">
        <f t="shared" si="32"/>
        <v>-9.1784955376115391</v>
      </c>
      <c r="T180" s="39">
        <f t="shared" si="33"/>
        <v>-9.1784955376115533</v>
      </c>
      <c r="U180" t="s">
        <v>329</v>
      </c>
      <c r="V180" t="s">
        <v>330</v>
      </c>
      <c r="W180" t="s">
        <v>282</v>
      </c>
      <c r="X180" t="s">
        <v>336</v>
      </c>
      <c r="Y180" s="41"/>
    </row>
    <row r="181" spans="1:25" s="35" customFormat="1" ht="15" x14ac:dyDescent="0.25">
      <c r="A181">
        <v>1.54</v>
      </c>
      <c r="B181">
        <v>2.59</v>
      </c>
      <c r="C181" s="29">
        <f t="shared" si="34"/>
        <v>3.5451035451035562E-2</v>
      </c>
      <c r="D181" s="30">
        <f>IF(OR($A181="",$B181=""),"",A181*'MPTO_working_2-way'!$G180)</f>
        <v>1.5945945945945947</v>
      </c>
      <c r="E181" s="32">
        <f>IF(OR($A181="",$B181=""),"",B181*'MPTO_working_2-way'!$G180)</f>
        <v>2.6818181818181821</v>
      </c>
      <c r="F181" s="30">
        <f>IF(OR($A181="",$B181=""),"",'MPTO_working_2-way'!D180)</f>
        <v>1.583217560433454</v>
      </c>
      <c r="G181" s="32">
        <f>IF(OR($A181="",$B181=""),"",'MPTO_working_2-way'!E180)</f>
        <v>2.7146260123868511</v>
      </c>
      <c r="H181" s="30">
        <f>IF(OR($A181="",$B181=""),"",'OddsRatio_working_2-way'!M180)</f>
        <v>1.5827715174143586</v>
      </c>
      <c r="I181" s="30">
        <f>IF(OR($A181="",$B181=""),"",'OddsRatio_working_2-way'!N180)</f>
        <v>2.7159383568311668</v>
      </c>
      <c r="J181" s="30">
        <f>IF('Log_working_2-way'!$D180="","",A181^('Log_working_2-way'!$D180))</f>
        <v>1.5775817480869365</v>
      </c>
      <c r="K181" s="32">
        <f>IF('Log_working_2-way'!$D180="","",B181^('Log_working_2-way'!$D180))</f>
        <v>2.7313566491877532</v>
      </c>
      <c r="L181" s="37">
        <f t="shared" ref="L181:L202" si="35">(1/D181)</f>
        <v>0.6271186440677966</v>
      </c>
      <c r="M181" s="37">
        <f t="shared" ref="M181:M202" si="36">(1/E181)</f>
        <v>0.37288135593220334</v>
      </c>
      <c r="N181" s="38">
        <v>277</v>
      </c>
      <c r="O181" s="38">
        <f t="shared" ref="O181:O202" si="37">(1/A181)*((N181*A181)-N181)</f>
        <v>97.129870129870113</v>
      </c>
      <c r="P181" s="38">
        <f t="shared" ref="P181:P202" si="38">(1/B181)*((N181*B181)-N181)</f>
        <v>170.05019305019303</v>
      </c>
      <c r="Q181" s="38">
        <f t="shared" ref="Q181:Q202" si="39">(1/B181)*N181</f>
        <v>106.94980694980696</v>
      </c>
      <c r="R181" s="38">
        <f t="shared" ref="R181:R202" si="40">(1/A181)*N181</f>
        <v>179.87012987012986</v>
      </c>
      <c r="S181" s="39">
        <f t="shared" ref="S181:S202" si="41">O181-Q181</f>
        <v>-9.8199368199368422</v>
      </c>
      <c r="T181" s="39">
        <f t="shared" ref="T181:T202" si="42">P181-R181</f>
        <v>-9.819936819936828</v>
      </c>
      <c r="U181" t="s">
        <v>331</v>
      </c>
      <c r="V181" t="s">
        <v>332</v>
      </c>
      <c r="W181" t="s">
        <v>282</v>
      </c>
      <c r="X181" t="s">
        <v>336</v>
      </c>
      <c r="Y181" s="41"/>
    </row>
    <row r="182" spans="1:25" s="35" customFormat="1" ht="15" x14ac:dyDescent="0.25">
      <c r="A182">
        <v>1.86</v>
      </c>
      <c r="B182">
        <v>2.0299999999999998</v>
      </c>
      <c r="C182" s="29">
        <f t="shared" si="34"/>
        <v>3.0245246040574214E-2</v>
      </c>
      <c r="D182" s="30">
        <f>IF(OR($A182="",$B182=""),"",A182*'MPTO_working_2-way'!$G181)</f>
        <v>1.9162561576354682</v>
      </c>
      <c r="E182" s="32">
        <f>IF(OR($A182="",$B182=""),"",B182*'MPTO_working_2-way'!$G181)</f>
        <v>2.0913978494623655</v>
      </c>
      <c r="F182" s="30">
        <f>IF(OR($A182="",$B182=""),"",'MPTO_working_2-way'!D181)</f>
        <v>1.9138324294186226</v>
      </c>
      <c r="G182" s="32">
        <f>IF(OR($A182="",$B182=""),"",'MPTO_working_2-way'!E181)</f>
        <v>2.0942925287037548</v>
      </c>
      <c r="H182" s="30">
        <f>IF(OR($A182="",$B182=""),"",'OddsRatio_working_2-way'!M181)</f>
        <v>1.9137567818137824</v>
      </c>
      <c r="I182" s="30">
        <f>IF(OR($A182="",$B182=""),"",'OddsRatio_working_2-way'!N181)</f>
        <v>2.0943831224048783</v>
      </c>
      <c r="J182" s="30">
        <f>IF('Log_working_2-way'!$D181="","",A182^('Log_working_2-way'!$D181))</f>
        <v>1.9126582447390832</v>
      </c>
      <c r="K182" s="32">
        <f>IF('Log_working_2-way'!$D181="","",B182^('Log_working_2-way'!$D181))</f>
        <v>2.0957003958101184</v>
      </c>
      <c r="L182" s="37">
        <f t="shared" si="35"/>
        <v>0.52185089974293053</v>
      </c>
      <c r="M182" s="37">
        <f t="shared" si="36"/>
        <v>0.47814910025706941</v>
      </c>
      <c r="N182" s="38">
        <v>278</v>
      </c>
      <c r="O182" s="38">
        <f t="shared" si="37"/>
        <v>128.53763440860217</v>
      </c>
      <c r="P182" s="38">
        <f t="shared" si="38"/>
        <v>141.05418719211821</v>
      </c>
      <c r="Q182" s="38">
        <f t="shared" si="39"/>
        <v>136.94581280788179</v>
      </c>
      <c r="R182" s="38">
        <f t="shared" si="40"/>
        <v>149.46236559139783</v>
      </c>
      <c r="S182" s="39">
        <f t="shared" si="41"/>
        <v>-8.4081783992796204</v>
      </c>
      <c r="T182" s="39">
        <f t="shared" si="42"/>
        <v>-8.4081783992796204</v>
      </c>
      <c r="U182" t="s">
        <v>125</v>
      </c>
      <c r="V182" t="s">
        <v>244</v>
      </c>
      <c r="W182" t="s">
        <v>193</v>
      </c>
      <c r="X182" t="s">
        <v>336</v>
      </c>
      <c r="Y182" s="41"/>
    </row>
    <row r="183" spans="1:25" ht="15" x14ac:dyDescent="0.25">
      <c r="A183">
        <v>2.23</v>
      </c>
      <c r="B183">
        <v>1.71</v>
      </c>
      <c r="C183" s="29">
        <f t="shared" si="34"/>
        <v>3.3225814910969431E-2</v>
      </c>
      <c r="D183" s="30">
        <f>IF(OR($A183="",$B183=""),"",A183*'MPTO_working_2-way'!$G182)</f>
        <v>2.3040935672514617</v>
      </c>
      <c r="E183" s="32">
        <f>IF(OR($A183="",$B183=""),"",B183*'MPTO_working_2-way'!$G182)</f>
        <v>1.7668161434977576</v>
      </c>
      <c r="F183" s="30">
        <f>IF(OR($A183="",$B183=""),"",'MPTO_working_2-way'!D182)</f>
        <v>2.315792669966295</v>
      </c>
      <c r="G183" s="32">
        <f>IF(OR($A183="",$B183=""),"",'MPTO_working_2-way'!E182)</f>
        <v>1.7599981538319522</v>
      </c>
      <c r="H183" s="30">
        <f>IF(OR($A183="",$B183=""),"",'OddsRatio_working_2-way'!M182)</f>
        <v>2.3162045305336028</v>
      </c>
      <c r="I183" s="30">
        <f>IF(OR($A183="",$B183=""),"",'OddsRatio_working_2-way'!N182)</f>
        <v>1.7597603387632996</v>
      </c>
      <c r="J183" s="30">
        <f>IF('Log_working_2-way'!$D182="","",A183^('Log_working_2-way'!$D182))</f>
        <v>2.3215866387713424</v>
      </c>
      <c r="K183" s="32">
        <f>IF('Log_working_2-way'!$D182="","",B183^('Log_working_2-way'!$D182))</f>
        <v>1.7566662454529891</v>
      </c>
      <c r="L183" s="37">
        <f t="shared" si="35"/>
        <v>0.43401015228426398</v>
      </c>
      <c r="M183" s="37">
        <f t="shared" si="36"/>
        <v>0.56598984771573613</v>
      </c>
      <c r="N183" s="38">
        <v>279</v>
      </c>
      <c r="O183" s="38">
        <f t="shared" si="37"/>
        <v>153.88789237668161</v>
      </c>
      <c r="P183" s="38">
        <f t="shared" si="38"/>
        <v>115.84210526315788</v>
      </c>
      <c r="Q183" s="38">
        <f t="shared" si="39"/>
        <v>163.15789473684211</v>
      </c>
      <c r="R183" s="38">
        <f t="shared" si="40"/>
        <v>125.11210762331839</v>
      </c>
      <c r="S183" s="39">
        <f t="shared" si="41"/>
        <v>-9.2700023601605039</v>
      </c>
      <c r="T183" s="39">
        <f t="shared" si="42"/>
        <v>-9.2700023601605182</v>
      </c>
      <c r="U183" t="s">
        <v>245</v>
      </c>
      <c r="V183" t="s">
        <v>240</v>
      </c>
      <c r="W183" t="s">
        <v>193</v>
      </c>
      <c r="X183" t="s">
        <v>336</v>
      </c>
      <c r="Y183" s="41"/>
    </row>
    <row r="184" spans="1:25" ht="15" x14ac:dyDescent="0.25">
      <c r="A184">
        <v>2.04</v>
      </c>
      <c r="B184">
        <v>1.86</v>
      </c>
      <c r="C184" s="29">
        <f t="shared" si="34"/>
        <v>2.7830487033523088E-2</v>
      </c>
      <c r="D184" s="30">
        <f>IF(OR($A184="",$B184=""),"",A184*'MPTO_working_2-way'!$G183)</f>
        <v>2.096774193548387</v>
      </c>
      <c r="E184" s="32">
        <f>IF(OR($A184="",$B184=""),"",B184*'MPTO_working_2-way'!$G183)</f>
        <v>1.911764705882353</v>
      </c>
      <c r="F184" s="30">
        <f>IF(OR($A184="",$B184=""),"",'MPTO_working_2-way'!D183)</f>
        <v>2.0996015936254984</v>
      </c>
      <c r="G184" s="32">
        <f>IF(OR($A184="",$B184=""),"",'MPTO_working_2-way'!E183)</f>
        <v>1.9094202898550725</v>
      </c>
      <c r="H184" s="30">
        <f>IF(OR($A184="",$B184=""),"",'OddsRatio_working_2-way'!M183)</f>
        <v>2.0996828295383159</v>
      </c>
      <c r="I184" s="30">
        <f>IF(OR($A184="",$B184=""),"",'OddsRatio_working_2-way'!N183)</f>
        <v>1.9093531090412992</v>
      </c>
      <c r="J184" s="30">
        <f>IF('Log_working_2-way'!$D183="","",A184^('Log_working_2-way'!$D183))</f>
        <v>2.1009668261031296</v>
      </c>
      <c r="K184" s="32">
        <f>IF('Log_working_2-way'!$D183="","",B184^('Log_working_2-way'!$D183))</f>
        <v>1.9082925809304243</v>
      </c>
      <c r="L184" s="37">
        <f t="shared" si="35"/>
        <v>0.47692307692307695</v>
      </c>
      <c r="M184" s="37">
        <f t="shared" si="36"/>
        <v>0.52307692307692311</v>
      </c>
      <c r="N184" s="38">
        <v>280</v>
      </c>
      <c r="O184" s="38">
        <f t="shared" si="37"/>
        <v>142.74509803921569</v>
      </c>
      <c r="P184" s="38">
        <f t="shared" si="38"/>
        <v>129.46236559139788</v>
      </c>
      <c r="Q184" s="38">
        <f t="shared" si="39"/>
        <v>150.53763440860214</v>
      </c>
      <c r="R184" s="38">
        <f t="shared" si="40"/>
        <v>137.25490196078431</v>
      </c>
      <c r="S184" s="39">
        <f t="shared" si="41"/>
        <v>-7.792536369386454</v>
      </c>
      <c r="T184" s="39">
        <f t="shared" si="42"/>
        <v>-7.7925363693864256</v>
      </c>
      <c r="U184" t="s">
        <v>242</v>
      </c>
      <c r="V184" t="s">
        <v>129</v>
      </c>
      <c r="W184" t="s">
        <v>193</v>
      </c>
      <c r="X184" t="s">
        <v>336</v>
      </c>
      <c r="Y184" s="41"/>
    </row>
    <row r="185" spans="1:25" ht="15" x14ac:dyDescent="0.25">
      <c r="A185">
        <v>2.1</v>
      </c>
      <c r="B185">
        <v>1.79</v>
      </c>
      <c r="C185" s="29">
        <f t="shared" si="34"/>
        <v>3.4849694067571102E-2</v>
      </c>
      <c r="D185" s="30">
        <f>IF(OR($A185="",$B185=""),"",A185*'MPTO_working_2-way'!$G184)</f>
        <v>2.1731843575418992</v>
      </c>
      <c r="E185" s="32">
        <f>IF(OR($A185="",$B185=""),"",B185*'MPTO_working_2-way'!$G184)</f>
        <v>1.8523809523809522</v>
      </c>
      <c r="F185" s="30">
        <f>IF(OR($A185="",$B185=""),"",'MPTO_working_2-way'!D184)</f>
        <v>2.1797622499275153</v>
      </c>
      <c r="G185" s="32">
        <f>IF(OR($A185="",$B185=""),"",'MPTO_working_2-way'!E184)</f>
        <v>1.8476284099287292</v>
      </c>
      <c r="H185" s="30">
        <f>IF(OR($A185="",$B185=""),"",'OddsRatio_working_2-way'!M184)</f>
        <v>2.1800021454603971</v>
      </c>
      <c r="I185" s="30">
        <f>IF(OR($A185="",$B185=""),"",'OddsRatio_working_2-way'!N184)</f>
        <v>1.8474560862851939</v>
      </c>
      <c r="J185" s="30">
        <f>IF('Log_working_2-way'!$D184="","",A185^('Log_working_2-way'!$D184))</f>
        <v>2.1830172065936067</v>
      </c>
      <c r="K185" s="32">
        <f>IF('Log_working_2-way'!$D184="","",B185^('Log_working_2-way'!$D184))</f>
        <v>1.8452962428833544</v>
      </c>
      <c r="L185" s="37">
        <f t="shared" si="35"/>
        <v>0.46015424164524427</v>
      </c>
      <c r="M185" s="37">
        <f t="shared" si="36"/>
        <v>0.53984575835475579</v>
      </c>
      <c r="N185" s="38">
        <v>281</v>
      </c>
      <c r="O185" s="38">
        <f t="shared" si="37"/>
        <v>147.1904761904762</v>
      </c>
      <c r="P185" s="38">
        <f t="shared" si="38"/>
        <v>124.0167597765363</v>
      </c>
      <c r="Q185" s="38">
        <f t="shared" si="39"/>
        <v>156.98324022346367</v>
      </c>
      <c r="R185" s="38">
        <f t="shared" si="40"/>
        <v>133.8095238095238</v>
      </c>
      <c r="S185" s="39">
        <f t="shared" si="41"/>
        <v>-9.7927640329874635</v>
      </c>
      <c r="T185" s="39">
        <f t="shared" si="42"/>
        <v>-9.7927640329874919</v>
      </c>
      <c r="U185" t="s">
        <v>168</v>
      </c>
      <c r="V185" t="s">
        <v>127</v>
      </c>
      <c r="W185" t="s">
        <v>193</v>
      </c>
      <c r="X185" t="s">
        <v>336</v>
      </c>
      <c r="Y185" s="41"/>
    </row>
    <row r="186" spans="1:25" s="35" customFormat="1" ht="15" x14ac:dyDescent="0.25">
      <c r="A186">
        <v>2.29</v>
      </c>
      <c r="B186">
        <v>1.68</v>
      </c>
      <c r="C186" s="29">
        <f t="shared" si="34"/>
        <v>3.1919317945518833E-2</v>
      </c>
      <c r="D186" s="30">
        <f>IF(OR($A186="",$B186=""),"",A186*'MPTO_working_2-way'!$G185)</f>
        <v>2.3630952380952381</v>
      </c>
      <c r="E186" s="32">
        <f>IF(OR($A186="",$B186=""),"",B186*'MPTO_working_2-way'!$G185)</f>
        <v>1.7336244541484715</v>
      </c>
      <c r="F186" s="30">
        <f>IF(OR($A186="",$B186=""),"",'MPTO_working_2-way'!D185)</f>
        <v>2.3768688990485605</v>
      </c>
      <c r="G186" s="32">
        <f>IF(OR($A186="",$B186=""),"",'MPTO_working_2-way'!E185)</f>
        <v>1.7262855604415328</v>
      </c>
      <c r="H186" s="30">
        <f>IF(OR($A186="",$B186=""),"",'OddsRatio_working_2-way'!M185)</f>
        <v>2.3773375851727168</v>
      </c>
      <c r="I186" s="30">
        <f>IF(OR($A186="",$B186=""),"",'OddsRatio_working_2-way'!N185)</f>
        <v>1.7260384169902692</v>
      </c>
      <c r="J186" s="30">
        <f>IF('Log_working_2-way'!$D185="","",A186^('Log_working_2-way'!$D185))</f>
        <v>2.3836811049586637</v>
      </c>
      <c r="K186" s="32">
        <f>IF('Log_working_2-way'!$D185="","",B186^('Log_working_2-way'!$D185))</f>
        <v>1.7227098761530257</v>
      </c>
      <c r="L186" s="37">
        <f t="shared" si="35"/>
        <v>0.42317380352644834</v>
      </c>
      <c r="M186" s="37">
        <f t="shared" si="36"/>
        <v>0.57682619647355171</v>
      </c>
      <c r="N186" s="38">
        <v>282</v>
      </c>
      <c r="O186" s="38">
        <f t="shared" si="37"/>
        <v>158.85589519650654</v>
      </c>
      <c r="P186" s="38">
        <f t="shared" si="38"/>
        <v>114.14285714285714</v>
      </c>
      <c r="Q186" s="38">
        <f t="shared" si="39"/>
        <v>167.85714285714286</v>
      </c>
      <c r="R186" s="38">
        <f t="shared" si="40"/>
        <v>123.14410480349345</v>
      </c>
      <c r="S186" s="39">
        <f t="shared" si="41"/>
        <v>-9.0012476606363236</v>
      </c>
      <c r="T186" s="39">
        <f t="shared" si="42"/>
        <v>-9.0012476606363094</v>
      </c>
      <c r="U186" t="s">
        <v>128</v>
      </c>
      <c r="V186" t="s">
        <v>126</v>
      </c>
      <c r="W186" t="s">
        <v>193</v>
      </c>
      <c r="X186" t="s">
        <v>336</v>
      </c>
      <c r="Y186" s="41"/>
    </row>
    <row r="187" spans="1:25" ht="15" x14ac:dyDescent="0.25">
      <c r="A187">
        <v>1.96</v>
      </c>
      <c r="B187">
        <v>1.88</v>
      </c>
      <c r="C187" s="29">
        <f t="shared" si="34"/>
        <v>4.2118975249674229E-2</v>
      </c>
      <c r="D187" s="30">
        <f>IF(OR($A187="",$B187=""),"",A187*'MPTO_working_2-way'!$G186)</f>
        <v>2.0425531914893615</v>
      </c>
      <c r="E187" s="32">
        <f>IF(OR($A187="",$B187=""),"",B187*'MPTO_working_2-way'!$G186)</f>
        <v>1.9591836734693875</v>
      </c>
      <c r="F187" s="30">
        <f>IF(OR($A187="",$B187=""),"",'MPTO_working_2-way'!D186)</f>
        <v>2.044385264092321</v>
      </c>
      <c r="G187" s="32">
        <f>IF(OR($A187="",$B187=""),"",'MPTO_working_2-way'!E186)</f>
        <v>1.9575010624734379</v>
      </c>
      <c r="H187" s="30">
        <f>IF(OR($A187="",$B187=""),"",'OddsRatio_working_2-way'!M186)</f>
        <v>2.0444659357341863</v>
      </c>
      <c r="I187" s="30">
        <f>IF(OR($A187="",$B187=""),"",'OddsRatio_working_2-way'!N186)</f>
        <v>1.9574271077563381</v>
      </c>
      <c r="J187" s="30">
        <f>IF('Log_working_2-way'!$D186="","",A187^('Log_working_2-way'!$D186))</f>
        <v>2.0453073562984208</v>
      </c>
      <c r="K187" s="32">
        <f>IF('Log_working_2-way'!$D186="","",B187^('Log_working_2-way'!$D186))</f>
        <v>1.9566564264322122</v>
      </c>
      <c r="L187" s="37">
        <f t="shared" si="35"/>
        <v>0.48958333333333337</v>
      </c>
      <c r="M187" s="37">
        <f t="shared" si="36"/>
        <v>0.51041666666666674</v>
      </c>
      <c r="N187" s="38">
        <v>283</v>
      </c>
      <c r="O187" s="38">
        <f t="shared" si="37"/>
        <v>138.61224489795916</v>
      </c>
      <c r="P187" s="38">
        <f t="shared" si="38"/>
        <v>132.46808510638294</v>
      </c>
      <c r="Q187" s="38">
        <f t="shared" si="39"/>
        <v>150.53191489361703</v>
      </c>
      <c r="R187" s="38">
        <f t="shared" si="40"/>
        <v>144.38775510204081</v>
      </c>
      <c r="S187" s="39">
        <f t="shared" si="41"/>
        <v>-11.91966999565787</v>
      </c>
      <c r="T187" s="39">
        <f t="shared" si="42"/>
        <v>-11.91966999565787</v>
      </c>
      <c r="U187" t="s">
        <v>257</v>
      </c>
      <c r="V187" t="s">
        <v>253</v>
      </c>
      <c r="W187" t="s">
        <v>283</v>
      </c>
      <c r="X187" t="s">
        <v>336</v>
      </c>
      <c r="Y187" s="41"/>
    </row>
    <row r="188" spans="1:25" s="35" customFormat="1" ht="15" x14ac:dyDescent="0.25">
      <c r="A188">
        <v>2.0299999999999998</v>
      </c>
      <c r="B188">
        <v>1.81</v>
      </c>
      <c r="C188" s="29">
        <f t="shared" si="34"/>
        <v>4.5097025283727721E-2</v>
      </c>
      <c r="D188" s="30">
        <f>IF(OR($A188="",$B188=""),"",A188*'MPTO_working_2-way'!$G187)</f>
        <v>2.1215469613259672</v>
      </c>
      <c r="E188" s="32">
        <f>IF(OR($A188="",$B188=""),"",B188*'MPTO_working_2-way'!$G187)</f>
        <v>1.8916256157635472</v>
      </c>
      <c r="F188" s="30">
        <f>IF(OR($A188="",$B188=""),"",'MPTO_working_2-way'!D187)</f>
        <v>2.1273774715571898</v>
      </c>
      <c r="G188" s="32">
        <f>IF(OR($A188="",$B188=""),"",'MPTO_working_2-way'!E187)</f>
        <v>1.8870143543127138</v>
      </c>
      <c r="H188" s="30">
        <f>IF(OR($A188="",$B188=""),"",'OddsRatio_working_2-way'!M187)</f>
        <v>2.1276546183435801</v>
      </c>
      <c r="I188" s="30">
        <f>IF(OR($A188="",$B188=""),"",'OddsRatio_working_2-way'!N187)</f>
        <v>1.8867963503478642</v>
      </c>
      <c r="J188" s="30">
        <f>IF('Log_working_2-way'!$D187="","",A188^('Log_working_2-way'!$D187))</f>
        <v>2.1303483867491475</v>
      </c>
      <c r="K188" s="32">
        <f>IF('Log_working_2-way'!$D187="","",B188^('Log_working_2-way'!$D187))</f>
        <v>1.8846829983767455</v>
      </c>
      <c r="L188" s="37">
        <f t="shared" si="35"/>
        <v>0.47135416666666657</v>
      </c>
      <c r="M188" s="37">
        <f t="shared" si="36"/>
        <v>0.52864583333333326</v>
      </c>
      <c r="N188" s="38">
        <v>284</v>
      </c>
      <c r="O188" s="38">
        <f t="shared" si="37"/>
        <v>144.09852216748769</v>
      </c>
      <c r="P188" s="38">
        <f t="shared" si="38"/>
        <v>127.0939226519337</v>
      </c>
      <c r="Q188" s="38">
        <f t="shared" si="39"/>
        <v>156.9060773480663</v>
      </c>
      <c r="R188" s="38">
        <f t="shared" si="40"/>
        <v>139.90147783251234</v>
      </c>
      <c r="S188" s="39">
        <f t="shared" si="41"/>
        <v>-12.807555180578618</v>
      </c>
      <c r="T188" s="39">
        <f t="shared" si="42"/>
        <v>-12.807555180578646</v>
      </c>
      <c r="U188" t="s">
        <v>259</v>
      </c>
      <c r="V188" t="s">
        <v>255</v>
      </c>
      <c r="W188" t="s">
        <v>283</v>
      </c>
      <c r="X188" t="s">
        <v>336</v>
      </c>
      <c r="Y188" s="41"/>
    </row>
    <row r="189" spans="1:25" s="35" customFormat="1" ht="15" x14ac:dyDescent="0.25">
      <c r="A189">
        <v>1.82</v>
      </c>
      <c r="B189">
        <v>2.02</v>
      </c>
      <c r="C189" s="29">
        <f t="shared" si="34"/>
        <v>4.450005440104432E-2</v>
      </c>
      <c r="D189" s="30">
        <f>IF(OR($A189="",$B189=""),"",A189*'MPTO_working_2-way'!$G188)</f>
        <v>1.9009900990099007</v>
      </c>
      <c r="E189" s="32">
        <f>IF(OR($A189="",$B189=""),"",B189*'MPTO_working_2-way'!$G188)</f>
        <v>2.1098901098901095</v>
      </c>
      <c r="F189" s="30">
        <f>IF(OR($A189="",$B189=""),"",'MPTO_working_2-way'!D188)</f>
        <v>1.8968114745640281</v>
      </c>
      <c r="G189" s="32">
        <f>IF(OR($A189="",$B189=""),"",'MPTO_working_2-way'!E188)</f>
        <v>2.1150615579334939</v>
      </c>
      <c r="H189" s="30">
        <f>IF(OR($A189="",$B189=""),"",'OddsRatio_working_2-way'!M188)</f>
        <v>1.8966167345234253</v>
      </c>
      <c r="I189" s="30">
        <f>IF(OR($A189="",$B189=""),"",'OddsRatio_working_2-way'!N188)</f>
        <v>2.1153037429437727</v>
      </c>
      <c r="J189" s="30">
        <f>IF('Log_working_2-way'!$D188="","",A189^('Log_working_2-way'!$D188))</f>
        <v>1.8947021174041598</v>
      </c>
      <c r="K189" s="32">
        <f>IF('Log_working_2-way'!$D188="","",B189^('Log_working_2-way'!$D188))</f>
        <v>2.1176904363442728</v>
      </c>
      <c r="L189" s="37">
        <f t="shared" si="35"/>
        <v>0.52604166666666674</v>
      </c>
      <c r="M189" s="37">
        <f t="shared" si="36"/>
        <v>0.47395833333333343</v>
      </c>
      <c r="N189" s="38">
        <v>285</v>
      </c>
      <c r="O189" s="38">
        <f t="shared" si="37"/>
        <v>128.40659340659343</v>
      </c>
      <c r="P189" s="38">
        <f t="shared" si="38"/>
        <v>143.91089108910893</v>
      </c>
      <c r="Q189" s="38">
        <f t="shared" si="39"/>
        <v>141.0891089108911</v>
      </c>
      <c r="R189" s="38">
        <f t="shared" si="40"/>
        <v>156.59340659340657</v>
      </c>
      <c r="S189" s="39">
        <f t="shared" si="41"/>
        <v>-12.682515504297669</v>
      </c>
      <c r="T189" s="39">
        <f t="shared" si="42"/>
        <v>-12.682515504297641</v>
      </c>
      <c r="U189" t="s">
        <v>258</v>
      </c>
      <c r="V189" t="s">
        <v>252</v>
      </c>
      <c r="W189" t="s">
        <v>283</v>
      </c>
      <c r="X189" t="s">
        <v>336</v>
      </c>
      <c r="Y189" s="41"/>
    </row>
    <row r="190" spans="1:25" s="35" customFormat="1" ht="15" x14ac:dyDescent="0.25">
      <c r="A190">
        <v>1.61</v>
      </c>
      <c r="B190">
        <v>2.34</v>
      </c>
      <c r="C190" s="29">
        <f t="shared" si="34"/>
        <v>4.8468439772787697E-2</v>
      </c>
      <c r="D190" s="30">
        <f>IF(OR($A190="",$B190=""),"",A190*'MPTO_working_2-way'!$G189)</f>
        <v>1.6880341880341883</v>
      </c>
      <c r="E190" s="32">
        <f>IF(OR($A190="",$B190=""),"",B190*'MPTO_working_2-way'!$G189)</f>
        <v>2.4534161490683233</v>
      </c>
      <c r="F190" s="30">
        <f>IF(OR($A190="",$B190=""),"",'MPTO_working_2-way'!D189)</f>
        <v>1.6753679903944503</v>
      </c>
      <c r="G190" s="32">
        <f>IF(OR($A190="",$B190=""),"",'MPTO_working_2-way'!E189)</f>
        <v>2.4806742608810168</v>
      </c>
      <c r="H190" s="30">
        <f>IF(OR($A190="",$B190=""),"",'OddsRatio_working_2-way'!M189)</f>
        <v>1.6747028090922811</v>
      </c>
      <c r="I190" s="30">
        <f>IF(OR($A190="",$B190=""),"",'OddsRatio_working_2-way'!N189)</f>
        <v>2.4821340396453389</v>
      </c>
      <c r="J190" s="30">
        <f>IF('Log_working_2-way'!$D189="","",A190^('Log_working_2-way'!$D189))</f>
        <v>1.6688964257091188</v>
      </c>
      <c r="K190" s="32">
        <f>IF('Log_working_2-way'!$D189="","",B190^('Log_working_2-way'!$D189))</f>
        <v>2.4949997661274943</v>
      </c>
      <c r="L190" s="37">
        <f t="shared" si="35"/>
        <v>0.59240506329113918</v>
      </c>
      <c r="M190" s="37">
        <f t="shared" si="36"/>
        <v>0.40759493670886071</v>
      </c>
      <c r="N190" s="38">
        <v>286</v>
      </c>
      <c r="O190" s="38">
        <f t="shared" si="37"/>
        <v>108.36024844720498</v>
      </c>
      <c r="P190" s="38">
        <f t="shared" si="38"/>
        <v>163.7777777777778</v>
      </c>
      <c r="Q190" s="38">
        <f t="shared" si="39"/>
        <v>122.22222222222223</v>
      </c>
      <c r="R190" s="38">
        <f t="shared" si="40"/>
        <v>177.63975155279502</v>
      </c>
      <c r="S190" s="39">
        <f t="shared" si="41"/>
        <v>-13.861973775017248</v>
      </c>
      <c r="T190" s="39">
        <f t="shared" si="42"/>
        <v>-13.861973775017219</v>
      </c>
      <c r="U190" t="s">
        <v>249</v>
      </c>
      <c r="V190" t="s">
        <v>254</v>
      </c>
      <c r="W190" t="s">
        <v>283</v>
      </c>
      <c r="X190" t="s">
        <v>336</v>
      </c>
      <c r="Y190" s="41"/>
    </row>
    <row r="191" spans="1:25" ht="15" x14ac:dyDescent="0.25">
      <c r="A191">
        <v>1.41</v>
      </c>
      <c r="B191">
        <v>3</v>
      </c>
      <c r="C191" s="29">
        <f t="shared" si="34"/>
        <v>4.2553191489361764E-2</v>
      </c>
      <c r="D191" s="30">
        <f>IF(OR($A191="",$B191=""),"",A191*'MPTO_working_2-way'!$G190)</f>
        <v>1.47</v>
      </c>
      <c r="E191" s="32">
        <f>IF(OR($A191="",$B191=""),"",B191*'MPTO_working_2-way'!$G190)</f>
        <v>3.1276595744680851</v>
      </c>
      <c r="F191" s="30">
        <f>IF(OR($A191="",$B191=""),"",'MPTO_working_2-way'!D190)</f>
        <v>1.4536082474226804</v>
      </c>
      <c r="G191" s="32">
        <f>IF(OR($A191="",$B191=""),"",'MPTO_working_2-way'!E190)</f>
        <v>3.204545454545455</v>
      </c>
      <c r="H191" s="30">
        <f>IF(OR($A191="",$B191=""),"",'OddsRatio_working_2-way'!M190)</f>
        <v>1.4527692569068709</v>
      </c>
      <c r="I191" s="30">
        <f>IF(OR($A191="",$B191=""),"",'OddsRatio_working_2-way'!N190)</f>
        <v>3.2086305214969308</v>
      </c>
      <c r="J191" s="30">
        <f>IF('Log_working_2-way'!$D190="","",A191^('Log_working_2-way'!$D190))</f>
        <v>1.4452064296982161</v>
      </c>
      <c r="K191" s="32">
        <f>IF('Log_working_2-way'!$D190="","",B191^('Log_working_2-way'!$D190))</f>
        <v>3.2461490519694061</v>
      </c>
      <c r="L191" s="37">
        <f t="shared" si="35"/>
        <v>0.68027210884353739</v>
      </c>
      <c r="M191" s="37">
        <f t="shared" si="36"/>
        <v>0.31972789115646261</v>
      </c>
      <c r="N191" s="38">
        <v>287</v>
      </c>
      <c r="O191" s="38">
        <f t="shared" si="37"/>
        <v>83.453900709219837</v>
      </c>
      <c r="P191" s="38">
        <f t="shared" si="38"/>
        <v>191.33333333333331</v>
      </c>
      <c r="Q191" s="38">
        <f t="shared" si="39"/>
        <v>95.666666666666657</v>
      </c>
      <c r="R191" s="38">
        <f t="shared" si="40"/>
        <v>203.54609929078015</v>
      </c>
      <c r="S191" s="39">
        <f t="shared" si="41"/>
        <v>-12.21276595744682</v>
      </c>
      <c r="T191" s="39">
        <f t="shared" si="42"/>
        <v>-12.212765957446834</v>
      </c>
      <c r="U191" t="s">
        <v>264</v>
      </c>
      <c r="V191" t="s">
        <v>261</v>
      </c>
      <c r="W191" t="s">
        <v>284</v>
      </c>
      <c r="X191" t="s">
        <v>336</v>
      </c>
      <c r="Y191" s="41"/>
    </row>
    <row r="192" spans="1:25" s="35" customFormat="1" ht="15" x14ac:dyDescent="0.25">
      <c r="A192">
        <v>1.49</v>
      </c>
      <c r="B192">
        <v>2.5099999999999998</v>
      </c>
      <c r="C192" s="29">
        <f t="shared" si="34"/>
        <v>6.9547314099307478E-2</v>
      </c>
      <c r="D192" s="30">
        <f>IF(OR($A192="",$B192=""),"",A192*'MPTO_working_2-way'!$G191)</f>
        <v>1.593625498007968</v>
      </c>
      <c r="E192" s="32">
        <f>IF(OR($A192="",$B192=""),"",B192*'MPTO_working_2-way'!$G191)</f>
        <v>2.6845637583892614</v>
      </c>
      <c r="F192" s="30">
        <f>IF(OR($A192="",$B192=""),"",'MPTO_working_2-way'!D191)</f>
        <v>1.5714195676379754</v>
      </c>
      <c r="G192" s="32">
        <f>IF(OR($A192="",$B192=""),"",'MPTO_working_2-way'!E191)</f>
        <v>2.7500275745431813</v>
      </c>
      <c r="H192" s="30">
        <f>IF(OR($A192="",$B192=""),"",'OddsRatio_working_2-way'!M191)</f>
        <v>1.5696519211398121</v>
      </c>
      <c r="I192" s="30">
        <f>IF(OR($A192="",$B192=""),"",'OddsRatio_working_2-way'!N191)</f>
        <v>2.7554579610635006</v>
      </c>
      <c r="J192" s="30">
        <f>IF('Log_working_2-way'!$D191="","",A192^('Log_working_2-way'!$D191))</f>
        <v>1.5593420162297897</v>
      </c>
      <c r="K192" s="32">
        <f>IF('Log_working_2-way'!$D191="","",B192^('Log_working_2-way'!$D191))</f>
        <v>2.7878149163549004</v>
      </c>
      <c r="L192" s="37">
        <f t="shared" si="35"/>
        <v>0.62750000000000006</v>
      </c>
      <c r="M192" s="37">
        <f t="shared" si="36"/>
        <v>0.37250000000000005</v>
      </c>
      <c r="N192" s="38">
        <v>288</v>
      </c>
      <c r="O192" s="38">
        <f t="shared" si="37"/>
        <v>94.711409395973163</v>
      </c>
      <c r="P192" s="38">
        <f t="shared" si="38"/>
        <v>173.25896414342625</v>
      </c>
      <c r="Q192" s="38">
        <f t="shared" si="39"/>
        <v>114.74103585657372</v>
      </c>
      <c r="R192" s="38">
        <f t="shared" si="40"/>
        <v>193.28859060402687</v>
      </c>
      <c r="S192" s="39">
        <f t="shared" si="41"/>
        <v>-20.029626460600554</v>
      </c>
      <c r="T192" s="39">
        <f t="shared" si="42"/>
        <v>-20.02962646060061</v>
      </c>
      <c r="U192" t="s">
        <v>266</v>
      </c>
      <c r="V192" t="s">
        <v>265</v>
      </c>
      <c r="W192" t="s">
        <v>284</v>
      </c>
      <c r="X192" t="s">
        <v>336</v>
      </c>
      <c r="Y192" s="41"/>
    </row>
    <row r="193" spans="1:25" s="35" customFormat="1" ht="15" x14ac:dyDescent="0.25">
      <c r="A193">
        <v>1.83</v>
      </c>
      <c r="B193">
        <v>2</v>
      </c>
      <c r="C193" s="29">
        <f t="shared" si="34"/>
        <v>4.644808743169393E-2</v>
      </c>
      <c r="D193" s="30">
        <f>IF(OR($A193="",$B193=""),"",A193*'MPTO_working_2-way'!$G192)</f>
        <v>1.915</v>
      </c>
      <c r="E193" s="32">
        <f>IF(OR($A193="",$B193=""),"",B193*'MPTO_working_2-way'!$G192)</f>
        <v>2.0928961748633879</v>
      </c>
      <c r="F193" s="30">
        <f>IF(OR($A193="",$B193=""),"",'MPTO_working_2-way'!D192)</f>
        <v>1.9112271540469974</v>
      </c>
      <c r="G193" s="32">
        <f>IF(OR($A193="",$B193=""),"",'MPTO_working_2-way'!E192)</f>
        <v>2.0974212034383952</v>
      </c>
      <c r="H193" s="30">
        <f>IF(OR($A193="",$B193=""),"",'OddsRatio_working_2-way'!M192)</f>
        <v>1.9110433579144297</v>
      </c>
      <c r="I193" s="30">
        <f>IF(OR($A193="",$B193=""),"",'OddsRatio_working_2-way'!N192)</f>
        <v>2.0976425998969033</v>
      </c>
      <c r="J193" s="30">
        <f>IF('Log_working_2-way'!$D192="","",A193^('Log_working_2-way'!$D192))</f>
        <v>1.9093113656463092</v>
      </c>
      <c r="K193" s="32">
        <f>IF('Log_working_2-way'!$D192="","",B193^('Log_working_2-way'!$D192))</f>
        <v>2.0997333122397319</v>
      </c>
      <c r="L193" s="37">
        <f t="shared" si="35"/>
        <v>0.5221932114882506</v>
      </c>
      <c r="M193" s="37">
        <f t="shared" si="36"/>
        <v>0.47780678851174935</v>
      </c>
      <c r="N193" s="38">
        <v>289</v>
      </c>
      <c r="O193" s="38">
        <f t="shared" si="37"/>
        <v>131.07650273224041</v>
      </c>
      <c r="P193" s="38">
        <f t="shared" si="38"/>
        <v>144.5</v>
      </c>
      <c r="Q193" s="38">
        <f t="shared" si="39"/>
        <v>144.5</v>
      </c>
      <c r="R193" s="38">
        <f t="shared" si="40"/>
        <v>157.92349726775956</v>
      </c>
      <c r="S193" s="39">
        <f t="shared" si="41"/>
        <v>-13.423497267759586</v>
      </c>
      <c r="T193" s="39">
        <f t="shared" si="42"/>
        <v>-13.423497267759558</v>
      </c>
      <c r="U193" t="s">
        <v>267</v>
      </c>
      <c r="V193" t="s">
        <v>260</v>
      </c>
      <c r="W193" t="s">
        <v>284</v>
      </c>
      <c r="X193" t="s">
        <v>336</v>
      </c>
      <c r="Y193" s="41"/>
    </row>
    <row r="194" spans="1:25" s="35" customFormat="1" ht="15" x14ac:dyDescent="0.25">
      <c r="A194">
        <v>1.69</v>
      </c>
      <c r="B194">
        <v>2.14</v>
      </c>
      <c r="C194" s="29">
        <f t="shared" si="34"/>
        <v>5.9005695957529136E-2</v>
      </c>
      <c r="D194" s="30">
        <f>IF(OR($A194="",$B194=""),"",A194*'MPTO_working_2-way'!$G193)</f>
        <v>1.7897196261682242</v>
      </c>
      <c r="E194" s="32">
        <f>IF(OR($A194="",$B194=""),"",B194*'MPTO_working_2-way'!$G193)</f>
        <v>2.2662721893491127</v>
      </c>
      <c r="F194" s="30">
        <f>IF(OR($A194="",$B194=""),"",'MPTO_working_2-way'!D193)</f>
        <v>1.7786848964737125</v>
      </c>
      <c r="G194" s="32">
        <f>IF(OR($A194="",$B194=""),"",'MPTO_working_2-way'!E193)</f>
        <v>2.2842165098212592</v>
      </c>
      <c r="H194" s="30">
        <f>IF(OR($A194="",$B194=""),"",'OddsRatio_working_2-way'!M193)</f>
        <v>1.7779866052154993</v>
      </c>
      <c r="I194" s="30">
        <f>IF(OR($A194="",$B194=""),"",'OddsRatio_working_2-way'!N193)</f>
        <v>2.2853691738343027</v>
      </c>
      <c r="J194" s="30">
        <f>IF('Log_working_2-way'!$D193="","",A194^('Log_working_2-way'!$D193))</f>
        <v>1.7728891924944246</v>
      </c>
      <c r="K194" s="32">
        <f>IF('Log_working_2-way'!$D193="","",B194^('Log_working_2-way'!$D193))</f>
        <v>2.2938465302746187</v>
      </c>
      <c r="L194" s="37">
        <f t="shared" si="35"/>
        <v>0.55874673629242821</v>
      </c>
      <c r="M194" s="37">
        <f t="shared" si="36"/>
        <v>0.44125326370757173</v>
      </c>
      <c r="N194" s="38">
        <v>290</v>
      </c>
      <c r="O194" s="38">
        <f t="shared" si="37"/>
        <v>118.40236686390531</v>
      </c>
      <c r="P194" s="38">
        <f t="shared" si="38"/>
        <v>154.48598130841123</v>
      </c>
      <c r="Q194" s="38">
        <f t="shared" si="39"/>
        <v>135.51401869158877</v>
      </c>
      <c r="R194" s="38">
        <f t="shared" si="40"/>
        <v>171.59763313609469</v>
      </c>
      <c r="S194" s="39">
        <f t="shared" si="41"/>
        <v>-17.11165182768346</v>
      </c>
      <c r="T194" s="39">
        <f t="shared" si="42"/>
        <v>-17.11165182768346</v>
      </c>
      <c r="U194" t="s">
        <v>268</v>
      </c>
      <c r="V194" t="s">
        <v>263</v>
      </c>
      <c r="W194" t="s">
        <v>284</v>
      </c>
      <c r="X194" t="s">
        <v>336</v>
      </c>
      <c r="Y194" s="41"/>
    </row>
    <row r="195" spans="1:25" ht="15" x14ac:dyDescent="0.25">
      <c r="A195">
        <v>1.61</v>
      </c>
      <c r="B195">
        <v>2.2599999999999998</v>
      </c>
      <c r="C195" s="29">
        <f t="shared" ref="C195:C202" si="43">IF(OR($A195="",$B195=""),"",(1/A195)+(1/B195)-1)</f>
        <v>6.3595888528555022E-2</v>
      </c>
      <c r="D195" s="30">
        <f>IF(OR($A195="",$B195=""),"",A195*'MPTO_working_2-way'!$G194)</f>
        <v>1.7123893805309738</v>
      </c>
      <c r="E195" s="32">
        <f>IF(OR($A195="",$B195=""),"",B195*'MPTO_working_2-way'!$G194)</f>
        <v>2.4037267080745339</v>
      </c>
      <c r="F195" s="30">
        <f>IF(OR($A195="",$B195=""),"",'MPTO_working_2-way'!D194)</f>
        <v>1.6968707736790565</v>
      </c>
      <c r="G195" s="32">
        <f>IF(OR($A195="",$B195=""),"",'MPTO_working_2-way'!E194)</f>
        <v>2.4349862812019007</v>
      </c>
      <c r="H195" s="30">
        <f>IF(OR($A195="",$B195=""),"",'OddsRatio_working_2-way'!M194)</f>
        <v>1.6957923426763082</v>
      </c>
      <c r="I195" s="30">
        <f>IF(OR($A195="",$B195=""),"",'OddsRatio_working_2-way'!N194)</f>
        <v>2.4372104127412251</v>
      </c>
      <c r="J195" s="30">
        <f>IF('Log_working_2-way'!$D194="","",A195^('Log_working_2-way'!$D194))</f>
        <v>1.6886112005972755</v>
      </c>
      <c r="K195" s="32">
        <f>IF('Log_working_2-way'!$D194="","",B195^('Log_working_2-way'!$D194))</f>
        <v>2.4521982783935949</v>
      </c>
      <c r="L195" s="37">
        <f t="shared" si="35"/>
        <v>0.58397932816537457</v>
      </c>
      <c r="M195" s="37">
        <f t="shared" si="36"/>
        <v>0.41602067183462538</v>
      </c>
      <c r="N195" s="38">
        <v>291</v>
      </c>
      <c r="O195" s="38">
        <f t="shared" si="37"/>
        <v>110.25465838509319</v>
      </c>
      <c r="P195" s="38">
        <f t="shared" si="38"/>
        <v>162.23893805309734</v>
      </c>
      <c r="Q195" s="38">
        <f t="shared" si="39"/>
        <v>128.76106194690266</v>
      </c>
      <c r="R195" s="38">
        <f t="shared" si="40"/>
        <v>180.74534161490681</v>
      </c>
      <c r="S195" s="39">
        <f t="shared" si="41"/>
        <v>-18.506403561809464</v>
      </c>
      <c r="T195" s="39">
        <f t="shared" si="42"/>
        <v>-18.506403561809464</v>
      </c>
      <c r="U195" t="s">
        <v>269</v>
      </c>
      <c r="V195" t="s">
        <v>262</v>
      </c>
      <c r="W195" t="s">
        <v>284</v>
      </c>
      <c r="X195" t="s">
        <v>336</v>
      </c>
      <c r="Y195" s="41"/>
    </row>
    <row r="196" spans="1:25" s="35" customFormat="1" ht="15" x14ac:dyDescent="0.25">
      <c r="A196">
        <v>1.83</v>
      </c>
      <c r="B196">
        <v>2</v>
      </c>
      <c r="C196" s="29">
        <f t="shared" si="43"/>
        <v>4.644808743169393E-2</v>
      </c>
      <c r="D196" s="30">
        <f>IF(OR($A196="",$B196=""),"",A196*'MPTO_working_2-way'!$G195)</f>
        <v>1.915</v>
      </c>
      <c r="E196" s="32">
        <f>IF(OR($A196="",$B196=""),"",B196*'MPTO_working_2-way'!$G195)</f>
        <v>2.0928961748633879</v>
      </c>
      <c r="F196" s="30">
        <f>IF(OR($A196="",$B196=""),"",'MPTO_working_2-way'!D195)</f>
        <v>1.9112271540469974</v>
      </c>
      <c r="G196" s="32">
        <f>IF(OR($A196="",$B196=""),"",'MPTO_working_2-way'!E195)</f>
        <v>2.0974212034383952</v>
      </c>
      <c r="H196" s="30">
        <f>IF(OR($A196="",$B196=""),"",'OddsRatio_working_2-way'!M195)</f>
        <v>1.9110433579144297</v>
      </c>
      <c r="I196" s="30">
        <f>IF(OR($A196="",$B196=""),"",'OddsRatio_working_2-way'!N195)</f>
        <v>2.0976425998969033</v>
      </c>
      <c r="J196" s="30">
        <f>IF('Log_working_2-way'!$D195="","",A196^('Log_working_2-way'!$D195))</f>
        <v>1.9093113656463092</v>
      </c>
      <c r="K196" s="32">
        <f>IF('Log_working_2-way'!$D195="","",B196^('Log_working_2-way'!$D195))</f>
        <v>2.0997333122397319</v>
      </c>
      <c r="L196" s="37">
        <f t="shared" si="35"/>
        <v>0.5221932114882506</v>
      </c>
      <c r="M196" s="37">
        <f t="shared" si="36"/>
        <v>0.47780678851174935</v>
      </c>
      <c r="N196" s="38">
        <v>292</v>
      </c>
      <c r="O196" s="38">
        <f t="shared" si="37"/>
        <v>132.43715846994536</v>
      </c>
      <c r="P196" s="38">
        <f t="shared" si="38"/>
        <v>146</v>
      </c>
      <c r="Q196" s="38">
        <f t="shared" si="39"/>
        <v>146</v>
      </c>
      <c r="R196" s="38">
        <f t="shared" si="40"/>
        <v>159.56284153005464</v>
      </c>
      <c r="S196" s="39">
        <f t="shared" si="41"/>
        <v>-13.562841530054641</v>
      </c>
      <c r="T196" s="39">
        <f t="shared" si="42"/>
        <v>-13.562841530054641</v>
      </c>
      <c r="U196" t="s">
        <v>270</v>
      </c>
      <c r="V196" t="s">
        <v>278</v>
      </c>
      <c r="W196" t="s">
        <v>285</v>
      </c>
      <c r="X196" t="s">
        <v>336</v>
      </c>
      <c r="Y196" s="41"/>
    </row>
    <row r="197" spans="1:25" ht="15" x14ac:dyDescent="0.25">
      <c r="A197">
        <v>1.85</v>
      </c>
      <c r="B197">
        <v>1.97</v>
      </c>
      <c r="C197" s="29">
        <f t="shared" si="43"/>
        <v>4.8154753738510081E-2</v>
      </c>
      <c r="D197" s="30">
        <f>IF(OR($A197="",$B197=""),"",A197*'MPTO_working_2-way'!$G196)</f>
        <v>1.9390862944162437</v>
      </c>
      <c r="E197" s="32">
        <f>IF(OR($A197="",$B197=""),"",B197*'MPTO_working_2-way'!$G196)</f>
        <v>2.0648648648648646</v>
      </c>
      <c r="F197" s="30">
        <f>IF(OR($A197="",$B197=""),"",'MPTO_working_2-way'!D196)</f>
        <v>1.9362465134812061</v>
      </c>
      <c r="G197" s="32">
        <f>IF(OR($A197="",$B197=""),"",'MPTO_working_2-way'!E196)</f>
        <v>2.0680947652149242</v>
      </c>
      <c r="H197" s="30">
        <f>IF(OR($A197="",$B197=""),"",'OddsRatio_working_2-way'!M196)</f>
        <v>1.936102910899125</v>
      </c>
      <c r="I197" s="30">
        <f>IF(OR($A197="",$B197=""),"",'OddsRatio_working_2-way'!N196)</f>
        <v>2.0682586159672365</v>
      </c>
      <c r="J197" s="30">
        <f>IF('Log_working_2-way'!$D196="","",A197^('Log_working_2-way'!$D196))</f>
        <v>1.9347965200176827</v>
      </c>
      <c r="K197" s="32">
        <f>IF('Log_working_2-way'!$D196="","",B197^('Log_working_2-way'!$D196))</f>
        <v>2.0697515219465816</v>
      </c>
      <c r="L197" s="37">
        <f t="shared" si="35"/>
        <v>0.51570680628272247</v>
      </c>
      <c r="M197" s="37">
        <f t="shared" si="36"/>
        <v>0.48429319371727753</v>
      </c>
      <c r="N197" s="38">
        <v>293</v>
      </c>
      <c r="O197" s="38">
        <f t="shared" si="37"/>
        <v>134.62162162162164</v>
      </c>
      <c r="P197" s="38">
        <f t="shared" si="38"/>
        <v>144.26903553299493</v>
      </c>
      <c r="Q197" s="38">
        <f t="shared" si="39"/>
        <v>148.73096446700507</v>
      </c>
      <c r="R197" s="38">
        <f t="shared" si="40"/>
        <v>158.37837837837836</v>
      </c>
      <c r="S197" s="39">
        <f t="shared" si="41"/>
        <v>-14.109342845383424</v>
      </c>
      <c r="T197" s="39">
        <f t="shared" si="42"/>
        <v>-14.109342845383424</v>
      </c>
      <c r="U197" t="s">
        <v>272</v>
      </c>
      <c r="V197" t="s">
        <v>275</v>
      </c>
      <c r="W197" t="s">
        <v>285</v>
      </c>
      <c r="X197" t="s">
        <v>336</v>
      </c>
      <c r="Y197" s="41"/>
    </row>
    <row r="198" spans="1:25" s="35" customFormat="1" ht="15" x14ac:dyDescent="0.25">
      <c r="A198">
        <v>1.93</v>
      </c>
      <c r="B198">
        <v>1.89</v>
      </c>
      <c r="C198" s="29">
        <f t="shared" si="43"/>
        <v>4.7235244126436093E-2</v>
      </c>
      <c r="D198" s="30">
        <f>IF(OR($A198="",$B198=""),"",A198*'MPTO_working_2-way'!$G197)</f>
        <v>2.0211640211640214</v>
      </c>
      <c r="E198" s="32">
        <f>IF(OR($A198="",$B198=""),"",B198*'MPTO_working_2-way'!$G197)</f>
        <v>1.9792746113989641</v>
      </c>
      <c r="F198" s="30">
        <f>IF(OR($A198="",$B198=""),"",'MPTO_working_2-way'!D197)</f>
        <v>2.0221747928042801</v>
      </c>
      <c r="G198" s="32">
        <f>IF(OR($A198="",$B198=""),"",'MPTO_working_2-way'!E197)</f>
        <v>1.9783062613553166</v>
      </c>
      <c r="H198" s="30">
        <f>IF(OR($A198="",$B198=""),"",'OddsRatio_working_2-way'!M197)</f>
        <v>2.0222249362174249</v>
      </c>
      <c r="I198" s="30">
        <f>IF(OR($A198="",$B198=""),"",'OddsRatio_working_2-way'!N197)</f>
        <v>1.9782582722940953</v>
      </c>
      <c r="J198" s="30">
        <f>IF('Log_working_2-way'!$D197="","",A198^('Log_working_2-way'!$D197))</f>
        <v>2.0226909100425914</v>
      </c>
      <c r="K198" s="32">
        <f>IF('Log_working_2-way'!$D197="","",B198^('Log_working_2-way'!$D197))</f>
        <v>1.9778125435355127</v>
      </c>
      <c r="L198" s="37">
        <f t="shared" si="35"/>
        <v>0.4947643979057591</v>
      </c>
      <c r="M198" s="37">
        <f t="shared" si="36"/>
        <v>0.50523560209424079</v>
      </c>
      <c r="N198" s="38">
        <v>294</v>
      </c>
      <c r="O198" s="38">
        <f t="shared" si="37"/>
        <v>141.66839378238342</v>
      </c>
      <c r="P198" s="38">
        <f t="shared" si="38"/>
        <v>138.44444444444446</v>
      </c>
      <c r="Q198" s="38">
        <f t="shared" si="39"/>
        <v>155.55555555555557</v>
      </c>
      <c r="R198" s="38">
        <f t="shared" si="40"/>
        <v>152.33160621761661</v>
      </c>
      <c r="S198" s="39">
        <f t="shared" si="41"/>
        <v>-13.887161773172153</v>
      </c>
      <c r="T198" s="39">
        <f t="shared" si="42"/>
        <v>-13.887161773172153</v>
      </c>
      <c r="U198" t="s">
        <v>277</v>
      </c>
      <c r="V198" t="s">
        <v>271</v>
      </c>
      <c r="W198" t="s">
        <v>285</v>
      </c>
      <c r="X198" t="s">
        <v>336</v>
      </c>
      <c r="Y198" s="41"/>
    </row>
    <row r="199" spans="1:25" ht="15" x14ac:dyDescent="0.25">
      <c r="A199">
        <v>2.02</v>
      </c>
      <c r="B199">
        <v>1.81</v>
      </c>
      <c r="C199" s="29">
        <f t="shared" si="43"/>
        <v>4.7535692795798834E-2</v>
      </c>
      <c r="D199" s="30">
        <f>IF(OR($A199="",$B199=""),"",A199*'MPTO_working_2-way'!$G198)</f>
        <v>2.1160220994475138</v>
      </c>
      <c r="E199" s="32">
        <f>IF(OR($A199="",$B199=""),"",B199*'MPTO_working_2-way'!$G198)</f>
        <v>1.8960396039603959</v>
      </c>
      <c r="F199" s="30">
        <f>IF(OR($A199="",$B199=""),"",'MPTO_working_2-way'!D198)</f>
        <v>2.1218733677673955</v>
      </c>
      <c r="G199" s="32">
        <f>IF(OR($A199="",$B199=""),"",'MPTO_working_2-way'!E198)</f>
        <v>1.8913661993688893</v>
      </c>
      <c r="H199" s="30">
        <f>IF(OR($A199="",$B199=""),"",'OddsRatio_working_2-way'!M198)</f>
        <v>2.1221672153735645</v>
      </c>
      <c r="I199" s="30">
        <f>IF(OR($A199="",$B199=""),"",'OddsRatio_working_2-way'!N198)</f>
        <v>1.8911327886790064</v>
      </c>
      <c r="J199" s="30">
        <f>IF('Log_working_2-way'!$D198="","",A199^('Log_working_2-way'!$D198))</f>
        <v>2.1248762951200719</v>
      </c>
      <c r="K199" s="32">
        <f>IF('Log_working_2-way'!$D198="","",B199^('Log_working_2-way'!$D198))</f>
        <v>1.8889866417645398</v>
      </c>
      <c r="L199" s="37">
        <f t="shared" si="35"/>
        <v>0.47258485639686681</v>
      </c>
      <c r="M199" s="37">
        <f t="shared" si="36"/>
        <v>0.52741514360313313</v>
      </c>
      <c r="N199" s="38">
        <v>295</v>
      </c>
      <c r="O199" s="38">
        <f t="shared" si="37"/>
        <v>148.96039603960395</v>
      </c>
      <c r="P199" s="38">
        <f t="shared" si="38"/>
        <v>132.0165745856354</v>
      </c>
      <c r="Q199" s="38">
        <f t="shared" si="39"/>
        <v>162.98342541436466</v>
      </c>
      <c r="R199" s="38">
        <f t="shared" si="40"/>
        <v>146.03960396039605</v>
      </c>
      <c r="S199" s="39">
        <f t="shared" si="41"/>
        <v>-14.023029374760711</v>
      </c>
      <c r="T199" s="39">
        <f t="shared" si="42"/>
        <v>-14.023029374760654</v>
      </c>
      <c r="U199" t="s">
        <v>279</v>
      </c>
      <c r="V199" t="s">
        <v>276</v>
      </c>
      <c r="W199" t="s">
        <v>285</v>
      </c>
      <c r="X199" t="s">
        <v>336</v>
      </c>
      <c r="Y199" s="41"/>
    </row>
    <row r="200" spans="1:25" s="35" customFormat="1" ht="15" x14ac:dyDescent="0.25">
      <c r="A200">
        <v>1.75</v>
      </c>
      <c r="B200">
        <v>2.06</v>
      </c>
      <c r="C200" s="29">
        <f t="shared" si="43"/>
        <v>5.6865464632454898E-2</v>
      </c>
      <c r="D200" s="30">
        <f>IF(OR($A200="",$B200=""),"",A200*'MPTO_working_2-way'!$G199)</f>
        <v>1.849514563106796</v>
      </c>
      <c r="E200" s="32">
        <f>IF(OR($A200="",$B200=""),"",B200*'MPTO_working_2-way'!$G199)</f>
        <v>2.177142857142857</v>
      </c>
      <c r="F200" s="30">
        <f>IF(OR($A200="",$B200=""),"",'MPTO_working_2-way'!D199)</f>
        <v>1.8416347381864622</v>
      </c>
      <c r="G200" s="32">
        <f>IF(OR($A200="",$B200=""),"",'MPTO_working_2-way'!E199)</f>
        <v>2.1881638846737479</v>
      </c>
      <c r="H200" s="30">
        <f>IF(OR($A200="",$B200=""),"",'OddsRatio_working_2-way'!M199)</f>
        <v>1.8411582311380661</v>
      </c>
      <c r="I200" s="30">
        <f>IF(OR($A200="",$B200=""),"",'OddsRatio_working_2-way'!N199)</f>
        <v>2.1888369666751335</v>
      </c>
      <c r="J200" s="30">
        <f>IF('Log_working_2-way'!$D199="","",A200^('Log_working_2-way'!$D199))</f>
        <v>1.8375183228246377</v>
      </c>
      <c r="K200" s="32">
        <f>IF('Log_working_2-way'!$D199="","",B200^('Log_working_2-way'!$D199))</f>
        <v>2.1940037283297991</v>
      </c>
      <c r="L200" s="37">
        <f t="shared" si="35"/>
        <v>0.54068241469816281</v>
      </c>
      <c r="M200" s="37">
        <f t="shared" si="36"/>
        <v>0.45931758530183731</v>
      </c>
      <c r="N200" s="38">
        <v>296</v>
      </c>
      <c r="O200" s="38">
        <f t="shared" si="37"/>
        <v>126.85714285714285</v>
      </c>
      <c r="P200" s="38">
        <f t="shared" si="38"/>
        <v>152.31067961165047</v>
      </c>
      <c r="Q200" s="38">
        <f t="shared" si="39"/>
        <v>143.68932038834953</v>
      </c>
      <c r="R200" s="38">
        <f t="shared" si="40"/>
        <v>169.14285714285714</v>
      </c>
      <c r="S200" s="39">
        <f t="shared" si="41"/>
        <v>-16.832177531206682</v>
      </c>
      <c r="T200" s="39">
        <f t="shared" si="42"/>
        <v>-16.832177531206668</v>
      </c>
      <c r="U200" t="s">
        <v>273</v>
      </c>
      <c r="V200" t="s">
        <v>274</v>
      </c>
      <c r="W200" t="s">
        <v>285</v>
      </c>
      <c r="X200" t="s">
        <v>336</v>
      </c>
      <c r="Y200" s="41"/>
    </row>
    <row r="201" spans="1:25" s="35" customFormat="1" ht="15" x14ac:dyDescent="0.25">
      <c r="A201">
        <v>1.77</v>
      </c>
      <c r="B201">
        <v>2.13</v>
      </c>
      <c r="C201" s="29">
        <f t="shared" si="43"/>
        <v>3.4455319487546765E-2</v>
      </c>
      <c r="D201" s="30">
        <f>IF(OR($A201="",$B201=""),"",A201*'MPTO_working_2-way'!$G200)</f>
        <v>1.8309859154929577</v>
      </c>
      <c r="E201" s="32">
        <f>IF(OR($A201="",$B201=""),"",B201*'MPTO_working_2-way'!$G200)</f>
        <v>2.2033898305084745</v>
      </c>
      <c r="F201" s="30">
        <f>IF(OR($A201="",$B201=""),"",'MPTO_working_2-way'!D200)</f>
        <v>1.8256700806275876</v>
      </c>
      <c r="G201" s="32">
        <f>IF(OR($A201="",$B201=""),"",'MPTO_working_2-way'!E200)</f>
        <v>2.2111375032990233</v>
      </c>
      <c r="H201" s="30">
        <f>IF(OR($A201="",$B201=""),"",'OddsRatio_working_2-way'!M200)</f>
        <v>1.8254792118542653</v>
      </c>
      <c r="I201" s="30">
        <f>IF(OR($A201="",$B201=""),"",'OddsRatio_working_2-way'!N200)</f>
        <v>2.2114175446692466</v>
      </c>
      <c r="J201" s="30">
        <f>IF('Log_working_2-way'!$D200="","",A201^('Log_working_2-way'!$D200))</f>
        <v>1.8230645208160881</v>
      </c>
      <c r="K201" s="32">
        <f>IF('Log_working_2-way'!$D200="","",B201^('Log_working_2-way'!$D200))</f>
        <v>2.2149715784230573</v>
      </c>
      <c r="L201" s="37">
        <f t="shared" si="35"/>
        <v>0.5461538461538461</v>
      </c>
      <c r="M201" s="37">
        <f t="shared" si="36"/>
        <v>0.45384615384615384</v>
      </c>
      <c r="N201" s="38">
        <v>297</v>
      </c>
      <c r="O201" s="38">
        <f t="shared" si="37"/>
        <v>129.20338983050851</v>
      </c>
      <c r="P201" s="38">
        <f t="shared" si="38"/>
        <v>157.56338028169014</v>
      </c>
      <c r="Q201" s="38">
        <f t="shared" si="39"/>
        <v>139.43661971830986</v>
      </c>
      <c r="R201" s="38">
        <f t="shared" si="40"/>
        <v>167.79661016949152</v>
      </c>
      <c r="S201" s="39">
        <f t="shared" si="41"/>
        <v>-10.233229887801343</v>
      </c>
      <c r="T201" s="39">
        <f t="shared" si="42"/>
        <v>-10.233229887801372</v>
      </c>
      <c r="U201" t="s">
        <v>146</v>
      </c>
      <c r="V201" t="s">
        <v>83</v>
      </c>
      <c r="W201" t="s">
        <v>187</v>
      </c>
      <c r="X201" t="s">
        <v>337</v>
      </c>
      <c r="Y201" s="41"/>
    </row>
    <row r="202" spans="1:25" s="35" customFormat="1" ht="15" x14ac:dyDescent="0.25">
      <c r="A202">
        <v>1.4</v>
      </c>
      <c r="B202">
        <v>3.05</v>
      </c>
      <c r="C202" s="29">
        <f t="shared" si="43"/>
        <v>4.2154566744730726E-2</v>
      </c>
      <c r="D202" s="30">
        <f>IF(OR($A202="",$B202=""),"",A202*'MPTO_working_2-way'!$G201)</f>
        <v>1.459016393442623</v>
      </c>
      <c r="E202" s="32">
        <f>IF(OR($A202="",$B202=""),"",B202*'MPTO_working_2-way'!$G201)</f>
        <v>3.1785714285714284</v>
      </c>
      <c r="F202" s="30">
        <f>IF(OR($A202="",$B202=""),"",'MPTO_working_2-way'!D201)</f>
        <v>1.4425675675675675</v>
      </c>
      <c r="G202" s="32">
        <f>IF(OR($A202="",$B202=""),"",'MPTO_working_2-way'!E201)</f>
        <v>3.2595419847328246</v>
      </c>
      <c r="H202" s="30">
        <f>IF(OR($A202="",$B202=""),"",'OddsRatio_working_2-way'!M201)</f>
        <v>1.4417261042993865</v>
      </c>
      <c r="I202" s="30">
        <f>IF(OR($A202="",$B202=""),"",'OddsRatio_working_2-way'!N201)</f>
        <v>3.2638462845343543</v>
      </c>
      <c r="J202" s="30">
        <f>IF('Log_working_2-way'!$D201="","",A202^('Log_working_2-way'!$D201))</f>
        <v>1.434130340160263</v>
      </c>
      <c r="K202" s="32">
        <f>IF('Log_working_2-way'!$D201="","",B202^('Log_working_2-way'!$D201))</f>
        <v>3.3034556848249981</v>
      </c>
      <c r="L202" s="37">
        <f t="shared" si="35"/>
        <v>0.6853932584269663</v>
      </c>
      <c r="M202" s="37">
        <f t="shared" si="36"/>
        <v>0.3146067415730337</v>
      </c>
      <c r="N202" s="38">
        <v>298</v>
      </c>
      <c r="O202" s="38">
        <f t="shared" si="37"/>
        <v>85.142857142857139</v>
      </c>
      <c r="P202" s="38">
        <f t="shared" si="38"/>
        <v>200.29508196721312</v>
      </c>
      <c r="Q202" s="38">
        <f t="shared" si="39"/>
        <v>97.704918032786892</v>
      </c>
      <c r="R202" s="38">
        <f t="shared" si="40"/>
        <v>212.85714285714286</v>
      </c>
      <c r="S202" s="39">
        <f t="shared" si="41"/>
        <v>-12.562060889929754</v>
      </c>
      <c r="T202" s="39">
        <f t="shared" si="42"/>
        <v>-12.562060889929739</v>
      </c>
      <c r="U202" t="s">
        <v>70</v>
      </c>
      <c r="V202" t="s">
        <v>85</v>
      </c>
      <c r="W202" t="s">
        <v>187</v>
      </c>
      <c r="X202" t="s">
        <v>337</v>
      </c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59" activePane="bottomLeft" state="frozen"/>
      <selection pane="bottomLeft" activeCell="S117" sqref="S117:S20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8.5</v>
      </c>
      <c r="B3">
        <v>5.2</v>
      </c>
      <c r="C3">
        <v>1.37</v>
      </c>
      <c r="D3" s="20">
        <f>IF(OR($A3="",$B3="",$C3=""),"",(1/A3)+(1/B3)+(1/C3)-1)</f>
        <v>3.9881758430491798E-2</v>
      </c>
      <c r="E3" s="17">
        <f>IF(OR($A3="",$B3="",$C3=""),"",A3*'MPTO_working_3-way'!$I2)</f>
        <v>8.8389949466591808</v>
      </c>
      <c r="F3" s="21">
        <f>IF(OR($A3="",$B3="",$C3=""),"",B3*'MPTO_working_3-way'!$I2)</f>
        <v>5.4073851438385576</v>
      </c>
      <c r="G3" s="22">
        <f>IF(OR($A3="",$B3="",$C3=""),"",C3*'MPTO_working_3-way'!$I2)</f>
        <v>1.4246380090497739</v>
      </c>
      <c r="H3" s="17">
        <f>IF(OR($A3="",$B3="",$C3=""),"",'MPTO_working_3-way'!E2)</f>
        <v>9.5828453869283123</v>
      </c>
      <c r="I3" s="21">
        <f>IF(OR($A3="",$B3="",$C3=""),"",'MPTO_working_3-way'!F2)</f>
        <v>5.5861623616236171</v>
      </c>
      <c r="J3" s="22">
        <f>IF(OR($A3="",$B3="",$C3=""),"",'MPTO_working_3-way'!G2)</f>
        <v>1.3954142182279066</v>
      </c>
      <c r="K3" s="17">
        <f>IF(OR($A3="",$B3="",$C3=""),"",'OddsRatio_working_3-way'!H2)</f>
        <v>9.1909215483169699</v>
      </c>
      <c r="L3" s="21">
        <f>IF(OR($A3="",$B3="",$C3=""),"",'OddsRatio_working_3-way'!I2)</f>
        <v>5.5869160670575031</v>
      </c>
      <c r="M3" s="22">
        <f>IF(OR($A3="",$B3="",$C3=""),"",'OddsRatio_working_3-way'!J2)</f>
        <v>1.4040854630503039</v>
      </c>
      <c r="N3" s="23">
        <f>(1/E3)* 100</f>
        <v>11.313503469961409</v>
      </c>
      <c r="O3" s="24">
        <f>(1/F3)* 100</f>
        <v>18.493226825898457</v>
      </c>
      <c r="P3" s="24">
        <f>(1/G3)* 100</f>
        <v>70.193269704140121</v>
      </c>
      <c r="Q3" t="s">
        <v>69</v>
      </c>
      <c r="R3" t="s">
        <v>137</v>
      </c>
      <c r="S3" t="s">
        <v>310</v>
      </c>
      <c r="T3" s="35">
        <v>100</v>
      </c>
      <c r="U3" s="35">
        <f>(1/A4)*((T3*A4)-T3)</f>
        <v>19.35483870967742</v>
      </c>
      <c r="V3" s="35">
        <f>(1/B4)*((T3*B4)-T3)</f>
        <v>85.673352435530077</v>
      </c>
      <c r="W3" s="35">
        <f>(1/C4)*((T3*C4)-T3)</f>
        <v>91.150442477876112</v>
      </c>
      <c r="X3" s="35">
        <f>((1/B4)+(1/C4))*T3</f>
        <v>23.176205086593807</v>
      </c>
      <c r="Y3" s="35">
        <f>((1/A4)+(1/C4))*T3</f>
        <v>89.494718812446479</v>
      </c>
      <c r="Z3" s="35">
        <f>((1/A4)+(1/B4))*T3</f>
        <v>94.971808854792499</v>
      </c>
      <c r="AA3" s="35">
        <f t="shared" ref="AA3" si="0">U3-X3</f>
        <v>-3.8213663769163873</v>
      </c>
      <c r="AB3" s="35">
        <f t="shared" ref="AB3" si="1">V3-Y3</f>
        <v>-3.8213663769164015</v>
      </c>
      <c r="AC3" s="35">
        <f t="shared" ref="AC3" si="2">W3-Z3</f>
        <v>-3.8213663769163873</v>
      </c>
      <c r="AD3" s="27"/>
      <c r="AE3" s="27"/>
      <c r="AF3">
        <v>1.67</v>
      </c>
      <c r="AG3">
        <v>2.27</v>
      </c>
      <c r="AH3" s="41"/>
      <c r="AI3" s="27"/>
      <c r="AJ3" t="s">
        <v>186</v>
      </c>
    </row>
    <row r="4" spans="1:36" ht="15" x14ac:dyDescent="0.25">
      <c r="A4">
        <v>1.24</v>
      </c>
      <c r="B4">
        <v>6.98</v>
      </c>
      <c r="C4">
        <v>11.3</v>
      </c>
      <c r="D4" s="20">
        <f t="shared" ref="D4:D67" si="3">IF(OR($A4="",$B4="",$C4=""),"",(1/A4)+(1/B4)+(1/C4)-1)</f>
        <v>3.8213663769163908E-2</v>
      </c>
      <c r="E4" s="17">
        <f>IF(OR($A4="",$B4="",$C4=""),"",A4*'MPTO_working_3-way'!$I3)</f>
        <v>1.2873849430737632</v>
      </c>
      <c r="F4" s="21">
        <f>IF(OR($A4="",$B4="",$C4=""),"",B4*'MPTO_working_3-way'!$I3)</f>
        <v>7.2467313731087648</v>
      </c>
      <c r="G4" s="22">
        <f>IF(OR($A4="",$B4="",$C4=""),"",C4*'MPTO_working_3-way'!$I3)</f>
        <v>11.731814400591553</v>
      </c>
      <c r="H4" s="17">
        <f>IF(OR($A4="",$B4="",$C4=""),"",'MPTO_working_3-way'!E3)</f>
        <v>1.2599000981430455</v>
      </c>
      <c r="I4" s="21">
        <f>IF(OR($A4="",$B4="",$C4=""),"",'MPTO_working_3-way'!F3)</f>
        <v>7.6611569730036857</v>
      </c>
      <c r="J4" s="22">
        <f>IF(OR($A4="",$B4="",$C4=""),"",'MPTO_working_3-way'!G3)</f>
        <v>13.199980565192984</v>
      </c>
      <c r="K4" s="17">
        <f>IF(OR($A4="",$B4="",$C4=""),"",'OddsRatio_working_3-way'!H3)</f>
        <v>1.2671531481108349</v>
      </c>
      <c r="L4" s="21">
        <f>IF(OR($A4="",$B4="",$C4=""),"",'OddsRatio_working_3-way'!I3)</f>
        <v>7.6565659404282975</v>
      </c>
      <c r="M4" s="22">
        <f>IF(OR($A4="",$B4="",$C4=""),"",'OddsRatio_working_3-way'!J3)</f>
        <v>12.465322606423321</v>
      </c>
      <c r="N4" s="23">
        <f t="shared" ref="N4" si="4">(1/E4)* 100</f>
        <v>77.676844472982395</v>
      </c>
      <c r="O4" s="24">
        <f t="shared" ref="O4" si="5">(1/F4)* 100</f>
        <v>13.799324806088562</v>
      </c>
      <c r="P4" s="24">
        <f t="shared" ref="P4" si="6">(1/G4)* 100</f>
        <v>8.5238307209290411</v>
      </c>
      <c r="Q4" t="s">
        <v>144</v>
      </c>
      <c r="R4" t="s">
        <v>84</v>
      </c>
      <c r="S4" t="s">
        <v>310</v>
      </c>
      <c r="T4" s="35">
        <v>100</v>
      </c>
      <c r="U4" s="35">
        <f t="shared" ref="U4" si="7">(1/A5)*((T4*A5)-T4)</f>
        <v>65.277777777777771</v>
      </c>
      <c r="V4" s="35">
        <f t="shared" ref="V4" si="8">(1/B5)*((T4*B5)-T4)</f>
        <v>68.75</v>
      </c>
      <c r="W4" s="35">
        <f t="shared" ref="W4" si="9">(1/C5)*((T4*C5)-T4)</f>
        <v>63.235294117647051</v>
      </c>
      <c r="X4" s="35">
        <f t="shared" ref="X4" si="10">((1/B5)+(1/C5))*T4</f>
        <v>68.014705882352942</v>
      </c>
      <c r="Y4" s="35">
        <f t="shared" ref="Y4" si="11">((1/A5)+(1/C5))*T4</f>
        <v>71.486928104575156</v>
      </c>
      <c r="Z4" s="35">
        <f t="shared" ref="Z4" si="12">((1/A5)+(1/B5))*T4</f>
        <v>65.972222222222214</v>
      </c>
      <c r="AA4" s="35">
        <f t="shared" ref="AA4" si="13">U4-X4</f>
        <v>-2.7369281045751706</v>
      </c>
      <c r="AB4" s="35">
        <f t="shared" ref="AB4" si="14">V4-Y4</f>
        <v>-2.7369281045751563</v>
      </c>
      <c r="AC4" s="35">
        <f t="shared" ref="AC4" si="15">W4-Z4</f>
        <v>-2.7369281045751634</v>
      </c>
      <c r="AD4" s="4"/>
      <c r="AE4" s="4"/>
      <c r="AF4">
        <v>1.45</v>
      </c>
      <c r="AG4">
        <v>2.83</v>
      </c>
      <c r="AH4" s="4"/>
      <c r="AI4" s="4"/>
      <c r="AJ4" t="s">
        <v>187</v>
      </c>
    </row>
    <row r="5" spans="1:36" s="12" customFormat="1" ht="15" x14ac:dyDescent="0.25">
      <c r="A5">
        <v>2.88</v>
      </c>
      <c r="B5">
        <v>3.2</v>
      </c>
      <c r="C5">
        <v>2.72</v>
      </c>
      <c r="D5" s="20">
        <f t="shared" si="3"/>
        <v>2.7369281045751537E-2</v>
      </c>
      <c r="E5" s="17">
        <f>IF(OR($A5="",$B5="",$C5=""),"",A5*'MPTO_working_3-way'!$I4)</f>
        <v>2.9588235294117644</v>
      </c>
      <c r="F5" s="21">
        <f>IF(OR($A5="",$B5="",$C5=""),"",B5*'MPTO_working_3-way'!$I4)</f>
        <v>3.2875816993464051</v>
      </c>
      <c r="G5" s="22">
        <f>IF(OR($A5="",$B5="",$C5=""),"",C5*'MPTO_working_3-way'!$I4)</f>
        <v>2.7944444444444443</v>
      </c>
      <c r="H5" s="17">
        <f>IF(OR($A5="",$B5="",$C5=""),"",'MPTO_working_3-way'!E4)</f>
        <v>2.9577124446234393</v>
      </c>
      <c r="I5" s="21">
        <f>IF(OR($A5="",$B5="",$C5=""),"",'MPTO_working_3-way'!F4)</f>
        <v>3.2962298025134653</v>
      </c>
      <c r="J5" s="22">
        <f>IF(OR($A5="",$B5="",$C5=""),"",'MPTO_working_3-way'!G4)</f>
        <v>2.7892138245347509</v>
      </c>
      <c r="K5" s="17">
        <f>IF(OR($A5="",$B5="",$C5=""),"",'OddsRatio_working_3-way'!H4)</f>
        <v>2.9584351820078916</v>
      </c>
      <c r="L5" s="21">
        <f>IF(OR($A5="",$B5="",$C5=""),"",'OddsRatio_working_3-way'!I4)</f>
        <v>3.2917858512858302</v>
      </c>
      <c r="M5" s="22">
        <f>IF(OR($A5="",$B5="",$C5=""),"",'OddsRatio_working_3-way'!J4)</f>
        <v>2.791759847368922</v>
      </c>
      <c r="N5" s="23">
        <f t="shared" ref="N5:N68" si="16">(1/E5)* 100</f>
        <v>33.797216699801197</v>
      </c>
      <c r="O5" s="24">
        <f t="shared" ref="O5:O68" si="17">(1/F5)* 100</f>
        <v>30.417495029821072</v>
      </c>
      <c r="P5" s="24">
        <f t="shared" ref="P5:P68" si="18">(1/G5)* 100</f>
        <v>35.785288270377734</v>
      </c>
      <c r="Q5" t="s">
        <v>96</v>
      </c>
      <c r="R5" t="s">
        <v>97</v>
      </c>
      <c r="S5" t="s">
        <v>310</v>
      </c>
      <c r="T5" s="35">
        <v>100</v>
      </c>
      <c r="U5" s="35">
        <f t="shared" ref="U5:U68" si="19">(1/A6)*((T5*A6)-T5)</f>
        <v>53.051643192488264</v>
      </c>
      <c r="V5" s="35">
        <f t="shared" ref="V5:V68" si="20">(1/B6)*((T5*B6)-T5)</f>
        <v>71.264367816091948</v>
      </c>
      <c r="W5" s="35">
        <f t="shared" ref="W5:W68" si="21">(1/C6)*((T5*C6)-T5)</f>
        <v>72.826086956521735</v>
      </c>
      <c r="X5" s="35">
        <f t="shared" ref="X5:X68" si="22">((1/B6)+(1/C6))*T5</f>
        <v>55.909545227386303</v>
      </c>
      <c r="Y5" s="35">
        <f t="shared" ref="Y5:Y68" si="23">((1/A6)+(1/C6))*T5</f>
        <v>74.122269850989994</v>
      </c>
      <c r="Z5" s="35">
        <f t="shared" ref="Z5:Z68" si="24">((1/A6)+(1/B6))*T5</f>
        <v>75.683988991419781</v>
      </c>
      <c r="AA5" s="35">
        <f t="shared" ref="AA5:AA68" si="25">U5-X5</f>
        <v>-2.8579020348980393</v>
      </c>
      <c r="AB5" s="35">
        <f t="shared" ref="AB5:AB68" si="26">V5-Y5</f>
        <v>-2.8579020348980464</v>
      </c>
      <c r="AC5" s="35">
        <f t="shared" ref="AC5:AC68" si="27">W5-Z5</f>
        <v>-2.8579020348980464</v>
      </c>
      <c r="AD5" s="27"/>
      <c r="AE5" s="27"/>
      <c r="AF5">
        <v>2.21</v>
      </c>
      <c r="AG5">
        <v>1.72</v>
      </c>
      <c r="AH5" s="36"/>
      <c r="AI5" s="27"/>
      <c r="AJ5" t="s">
        <v>192</v>
      </c>
    </row>
    <row r="6" spans="1:36" s="12" customFormat="1" ht="15" x14ac:dyDescent="0.25">
      <c r="A6">
        <v>2.13</v>
      </c>
      <c r="B6">
        <v>3.48</v>
      </c>
      <c r="C6">
        <v>3.68</v>
      </c>
      <c r="D6" s="20">
        <f t="shared" si="3"/>
        <v>2.8579020348980411E-2</v>
      </c>
      <c r="E6" s="17">
        <f>IF(OR($A6="",$B6="",$C6=""),"",A6*'MPTO_working_3-way'!$I5)</f>
        <v>2.190873313343328</v>
      </c>
      <c r="F6" s="21">
        <f>IF(OR($A6="",$B6="",$C6=""),"",B6*'MPTO_working_3-way'!$I5)</f>
        <v>3.579454990814452</v>
      </c>
      <c r="G6" s="22">
        <f>IF(OR($A6="",$B6="",$C6=""),"",C6*'MPTO_working_3-way'!$I5)</f>
        <v>3.7851707948842481</v>
      </c>
      <c r="H6" s="17">
        <f>IF(OR($A6="",$B6="",$C6=""),"",'MPTO_working_3-way'!E5)</f>
        <v>2.1741151985757989</v>
      </c>
      <c r="I6" s="21">
        <f>IF(OR($A6="",$B6="",$C6=""),"",'MPTO_working_3-way'!F5)</f>
        <v>3.5993235639985728</v>
      </c>
      <c r="J6" s="22">
        <f>IF(OR($A6="",$B6="",$C6=""),"",'MPTO_working_3-way'!G5)</f>
        <v>3.8136964973581429</v>
      </c>
      <c r="K6" s="17">
        <f>IF(OR($A6="",$B6="",$C6=""),"",'OddsRatio_working_3-way'!H5)</f>
        <v>2.1809980165950198</v>
      </c>
      <c r="L6" s="21">
        <f>IF(OR($A6="",$B6="",$C6=""),"",'OddsRatio_working_3-way'!I5)</f>
        <v>3.5919248505802215</v>
      </c>
      <c r="M6" s="22">
        <f>IF(OR($A6="",$B6="",$C6=""),"",'OddsRatio_working_3-way'!J5)</f>
        <v>3.8009510482076587</v>
      </c>
      <c r="N6" s="23">
        <f t="shared" si="16"/>
        <v>45.64389889226296</v>
      </c>
      <c r="O6" s="24">
        <f t="shared" si="17"/>
        <v>27.93721397716094</v>
      </c>
      <c r="P6" s="24">
        <f t="shared" si="18"/>
        <v>26.418887130576106</v>
      </c>
      <c r="Q6" t="s">
        <v>94</v>
      </c>
      <c r="R6" t="s">
        <v>98</v>
      </c>
      <c r="S6" t="s">
        <v>310</v>
      </c>
      <c r="T6" s="35">
        <v>100</v>
      </c>
      <c r="U6" s="35">
        <f t="shared" si="19"/>
        <v>51.92307692307692</v>
      </c>
      <c r="V6" s="35">
        <f t="shared" si="20"/>
        <v>69.230769230769241</v>
      </c>
      <c r="W6" s="35">
        <f t="shared" si="21"/>
        <v>75.490196078431367</v>
      </c>
      <c r="X6" s="35">
        <f t="shared" si="22"/>
        <v>55.279034690799399</v>
      </c>
      <c r="Y6" s="35">
        <f t="shared" si="23"/>
        <v>72.586726998491699</v>
      </c>
      <c r="Z6" s="35">
        <f t="shared" si="24"/>
        <v>78.84615384615384</v>
      </c>
      <c r="AA6" s="35">
        <f t="shared" si="25"/>
        <v>-3.3559577677224794</v>
      </c>
      <c r="AB6" s="35">
        <f t="shared" si="26"/>
        <v>-3.3559577677224581</v>
      </c>
      <c r="AC6" s="35">
        <f t="shared" si="27"/>
        <v>-3.3559577677224723</v>
      </c>
      <c r="AD6" s="27"/>
      <c r="AE6" s="27"/>
      <c r="AF6">
        <v>2.09</v>
      </c>
      <c r="AG6">
        <v>1.8</v>
      </c>
      <c r="AH6" s="36"/>
      <c r="AI6" s="27"/>
      <c r="AJ6" t="s">
        <v>192</v>
      </c>
    </row>
    <row r="7" spans="1:36" s="12" customFormat="1" ht="15" x14ac:dyDescent="0.25">
      <c r="A7">
        <v>2.08</v>
      </c>
      <c r="B7">
        <v>3.25</v>
      </c>
      <c r="C7">
        <v>4.08</v>
      </c>
      <c r="D7" s="20">
        <f t="shared" si="3"/>
        <v>3.3559577677224617E-2</v>
      </c>
      <c r="E7" s="17">
        <f>IF(OR($A7="",$B7="",$C7=""),"",A7*'MPTO_working_3-way'!$I6)</f>
        <v>2.1498039215686271</v>
      </c>
      <c r="F7" s="21">
        <f>IF(OR($A7="",$B7="",$C7=""),"",B7*'MPTO_working_3-way'!$I6)</f>
        <v>3.3590686274509798</v>
      </c>
      <c r="G7" s="22">
        <f>IF(OR($A7="",$B7="",$C7=""),"",C7*'MPTO_working_3-way'!$I6)</f>
        <v>4.2169230769230763</v>
      </c>
      <c r="H7" s="17">
        <f>IF(OR($A7="",$B7="",$C7=""),"",'MPTO_working_3-way'!E6)</f>
        <v>2.1295503211991433</v>
      </c>
      <c r="I7" s="21">
        <f>IF(OR($A7="",$B7="",$C7=""),"",'MPTO_working_3-way'!F6)</f>
        <v>3.3726155150487487</v>
      </c>
      <c r="J7" s="22">
        <f>IF(OR($A7="",$B7="",$C7=""),"",'MPTO_working_3-way'!G6)</f>
        <v>4.2751209027404613</v>
      </c>
      <c r="K7" s="17">
        <f>IF(OR($A7="",$B7="",$C7=""),"",'OddsRatio_working_3-way'!H6)</f>
        <v>2.1378894470328738</v>
      </c>
      <c r="L7" s="21">
        <f>IF(OR($A7="",$B7="",$C7=""),"",'OddsRatio_working_3-way'!I6)</f>
        <v>3.3706030146518193</v>
      </c>
      <c r="M7" s="22">
        <f>IF(OR($A7="",$B7="",$C7=""),"",'OddsRatio_working_3-way'!J6)</f>
        <v>4.2450921267233799</v>
      </c>
      <c r="N7" s="23">
        <f t="shared" si="16"/>
        <v>46.515870120394027</v>
      </c>
      <c r="O7" s="24">
        <f t="shared" si="17"/>
        <v>29.77015687705218</v>
      </c>
      <c r="P7" s="24">
        <f t="shared" si="18"/>
        <v>23.713973002553814</v>
      </c>
      <c r="Q7" t="s">
        <v>195</v>
      </c>
      <c r="R7" t="s">
        <v>204</v>
      </c>
      <c r="S7" t="s">
        <v>310</v>
      </c>
      <c r="T7" s="35">
        <v>100</v>
      </c>
      <c r="U7" s="35">
        <f t="shared" si="19"/>
        <v>64.539007092198588</v>
      </c>
      <c r="V7" s="35">
        <f t="shared" si="20"/>
        <v>69.6048632218845</v>
      </c>
      <c r="W7" s="35">
        <f t="shared" si="21"/>
        <v>62.546816479400754</v>
      </c>
      <c r="X7" s="35">
        <f t="shared" si="22"/>
        <v>67.848320298714754</v>
      </c>
      <c r="Y7" s="35">
        <f t="shared" si="23"/>
        <v>72.91417642840068</v>
      </c>
      <c r="Z7" s="35">
        <f t="shared" si="24"/>
        <v>65.856129685916926</v>
      </c>
      <c r="AA7" s="35">
        <f t="shared" si="25"/>
        <v>-3.3093132065161655</v>
      </c>
      <c r="AB7" s="35">
        <f t="shared" si="26"/>
        <v>-3.3093132065161797</v>
      </c>
      <c r="AC7" s="35">
        <f t="shared" si="27"/>
        <v>-3.3093132065161726</v>
      </c>
      <c r="AD7" s="27"/>
      <c r="AE7" s="27"/>
      <c r="AF7">
        <v>2.36</v>
      </c>
      <c r="AG7">
        <v>1.63</v>
      </c>
      <c r="AH7" s="36"/>
      <c r="AI7" s="27"/>
      <c r="AJ7" t="s">
        <v>246</v>
      </c>
    </row>
    <row r="8" spans="1:36" ht="15" x14ac:dyDescent="0.25">
      <c r="A8">
        <v>2.82</v>
      </c>
      <c r="B8">
        <v>3.29</v>
      </c>
      <c r="C8">
        <v>2.67</v>
      </c>
      <c r="D8" s="20">
        <f t="shared" si="3"/>
        <v>3.3093132065161734E-2</v>
      </c>
      <c r="E8" s="17">
        <f>IF(OR($A8="",$B8="",$C8=""),"",A8*'MPTO_working_3-way'!$I7)</f>
        <v>2.913322632423756</v>
      </c>
      <c r="F8" s="21">
        <f>IF(OR($A8="",$B8="",$C8=""),"",B8*'MPTO_working_3-way'!$I7)</f>
        <v>3.398876404494382</v>
      </c>
      <c r="G8" s="22">
        <f>IF(OR($A8="",$B8="",$C8=""),"",C8*'MPTO_working_3-way'!$I7)</f>
        <v>2.7583586626139818</v>
      </c>
      <c r="H8" s="17">
        <f>IF(OR($A8="",$B8="",$C8=""),"",'MPTO_working_3-way'!E7)</f>
        <v>2.9105397435472646</v>
      </c>
      <c r="I8" s="21">
        <f>IF(OR($A8="",$B8="",$C8=""),"",'MPTO_working_3-way'!F7)</f>
        <v>3.4138976332050834</v>
      </c>
      <c r="J8" s="22">
        <f>IF(OR($A8="",$B8="",$C8=""),"",'MPTO_working_3-way'!G7)</f>
        <v>2.7510256490557765</v>
      </c>
      <c r="K8" s="17">
        <f>IF(OR($A8="",$B8="",$C8=""),"",'OddsRatio_working_3-way'!H7)</f>
        <v>2.9122306862030376</v>
      </c>
      <c r="L8" s="21">
        <f>IF(OR($A8="",$B8="",$C8=""),"",'OddsRatio_working_3-way'!I7)</f>
        <v>3.4060485007719534</v>
      </c>
      <c r="M8" s="22">
        <f>IF(OR($A8="",$B8="",$C8=""),"",'OddsRatio_working_3-way'!J7)</f>
        <v>2.7546292560214676</v>
      </c>
      <c r="N8" s="23">
        <f t="shared" si="16"/>
        <v>34.325068870523417</v>
      </c>
      <c r="O8" s="24">
        <f t="shared" si="17"/>
        <v>29.421487603305785</v>
      </c>
      <c r="P8" s="24">
        <f t="shared" si="18"/>
        <v>36.253443526170798</v>
      </c>
      <c r="Q8" t="s">
        <v>235</v>
      </c>
      <c r="R8" t="s">
        <v>239</v>
      </c>
      <c r="S8" t="s">
        <v>310</v>
      </c>
      <c r="T8" s="35">
        <v>100</v>
      </c>
      <c r="U8" s="35">
        <f t="shared" si="19"/>
        <v>52.153110047846894</v>
      </c>
      <c r="V8" s="35">
        <f t="shared" si="20"/>
        <v>72.67759562841529</v>
      </c>
      <c r="W8" s="35">
        <f t="shared" si="21"/>
        <v>71.751412429378533</v>
      </c>
      <c r="X8" s="35">
        <f t="shared" si="22"/>
        <v>55.570991942206163</v>
      </c>
      <c r="Y8" s="35">
        <f t="shared" si="23"/>
        <v>76.095477522774587</v>
      </c>
      <c r="Z8" s="35">
        <f t="shared" si="24"/>
        <v>75.169294323737816</v>
      </c>
      <c r="AA8" s="35">
        <f t="shared" si="25"/>
        <v>-3.4178818943592688</v>
      </c>
      <c r="AB8" s="35">
        <f t="shared" si="26"/>
        <v>-3.4178818943592972</v>
      </c>
      <c r="AC8" s="35">
        <f t="shared" si="27"/>
        <v>-3.417881894359283</v>
      </c>
      <c r="AF8">
        <v>2.1</v>
      </c>
      <c r="AG8">
        <v>1.78</v>
      </c>
      <c r="AJ8" t="s">
        <v>247</v>
      </c>
    </row>
    <row r="9" spans="1:36" ht="15" x14ac:dyDescent="0.25">
      <c r="A9">
        <v>2.09</v>
      </c>
      <c r="B9">
        <v>3.66</v>
      </c>
      <c r="C9">
        <v>3.54</v>
      </c>
      <c r="D9" s="20">
        <f t="shared" si="3"/>
        <v>3.4178818943592759E-2</v>
      </c>
      <c r="E9" s="17">
        <f>IF(OR($A9="",$B9="",$C9=""),"",A9*'MPTO_working_3-way'!$I8)</f>
        <v>2.1614337315921088</v>
      </c>
      <c r="F9" s="21">
        <f>IF(OR($A9="",$B9="",$C9=""),"",B9*'MPTO_working_3-way'!$I8)</f>
        <v>3.7850944773335495</v>
      </c>
      <c r="G9" s="22">
        <f>IF(OR($A9="",$B9="",$C9=""),"",C9*'MPTO_working_3-way'!$I8)</f>
        <v>3.6609930190603186</v>
      </c>
      <c r="H9" s="17">
        <f>IF(OR($A9="",$B9="",$C9=""),"",'MPTO_working_3-way'!E8)</f>
        <v>2.1409793821768877</v>
      </c>
      <c r="I9" s="21">
        <f>IF(OR($A9="",$B9="",$C9=""),"",'MPTO_working_3-way'!F8)</f>
        <v>3.8192559419539265</v>
      </c>
      <c r="J9" s="22">
        <f>IF(OR($A9="",$B9="",$C9=""),"",'MPTO_working_3-way'!G8)</f>
        <v>3.6887718822181288</v>
      </c>
      <c r="K9" s="17">
        <f>IF(OR($A9="",$B9="",$C9=""),"",'OddsRatio_working_3-way'!H8)</f>
        <v>2.1492512291725139</v>
      </c>
      <c r="L9" s="21">
        <f>IF(OR($A9="",$B9="",$C9=""),"",'OddsRatio_working_3-way'!I8)</f>
        <v>3.804594742751275</v>
      </c>
      <c r="M9" s="22">
        <f>IF(OR($A9="",$B9="",$C9=""),"",'OddsRatio_working_3-way'!J8)</f>
        <v>3.6780716716497124</v>
      </c>
      <c r="N9" s="23">
        <f t="shared" si="16"/>
        <v>46.265586836354288</v>
      </c>
      <c r="O9" s="24">
        <f t="shared" si="17"/>
        <v>26.419419805459142</v>
      </c>
      <c r="P9" s="24">
        <f t="shared" si="18"/>
        <v>27.31499335818657</v>
      </c>
      <c r="Q9" t="s">
        <v>220</v>
      </c>
      <c r="R9" t="s">
        <v>230</v>
      </c>
      <c r="S9" t="s">
        <v>310</v>
      </c>
      <c r="T9" s="35">
        <v>100</v>
      </c>
      <c r="U9" s="35">
        <f t="shared" si="19"/>
        <v>74.554707379134854</v>
      </c>
      <c r="V9" s="35">
        <f t="shared" si="20"/>
        <v>73.045822102425873</v>
      </c>
      <c r="W9" s="35">
        <f t="shared" si="21"/>
        <v>48.979591836734699</v>
      </c>
      <c r="X9" s="35">
        <f t="shared" si="22"/>
        <v>77.974586060839428</v>
      </c>
      <c r="Y9" s="35">
        <f t="shared" si="23"/>
        <v>76.465700784130448</v>
      </c>
      <c r="Z9" s="35">
        <f t="shared" si="24"/>
        <v>52.399470518439259</v>
      </c>
      <c r="AA9" s="35">
        <f t="shared" si="25"/>
        <v>-3.4198786817045743</v>
      </c>
      <c r="AB9" s="35">
        <f t="shared" si="26"/>
        <v>-3.4198786817045743</v>
      </c>
      <c r="AC9" s="35">
        <f t="shared" si="27"/>
        <v>-3.4198786817045601</v>
      </c>
      <c r="AF9">
        <v>1.69</v>
      </c>
      <c r="AG9">
        <v>2.2400000000000002</v>
      </c>
      <c r="AJ9" t="s">
        <v>247</v>
      </c>
    </row>
    <row r="10" spans="1:36" ht="15" x14ac:dyDescent="0.25">
      <c r="A10">
        <v>3.93</v>
      </c>
      <c r="B10">
        <v>3.71</v>
      </c>
      <c r="C10">
        <v>1.96</v>
      </c>
      <c r="D10" s="20">
        <f t="shared" si="3"/>
        <v>3.419878681704569E-2</v>
      </c>
      <c r="E10" s="17">
        <f>IF(OR($A10="",$B10="",$C10=""),"",A10*'MPTO_working_3-way'!$I9)</f>
        <v>4.0644012321909901</v>
      </c>
      <c r="F10" s="21">
        <f>IF(OR($A10="",$B10="",$C10=""),"",B10*'MPTO_working_3-way'!$I9)</f>
        <v>3.8368774990912393</v>
      </c>
      <c r="G10" s="22">
        <f>IF(OR($A10="",$B10="",$C10=""),"",C10*'MPTO_working_3-way'!$I9)</f>
        <v>2.0270296221614097</v>
      </c>
      <c r="H10" s="17">
        <f>IF(OR($A10="",$B10="",$C10=""),"",'MPTO_working_3-way'!E9)</f>
        <v>4.1143233771748307</v>
      </c>
      <c r="I10" s="21">
        <f>IF(OR($A10="",$B10="",$C10=""),"",'MPTO_working_3-way'!F9)</f>
        <v>3.8738341287152256</v>
      </c>
      <c r="J10" s="22">
        <f>IF(OR($A10="",$B10="",$C10=""),"",'MPTO_working_3-way'!G9)</f>
        <v>2.0047935173260019</v>
      </c>
      <c r="K10" s="17">
        <f>IF(OR($A10="",$B10="",$C10=""),"",'OddsRatio_working_3-way'!H9)</f>
        <v>4.093032761358752</v>
      </c>
      <c r="L10" s="21">
        <f>IF(OR($A10="",$B10="",$C10=""),"",'OddsRatio_working_3-way'!I9)</f>
        <v>3.8607913936116787</v>
      </c>
      <c r="M10" s="22">
        <f>IF(OR($A10="",$B10="",$C10=""),"",'OddsRatio_working_3-way'!J9)</f>
        <v>2.0134168774417751</v>
      </c>
      <c r="N10" s="23">
        <f t="shared" si="16"/>
        <v>24.603870112029554</v>
      </c>
      <c r="O10" s="24">
        <f t="shared" si="17"/>
        <v>26.062859714360155</v>
      </c>
      <c r="P10" s="24">
        <f t="shared" si="18"/>
        <v>49.333270173610288</v>
      </c>
      <c r="Q10" t="s">
        <v>222</v>
      </c>
      <c r="R10" t="s">
        <v>216</v>
      </c>
      <c r="S10" t="s">
        <v>310</v>
      </c>
      <c r="T10" s="35">
        <v>100</v>
      </c>
      <c r="U10" s="35">
        <f t="shared" si="19"/>
        <v>61.685823754789276</v>
      </c>
      <c r="V10" s="35">
        <f t="shared" si="20"/>
        <v>70.845481049562679</v>
      </c>
      <c r="W10" s="35">
        <f t="shared" si="21"/>
        <v>64.157706093189958</v>
      </c>
      <c r="X10" s="35">
        <f t="shared" si="22"/>
        <v>64.996812857247349</v>
      </c>
      <c r="Y10" s="35">
        <f t="shared" si="23"/>
        <v>74.156470152020759</v>
      </c>
      <c r="Z10" s="35">
        <f t="shared" si="24"/>
        <v>67.468695195648039</v>
      </c>
      <c r="AA10" s="35">
        <f t="shared" si="25"/>
        <v>-3.3109891024580733</v>
      </c>
      <c r="AB10" s="35">
        <f t="shared" si="26"/>
        <v>-3.3109891024580804</v>
      </c>
      <c r="AC10" s="35">
        <f t="shared" si="27"/>
        <v>-3.3109891024580804</v>
      </c>
      <c r="AF10">
        <v>1.78</v>
      </c>
      <c r="AG10">
        <v>2.1</v>
      </c>
      <c r="AJ10" t="s">
        <v>247</v>
      </c>
    </row>
    <row r="11" spans="1:36" ht="15" x14ac:dyDescent="0.25">
      <c r="A11">
        <v>2.61</v>
      </c>
      <c r="B11">
        <v>3.43</v>
      </c>
      <c r="C11">
        <v>2.79</v>
      </c>
      <c r="D11" s="20">
        <f t="shared" si="3"/>
        <v>3.310989102458084E-2</v>
      </c>
      <c r="E11" s="17">
        <f>IF(OR($A11="",$B11="",$C11=""),"",A11*'MPTO_working_3-way'!$I10)</f>
        <v>2.6964168155741559</v>
      </c>
      <c r="F11" s="21">
        <f>IF(OR($A11="",$B11="",$C11=""),"",B11*'MPTO_working_3-way'!$I10)</f>
        <v>3.5435669262143126</v>
      </c>
      <c r="G11" s="22">
        <f>IF(OR($A11="",$B11="",$C11=""),"",C11*'MPTO_working_3-way'!$I10)</f>
        <v>2.8823765959585805</v>
      </c>
      <c r="H11" s="17">
        <f>IF(OR($A11="",$B11="",$C11=""),"",'MPTO_working_3-way'!E10)</f>
        <v>2.6874125447504578</v>
      </c>
      <c r="I11" s="21">
        <f>IF(OR($A11="",$B11="",$C11=""),"",'MPTO_working_3-way'!F10)</f>
        <v>3.5649536077772974</v>
      </c>
      <c r="J11" s="22">
        <f>IF(OR($A11="",$B11="",$C11=""),"",'MPTO_working_3-way'!G10)</f>
        <v>2.8786396437606778</v>
      </c>
      <c r="K11" s="17">
        <f>IF(OR($A11="",$B11="",$C11=""),"",'OddsRatio_working_3-way'!H10)</f>
        <v>2.6918577384101186</v>
      </c>
      <c r="L11" s="21">
        <f>IF(OR($A11="",$B11="",$C11=""),"",'OddsRatio_working_3-way'!I10)</f>
        <v>3.5535492573519178</v>
      </c>
      <c r="M11" s="22">
        <f>IF(OR($A11="",$B11="",$C11=""),"",'OddsRatio_working_3-way'!J10)</f>
        <v>2.8810095352510019</v>
      </c>
      <c r="N11" s="23">
        <f t="shared" si="16"/>
        <v>37.086254403404133</v>
      </c>
      <c r="O11" s="24">
        <f t="shared" si="17"/>
        <v>28.220152767604894</v>
      </c>
      <c r="P11" s="24">
        <f t="shared" si="18"/>
        <v>34.693592828990965</v>
      </c>
      <c r="Q11" t="s">
        <v>224</v>
      </c>
      <c r="R11" t="s">
        <v>219</v>
      </c>
      <c r="S11" t="s">
        <v>310</v>
      </c>
      <c r="T11" s="35">
        <v>100</v>
      </c>
      <c r="U11" s="35">
        <f t="shared" si="19"/>
        <v>67.948717948717942</v>
      </c>
      <c r="V11" s="35">
        <f t="shared" si="20"/>
        <v>69.325153374233125</v>
      </c>
      <c r="W11" s="35">
        <f t="shared" si="21"/>
        <v>59.514170040485837</v>
      </c>
      <c r="X11" s="35">
        <f t="shared" si="22"/>
        <v>71.160676585281053</v>
      </c>
      <c r="Y11" s="35">
        <f t="shared" si="23"/>
        <v>72.537112010796221</v>
      </c>
      <c r="Z11" s="35">
        <f t="shared" si="24"/>
        <v>62.726128677048919</v>
      </c>
      <c r="AA11" s="35">
        <f t="shared" si="25"/>
        <v>-3.2119586365631108</v>
      </c>
      <c r="AB11" s="35">
        <f t="shared" si="26"/>
        <v>-3.2119586365630965</v>
      </c>
      <c r="AC11" s="35">
        <f t="shared" si="27"/>
        <v>-3.2119586365630823</v>
      </c>
      <c r="AF11">
        <v>1.99</v>
      </c>
      <c r="AG11">
        <v>1.88</v>
      </c>
      <c r="AJ11" t="s">
        <v>247</v>
      </c>
    </row>
    <row r="12" spans="1:36" ht="15" x14ac:dyDescent="0.25">
      <c r="A12">
        <v>3.12</v>
      </c>
      <c r="B12">
        <v>3.26</v>
      </c>
      <c r="C12">
        <v>2.4700000000000002</v>
      </c>
      <c r="D12" s="20">
        <f t="shared" si="3"/>
        <v>3.2119586365630948E-2</v>
      </c>
      <c r="E12" s="17">
        <f>IF(OR($A12="",$B12="",$C12=""),"",A12*'MPTO_working_3-way'!$I11)</f>
        <v>3.2202131094607687</v>
      </c>
      <c r="F12" s="21">
        <f>IF(OR($A12="",$B12="",$C12=""),"",B12*'MPTO_working_3-way'!$I11)</f>
        <v>3.3647098515519565</v>
      </c>
      <c r="G12" s="22">
        <f>IF(OR($A12="",$B12="",$C12=""),"",C12*'MPTO_working_3-way'!$I11)</f>
        <v>2.5493353783231085</v>
      </c>
      <c r="H12" s="17">
        <f>IF(OR($A12="",$B12="",$C12=""),"",'MPTO_working_3-way'!E11)</f>
        <v>3.2278234067950611</v>
      </c>
      <c r="I12" s="21">
        <f>IF(OR($A12="",$B12="",$C12=""),"",'MPTO_working_3-way'!F11)</f>
        <v>3.3778997953771071</v>
      </c>
      <c r="J12" s="22">
        <f>IF(OR($A12="",$B12="",$C12=""),"",'MPTO_working_3-way'!G11)</f>
        <v>2.5370937645506073</v>
      </c>
      <c r="K12" s="17">
        <f>IF(OR($A12="",$B12="",$C12=""),"",'OddsRatio_working_3-way'!H11)</f>
        <v>3.2246953823131617</v>
      </c>
      <c r="L12" s="21">
        <f>IF(OR($A12="",$B12="",$C12=""),"",'OddsRatio_working_3-way'!I11)</f>
        <v>3.3716092283149743</v>
      </c>
      <c r="M12" s="22">
        <f>IF(OR($A12="",$B12="",$C12=""),"",'OddsRatio_working_3-way'!J11)</f>
        <v>2.5425953830190324</v>
      </c>
      <c r="N12" s="23">
        <f t="shared" si="16"/>
        <v>31.053845382532835</v>
      </c>
      <c r="O12" s="24">
        <f t="shared" si="17"/>
        <v>29.720244660583578</v>
      </c>
      <c r="P12" s="24">
        <f t="shared" si="18"/>
        <v>39.225909956883584</v>
      </c>
      <c r="Q12" t="s">
        <v>217</v>
      </c>
      <c r="R12" t="s">
        <v>218</v>
      </c>
      <c r="S12" t="s">
        <v>310</v>
      </c>
      <c r="T12" s="35">
        <v>100</v>
      </c>
      <c r="U12" s="35">
        <f t="shared" si="19"/>
        <v>41.176470588235297</v>
      </c>
      <c r="V12" s="35">
        <f t="shared" si="20"/>
        <v>75.186104218362274</v>
      </c>
      <c r="W12" s="35">
        <f t="shared" si="21"/>
        <v>80</v>
      </c>
      <c r="X12" s="35">
        <f t="shared" si="22"/>
        <v>44.813895781637711</v>
      </c>
      <c r="Y12" s="35">
        <f t="shared" si="23"/>
        <v>78.82352941176471</v>
      </c>
      <c r="Z12" s="35">
        <f t="shared" si="24"/>
        <v>83.637425193402422</v>
      </c>
      <c r="AA12" s="35">
        <f t="shared" si="25"/>
        <v>-3.6374251934024144</v>
      </c>
      <c r="AB12" s="35">
        <f t="shared" si="26"/>
        <v>-3.6374251934024358</v>
      </c>
      <c r="AC12" s="35">
        <f t="shared" si="27"/>
        <v>-3.6374251934024215</v>
      </c>
      <c r="AF12">
        <v>2.12</v>
      </c>
      <c r="AG12">
        <v>1.77</v>
      </c>
      <c r="AJ12" t="s">
        <v>247</v>
      </c>
    </row>
    <row r="13" spans="1:36" ht="15" x14ac:dyDescent="0.25">
      <c r="A13">
        <v>1.7</v>
      </c>
      <c r="B13">
        <v>4.03</v>
      </c>
      <c r="C13">
        <v>5</v>
      </c>
      <c r="D13" s="20">
        <f t="shared" si="3"/>
        <v>3.6374251934024215E-2</v>
      </c>
      <c r="E13" s="17">
        <f>IF(OR($A13="",$B13="",$C13=""),"",A13*'MPTO_working_3-way'!$I12)</f>
        <v>1.761836228287841</v>
      </c>
      <c r="F13" s="21">
        <f>IF(OR($A13="",$B13="",$C13=""),"",B13*'MPTO_working_3-way'!$I12)</f>
        <v>4.1765882352941182</v>
      </c>
      <c r="G13" s="22">
        <f>IF(OR($A13="",$B13="",$C13=""),"",C13*'MPTO_working_3-way'!$I12)</f>
        <v>5.1818712596701211</v>
      </c>
      <c r="H13" s="17">
        <f>IF(OR($A13="",$B13="",$C13=""),"",'MPTO_working_3-way'!E12)</f>
        <v>1.7357779879737854</v>
      </c>
      <c r="I13" s="21">
        <f>IF(OR($A13="",$B13="",$C13=""),"",'MPTO_working_3-way'!F12)</f>
        <v>4.2370330667106453</v>
      </c>
      <c r="J13" s="22">
        <f>IF(OR($A13="",$B13="",$C13=""),"",'MPTO_working_3-way'!G12)</f>
        <v>5.3226808929403839</v>
      </c>
      <c r="K13" s="17">
        <f>IF(OR($A13="",$B13="",$C13=""),"",'OddsRatio_working_3-way'!H12)</f>
        <v>1.744976455188358</v>
      </c>
      <c r="L13" s="21">
        <f>IF(OR($A13="",$B13="",$C13=""),"",'OddsRatio_working_3-way'!I12)</f>
        <v>4.2246837988867512</v>
      </c>
      <c r="M13" s="22">
        <f>IF(OR($A13="",$B13="",$C13=""),"",'OddsRatio_working_3-way'!J12)</f>
        <v>5.2570083153620475</v>
      </c>
      <c r="N13" s="23">
        <f t="shared" si="16"/>
        <v>56.758964536210257</v>
      </c>
      <c r="O13" s="24">
        <f t="shared" si="17"/>
        <v>23.942987521478265</v>
      </c>
      <c r="P13" s="24">
        <f t="shared" si="18"/>
        <v>19.298047942311484</v>
      </c>
      <c r="Q13" t="s">
        <v>233</v>
      </c>
      <c r="R13" t="s">
        <v>225</v>
      </c>
      <c r="S13" t="s">
        <v>310</v>
      </c>
      <c r="T13" s="35">
        <v>100</v>
      </c>
      <c r="U13" s="35">
        <f t="shared" si="19"/>
        <v>76.580796252927385</v>
      </c>
      <c r="V13" s="35">
        <f t="shared" si="20"/>
        <v>71.098265895953759</v>
      </c>
      <c r="W13" s="35">
        <f t="shared" si="21"/>
        <v>49.494949494949495</v>
      </c>
      <c r="X13" s="35">
        <f t="shared" si="22"/>
        <v>79.406784609096761</v>
      </c>
      <c r="Y13" s="35">
        <f t="shared" si="23"/>
        <v>73.924254252123106</v>
      </c>
      <c r="Z13" s="35">
        <f t="shared" si="24"/>
        <v>52.320937851118842</v>
      </c>
      <c r="AA13" s="35">
        <f t="shared" si="25"/>
        <v>-2.8259883561693755</v>
      </c>
      <c r="AB13" s="35">
        <f t="shared" si="26"/>
        <v>-2.8259883561693471</v>
      </c>
      <c r="AC13" s="35">
        <f t="shared" si="27"/>
        <v>-2.8259883561693471</v>
      </c>
      <c r="AF13">
        <v>1.72</v>
      </c>
      <c r="AG13">
        <v>2.1800000000000002</v>
      </c>
      <c r="AJ13" t="s">
        <v>247</v>
      </c>
    </row>
    <row r="14" spans="1:36" ht="15" x14ac:dyDescent="0.25">
      <c r="A14">
        <v>4.2699999999999996</v>
      </c>
      <c r="B14">
        <v>3.46</v>
      </c>
      <c r="C14">
        <v>1.98</v>
      </c>
      <c r="D14" s="20">
        <f t="shared" si="3"/>
        <v>2.82598835616934E-2</v>
      </c>
      <c r="E14" s="17">
        <f>IF(OR($A14="",$B14="",$C14=""),"",A14*'MPTO_working_3-way'!$I13)</f>
        <v>4.3906697028084301</v>
      </c>
      <c r="F14" s="21">
        <f>IF(OR($A14="",$B14="",$C14=""),"",B14*'MPTO_working_3-way'!$I13)</f>
        <v>3.5577791971234589</v>
      </c>
      <c r="G14" s="22">
        <f>IF(OR($A14="",$B14="",$C14=""),"",C14*'MPTO_working_3-way'!$I13)</f>
        <v>2.0359545694521528</v>
      </c>
      <c r="H14" s="17">
        <f>IF(OR($A14="",$B14="",$C14=""),"",'MPTO_working_3-way'!E13)</f>
        <v>4.4489512066380748</v>
      </c>
      <c r="I14" s="21">
        <f>IF(OR($A14="",$B14="",$C14=""),"",'MPTO_working_3-way'!F13)</f>
        <v>3.5765714275467411</v>
      </c>
      <c r="J14" s="22">
        <f>IF(OR($A14="",$B14="",$C14=""),"",'MPTO_working_3-way'!G13)</f>
        <v>2.0176319082462819</v>
      </c>
      <c r="K14" s="17">
        <f>IF(OR($A14="",$B14="",$C14=""),"",'OddsRatio_working_3-way'!H13)</f>
        <v>4.4198458769210349</v>
      </c>
      <c r="L14" s="21">
        <f>IF(OR($A14="",$B14="",$C14=""),"",'OddsRatio_working_3-way'!I13)</f>
        <v>3.5727280908947234</v>
      </c>
      <c r="M14" s="22">
        <f>IF(OR($A14="",$B14="",$C14=""),"",'OddsRatio_working_3-way'!J13)</f>
        <v>2.0249079386491178</v>
      </c>
      <c r="N14" s="23">
        <f t="shared" si="16"/>
        <v>22.775568824053515</v>
      </c>
      <c r="O14" s="24">
        <f t="shared" si="17"/>
        <v>28.107421641245235</v>
      </c>
      <c r="P14" s="24">
        <f t="shared" si="18"/>
        <v>49.117009534701268</v>
      </c>
      <c r="Q14" t="s">
        <v>180</v>
      </c>
      <c r="R14" t="s">
        <v>182</v>
      </c>
      <c r="S14" t="s">
        <v>310</v>
      </c>
      <c r="T14" s="35">
        <v>100</v>
      </c>
      <c r="U14" s="35">
        <f t="shared" si="19"/>
        <v>56.521739130434774</v>
      </c>
      <c r="V14" s="35">
        <f t="shared" si="20"/>
        <v>70.930232558139537</v>
      </c>
      <c r="W14" s="35">
        <f t="shared" si="21"/>
        <v>69.696969696969703</v>
      </c>
      <c r="X14" s="35">
        <f t="shared" si="22"/>
        <v>59.372797744890768</v>
      </c>
      <c r="Y14" s="35">
        <f t="shared" si="23"/>
        <v>73.78129117259553</v>
      </c>
      <c r="Z14" s="35">
        <f t="shared" si="24"/>
        <v>72.548028311425682</v>
      </c>
      <c r="AA14" s="35">
        <f t="shared" si="25"/>
        <v>-2.8510586144559937</v>
      </c>
      <c r="AB14" s="35">
        <f t="shared" si="26"/>
        <v>-2.8510586144559937</v>
      </c>
      <c r="AC14" s="35">
        <f t="shared" si="27"/>
        <v>-2.8510586144559795</v>
      </c>
      <c r="AF14">
        <v>2.21</v>
      </c>
      <c r="AG14">
        <v>1.74</v>
      </c>
      <c r="AJ14" t="s">
        <v>188</v>
      </c>
    </row>
    <row r="15" spans="1:36" ht="15" x14ac:dyDescent="0.25">
      <c r="A15">
        <v>2.2999999999999998</v>
      </c>
      <c r="B15">
        <v>3.44</v>
      </c>
      <c r="C15">
        <v>3.3</v>
      </c>
      <c r="D15" s="20">
        <f t="shared" si="3"/>
        <v>2.8510586144559813E-2</v>
      </c>
      <c r="E15" s="17">
        <f>IF(OR($A15="",$B15="",$C15=""),"",A15*'MPTO_working_3-way'!$I14)</f>
        <v>2.3655743481324873</v>
      </c>
      <c r="F15" s="21">
        <f>IF(OR($A15="",$B15="",$C15=""),"",B15*'MPTO_working_3-way'!$I14)</f>
        <v>3.5380764163372858</v>
      </c>
      <c r="G15" s="22">
        <f>IF(OR($A15="",$B15="",$C15=""),"",C15*'MPTO_working_3-way'!$I14)</f>
        <v>3.3940849342770472</v>
      </c>
      <c r="H15" s="17">
        <f>IF(OR($A15="",$B15="",$C15=""),"",'MPTO_working_3-way'!E14)</f>
        <v>2.351397110916317</v>
      </c>
      <c r="I15" s="21">
        <f>IF(OR($A15="",$B15="",$C15=""),"",'MPTO_working_3-way'!F14)</f>
        <v>3.5562618044457359</v>
      </c>
      <c r="J15" s="22">
        <f>IF(OR($A15="",$B15="",$C15=""),"",'MPTO_working_3-way'!G14)</f>
        <v>3.4068442387654616</v>
      </c>
      <c r="K15" s="17">
        <f>IF(OR($A15="",$B15="",$C15=""),"",'OddsRatio_working_3-way'!H14)</f>
        <v>2.357502484457727</v>
      </c>
      <c r="L15" s="21">
        <f>IF(OR($A15="",$B15="",$C15=""),"",'OddsRatio_working_3-way'!I14)</f>
        <v>3.547927740059118</v>
      </c>
      <c r="M15" s="22">
        <f>IF(OR($A15="",$B15="",$C15=""),"",'OddsRatio_working_3-way'!J14)</f>
        <v>3.4017351648098244</v>
      </c>
      <c r="N15" s="23">
        <f t="shared" si="16"/>
        <v>42.273031950547413</v>
      </c>
      <c r="O15" s="24">
        <f t="shared" si="17"/>
        <v>28.263945780889255</v>
      </c>
      <c r="P15" s="24">
        <f t="shared" si="18"/>
        <v>29.463022268563343</v>
      </c>
      <c r="Q15" t="s">
        <v>109</v>
      </c>
      <c r="R15" t="s">
        <v>71</v>
      </c>
      <c r="S15" t="s">
        <v>310</v>
      </c>
      <c r="T15" s="35">
        <v>100</v>
      </c>
      <c r="U15" s="35">
        <f t="shared" si="19"/>
        <v>66.21621621621621</v>
      </c>
      <c r="V15" s="35">
        <f t="shared" si="20"/>
        <v>69.325153374233125</v>
      </c>
      <c r="W15" s="35">
        <f t="shared" si="21"/>
        <v>61.685823754789276</v>
      </c>
      <c r="X15" s="35">
        <f t="shared" si="22"/>
        <v>68.989022870977607</v>
      </c>
      <c r="Y15" s="35">
        <f t="shared" si="23"/>
        <v>72.097960028994507</v>
      </c>
      <c r="Z15" s="35">
        <f t="shared" si="24"/>
        <v>64.458630409550651</v>
      </c>
      <c r="AA15" s="35">
        <f t="shared" si="25"/>
        <v>-2.7728066547613963</v>
      </c>
      <c r="AB15" s="35">
        <f t="shared" si="26"/>
        <v>-2.7728066547613821</v>
      </c>
      <c r="AC15" s="35">
        <f t="shared" si="27"/>
        <v>-2.772806654761375</v>
      </c>
      <c r="AF15">
        <v>2</v>
      </c>
      <c r="AG15">
        <v>1.91</v>
      </c>
      <c r="AJ15" t="s">
        <v>188</v>
      </c>
    </row>
    <row r="16" spans="1:36" ht="15" x14ac:dyDescent="0.25">
      <c r="A16">
        <v>2.96</v>
      </c>
      <c r="B16">
        <v>3.26</v>
      </c>
      <c r="C16">
        <v>2.61</v>
      </c>
      <c r="D16" s="20">
        <f t="shared" si="3"/>
        <v>2.7728066547613839E-2</v>
      </c>
      <c r="E16" s="17">
        <f>IF(OR($A16="",$B16="",$C16=""),"",A16*'MPTO_working_3-way'!$I15)</f>
        <v>3.0420750769809368</v>
      </c>
      <c r="F16" s="21">
        <f>IF(OR($A16="",$B16="",$C16=""),"",B16*'MPTO_working_3-way'!$I15)</f>
        <v>3.3503934969452209</v>
      </c>
      <c r="G16" s="22">
        <f>IF(OR($A16="",$B16="",$C16=""),"",C16*'MPTO_working_3-way'!$I15)</f>
        <v>2.682370253689272</v>
      </c>
      <c r="H16" s="17">
        <f>IF(OR($A16="",$B16="",$C16=""),"",'MPTO_working_3-way'!E15)</f>
        <v>3.0432585602004485</v>
      </c>
      <c r="I16" s="21">
        <f>IF(OR($A16="",$B16="",$C16=""),"",'MPTO_working_3-way'!F15)</f>
        <v>3.3612792622411432</v>
      </c>
      <c r="J16" s="22">
        <f>IF(OR($A16="",$B16="",$C16=""),"",'MPTO_working_3-way'!G15)</f>
        <v>2.6745185281257053</v>
      </c>
      <c r="K16" s="17">
        <f>IF(OR($A16="",$B16="",$C16=""),"",'OddsRatio_working_3-way'!H15)</f>
        <v>3.0430345358687974</v>
      </c>
      <c r="L16" s="21">
        <f>IF(OR($A16="",$B16="",$C16=""),"",'OddsRatio_working_3-way'!I15)</f>
        <v>3.355743903603817</v>
      </c>
      <c r="M16" s="22">
        <f>IF(OR($A16="",$B16="",$C16=""),"",'OddsRatio_working_3-way'!J15)</f>
        <v>2.6782069401779398</v>
      </c>
      <c r="N16" s="23">
        <f t="shared" si="16"/>
        <v>32.872298503310951</v>
      </c>
      <c r="O16" s="24">
        <f t="shared" si="17"/>
        <v>29.847240358834487</v>
      </c>
      <c r="P16" s="24">
        <f t="shared" si="18"/>
        <v>37.280461137854566</v>
      </c>
      <c r="Q16" t="s">
        <v>154</v>
      </c>
      <c r="R16" t="s">
        <v>183</v>
      </c>
      <c r="S16" t="s">
        <v>310</v>
      </c>
      <c r="T16" s="35">
        <v>100</v>
      </c>
      <c r="U16" s="35">
        <f t="shared" si="19"/>
        <v>86.48648648648647</v>
      </c>
      <c r="V16" s="35">
        <f t="shared" si="20"/>
        <v>79.919678714859444</v>
      </c>
      <c r="W16" s="35">
        <f t="shared" si="21"/>
        <v>30.555555555555554</v>
      </c>
      <c r="X16" s="35">
        <f t="shared" si="22"/>
        <v>89.524765729584999</v>
      </c>
      <c r="Y16" s="35">
        <f t="shared" si="23"/>
        <v>82.957957957957944</v>
      </c>
      <c r="Z16" s="35">
        <f t="shared" si="24"/>
        <v>33.593834798654072</v>
      </c>
      <c r="AA16" s="35">
        <f t="shared" si="25"/>
        <v>-3.038279243098529</v>
      </c>
      <c r="AB16" s="35">
        <f t="shared" si="26"/>
        <v>-3.0382792430985006</v>
      </c>
      <c r="AC16" s="35">
        <f t="shared" si="27"/>
        <v>-3.0382792430985184</v>
      </c>
      <c r="AF16">
        <v>2.13</v>
      </c>
      <c r="AG16">
        <v>1.79</v>
      </c>
      <c r="AJ16" t="s">
        <v>188</v>
      </c>
    </row>
    <row r="17" spans="1:36" ht="15" x14ac:dyDescent="0.25">
      <c r="A17">
        <v>7.4</v>
      </c>
      <c r="B17">
        <v>4.9800000000000004</v>
      </c>
      <c r="C17">
        <v>1.44</v>
      </c>
      <c r="D17" s="20">
        <f t="shared" si="3"/>
        <v>3.0382792430985184E-2</v>
      </c>
      <c r="E17" s="17">
        <f>IF(OR($A17="",$B17="",$C17=""),"",A17*'MPTO_working_3-way'!$I16)</f>
        <v>7.6248326639892907</v>
      </c>
      <c r="F17" s="21">
        <f>IF(OR($A17="",$B17="",$C17=""),"",B17*'MPTO_working_3-way'!$I16)</f>
        <v>5.1313063063063069</v>
      </c>
      <c r="G17" s="22">
        <f>IF(OR($A17="",$B17="",$C17=""),"",C17*'MPTO_working_3-way'!$I16)</f>
        <v>1.4837512211006185</v>
      </c>
      <c r="H17" s="17">
        <f>IF(OR($A17="",$B17="",$C17=""),"",'MPTO_working_3-way'!E16)</f>
        <v>7.9995176189672232</v>
      </c>
      <c r="I17" s="21">
        <f>IF(OR($A17="",$B17="",$C17=""),"",'MPTO_working_3-way'!F16)</f>
        <v>5.2445091001091066</v>
      </c>
      <c r="J17" s="22">
        <f>IF(OR($A17="",$B17="",$C17=""),"",'MPTO_working_3-way'!G16)</f>
        <v>1.4613113858463382</v>
      </c>
      <c r="K17" s="17">
        <f>IF(OR($A17="",$B17="",$C17=""),"",'OddsRatio_working_3-way'!H16)</f>
        <v>7.8124800393152949</v>
      </c>
      <c r="L17" s="21">
        <f>IF(OR($A17="",$B17="",$C17=""),"",'OddsRatio_working_3-way'!I16)</f>
        <v>5.2365110244491984</v>
      </c>
      <c r="M17" s="22">
        <f>IF(OR($A17="",$B17="",$C17=""),"",'OddsRatio_working_3-way'!J16)</f>
        <v>1.4683580027029264</v>
      </c>
      <c r="N17" s="23">
        <f t="shared" si="16"/>
        <v>13.115041917218978</v>
      </c>
      <c r="O17" s="24">
        <f t="shared" si="17"/>
        <v>19.488214897072375</v>
      </c>
      <c r="P17" s="24">
        <f t="shared" si="18"/>
        <v>67.396743185708658</v>
      </c>
      <c r="Q17" t="s">
        <v>72</v>
      </c>
      <c r="R17" t="s">
        <v>159</v>
      </c>
      <c r="S17" t="s">
        <v>310</v>
      </c>
      <c r="T17" s="35">
        <v>100</v>
      </c>
      <c r="U17" s="35">
        <f t="shared" si="19"/>
        <v>82.935153583617733</v>
      </c>
      <c r="V17" s="35">
        <f t="shared" si="20"/>
        <v>78.021978021978015</v>
      </c>
      <c r="W17" s="35">
        <f t="shared" si="21"/>
        <v>34.21052631578948</v>
      </c>
      <c r="X17" s="35">
        <f t="shared" si="22"/>
        <v>87.767495662232506</v>
      </c>
      <c r="Y17" s="35">
        <f t="shared" si="23"/>
        <v>82.854320100592787</v>
      </c>
      <c r="Z17" s="35">
        <f t="shared" si="24"/>
        <v>39.042868394404231</v>
      </c>
      <c r="AA17" s="35">
        <f t="shared" si="25"/>
        <v>-4.8323420786147722</v>
      </c>
      <c r="AB17" s="35">
        <f t="shared" si="26"/>
        <v>-4.8323420786147722</v>
      </c>
      <c r="AC17" s="35">
        <f t="shared" si="27"/>
        <v>-4.8323420786147508</v>
      </c>
      <c r="AF17">
        <v>1.66</v>
      </c>
      <c r="AG17">
        <v>2.33</v>
      </c>
      <c r="AJ17" t="s">
        <v>188</v>
      </c>
    </row>
    <row r="18" spans="1:36" ht="15" x14ac:dyDescent="0.25">
      <c r="A18">
        <v>5.86</v>
      </c>
      <c r="B18">
        <v>4.55</v>
      </c>
      <c r="C18">
        <v>1.52</v>
      </c>
      <c r="D18" s="20">
        <f t="shared" si="3"/>
        <v>4.8323420786147597E-2</v>
      </c>
      <c r="E18" s="17">
        <f>IF(OR($A18="",$B18="",$C18=""),"",A18*'MPTO_working_3-way'!$I17)</f>
        <v>6.1431752458068249</v>
      </c>
      <c r="F18" s="21">
        <f>IF(OR($A18="",$B18="",$C18=""),"",B18*'MPTO_working_3-way'!$I17)</f>
        <v>4.7698715645769711</v>
      </c>
      <c r="G18" s="22">
        <f>IF(OR($A18="",$B18="",$C18=""),"",C18*'MPTO_working_3-way'!$I17)</f>
        <v>1.5934515995949443</v>
      </c>
      <c r="H18" s="17">
        <f>IF(OR($A18="",$B18="",$C18=""),"",'MPTO_working_3-way'!E17)</f>
        <v>6.4707890977755751</v>
      </c>
      <c r="I18" s="21">
        <f>IF(OR($A18="",$B18="",$C18=""),"",'MPTO_working_3-way'!F17)</f>
        <v>4.9098451086210311</v>
      </c>
      <c r="J18" s="22">
        <f>IF(OR($A18="",$B18="",$C18=""),"",'MPTO_working_3-way'!G17)</f>
        <v>1.5581495250066129</v>
      </c>
      <c r="K18" s="17">
        <f>IF(OR($A18="",$B18="",$C18=""),"",'OddsRatio_working_3-way'!H17)</f>
        <v>6.3215539160675798</v>
      </c>
      <c r="L18" s="21">
        <f>IF(OR($A18="",$B18="",$C18=""),"",'OddsRatio_working_3-way'!I17)</f>
        <v>4.8871432926008049</v>
      </c>
      <c r="M18" s="22">
        <f>IF(OR($A18="",$B18="",$C18=""),"",'OddsRatio_working_3-way'!J17)</f>
        <v>1.5693843696203995</v>
      </c>
      <c r="N18" s="23">
        <f t="shared" si="16"/>
        <v>16.278226812470873</v>
      </c>
      <c r="O18" s="24">
        <f t="shared" si="17"/>
        <v>20.964925081555894</v>
      </c>
      <c r="P18" s="24">
        <f t="shared" si="18"/>
        <v>62.756848105973226</v>
      </c>
      <c r="Q18" t="s">
        <v>258</v>
      </c>
      <c r="R18" t="s">
        <v>256</v>
      </c>
      <c r="S18" t="s">
        <v>310</v>
      </c>
      <c r="T18" s="35">
        <v>100</v>
      </c>
      <c r="U18" s="35">
        <f t="shared" si="19"/>
        <v>41.520467836257311</v>
      </c>
      <c r="V18" s="35">
        <f t="shared" si="20"/>
        <v>74.226804123711347</v>
      </c>
      <c r="W18" s="35">
        <f t="shared" si="21"/>
        <v>79.253112033195009</v>
      </c>
      <c r="X18" s="35">
        <f t="shared" si="22"/>
        <v>46.520083843093637</v>
      </c>
      <c r="Y18" s="35">
        <f t="shared" si="23"/>
        <v>79.226420130547666</v>
      </c>
      <c r="Z18" s="35">
        <f t="shared" si="24"/>
        <v>84.252728040031343</v>
      </c>
      <c r="AA18" s="35">
        <f t="shared" si="25"/>
        <v>-4.9996160068363267</v>
      </c>
      <c r="AB18" s="35">
        <f t="shared" si="26"/>
        <v>-4.9996160068363196</v>
      </c>
      <c r="AC18" s="35">
        <f t="shared" si="27"/>
        <v>-4.9996160068363338</v>
      </c>
      <c r="AF18">
        <v>1.68</v>
      </c>
      <c r="AG18">
        <v>2.2200000000000002</v>
      </c>
      <c r="AJ18" t="s">
        <v>283</v>
      </c>
    </row>
    <row r="19" spans="1:36" ht="15" x14ac:dyDescent="0.25">
      <c r="A19">
        <v>1.71</v>
      </c>
      <c r="B19">
        <v>3.88</v>
      </c>
      <c r="C19">
        <v>4.82</v>
      </c>
      <c r="D19" s="20">
        <f t="shared" si="3"/>
        <v>4.999616006836316E-2</v>
      </c>
      <c r="E19" s="17">
        <f>IF(OR($A19="",$B19="",$C19=""),"",A19*'MPTO_working_3-way'!$I18)</f>
        <v>1.7954934337169011</v>
      </c>
      <c r="F19" s="21">
        <f>IF(OR($A19="",$B19="",$C19=""),"",B19*'MPTO_working_3-way'!$I18)</f>
        <v>4.073985101065249</v>
      </c>
      <c r="G19" s="22">
        <f>IF(OR($A19="",$B19="",$C19=""),"",C19*'MPTO_working_3-way'!$I18)</f>
        <v>5.0609814915295104</v>
      </c>
      <c r="H19" s="17">
        <f>IF(OR($A19="",$B19="",$C19=""),"",'MPTO_working_3-way'!E18)</f>
        <v>1.7601607281819727</v>
      </c>
      <c r="I19" s="21">
        <f>IF(OR($A19="",$B19="",$C19=""),"",'MPTO_working_3-way'!F18)</f>
        <v>4.1482317162388913</v>
      </c>
      <c r="J19" s="22">
        <f>IF(OR($A19="",$B19="",$C19=""),"",'MPTO_working_3-way'!G18)</f>
        <v>5.2409941997874299</v>
      </c>
      <c r="K19" s="17">
        <f>IF(OR($A19="",$B19="",$C19=""),"",'OddsRatio_working_3-way'!H18)</f>
        <v>1.7725502857272819</v>
      </c>
      <c r="L19" s="21">
        <f>IF(OR($A19="",$B19="",$C19=""),"",'OddsRatio_working_3-way'!I18)</f>
        <v>4.133725102668409</v>
      </c>
      <c r="M19" s="22">
        <f>IF(OR($A19="",$B19="",$C19=""),"",'OddsRatio_working_3-way'!J18)</f>
        <v>5.1565381570115711</v>
      </c>
      <c r="N19" s="23">
        <f t="shared" si="16"/>
        <v>55.694996217829221</v>
      </c>
      <c r="O19" s="24">
        <f t="shared" si="17"/>
        <v>24.545990601156692</v>
      </c>
      <c r="P19" s="24">
        <f t="shared" si="18"/>
        <v>19.759013181014101</v>
      </c>
      <c r="Q19" t="s">
        <v>249</v>
      </c>
      <c r="R19" t="s">
        <v>257</v>
      </c>
      <c r="S19" t="s">
        <v>310</v>
      </c>
      <c r="T19" s="35">
        <v>100</v>
      </c>
      <c r="U19" s="35">
        <f t="shared" si="19"/>
        <v>46.808510638297875</v>
      </c>
      <c r="V19" s="35">
        <f t="shared" si="20"/>
        <v>72.67759562841529</v>
      </c>
      <c r="W19" s="35">
        <f t="shared" si="21"/>
        <v>73.40425531914893</v>
      </c>
      <c r="X19" s="35">
        <f t="shared" si="22"/>
        <v>53.918149052435759</v>
      </c>
      <c r="Y19" s="35">
        <f t="shared" si="23"/>
        <v>79.787234042553195</v>
      </c>
      <c r="Z19" s="35">
        <f t="shared" si="24"/>
        <v>80.513893733286821</v>
      </c>
      <c r="AA19" s="35">
        <f t="shared" si="25"/>
        <v>-7.1096384141378834</v>
      </c>
      <c r="AB19" s="35">
        <f t="shared" si="26"/>
        <v>-7.1096384141379048</v>
      </c>
      <c r="AC19" s="35">
        <f t="shared" si="27"/>
        <v>-7.1096384141378905</v>
      </c>
      <c r="AF19">
        <v>1.83</v>
      </c>
      <c r="AG19">
        <v>2.0099999999999998</v>
      </c>
      <c r="AJ19" t="s">
        <v>283</v>
      </c>
    </row>
    <row r="20" spans="1:36" ht="15" x14ac:dyDescent="0.25">
      <c r="A20">
        <v>1.88</v>
      </c>
      <c r="B20">
        <v>3.66</v>
      </c>
      <c r="C20">
        <v>3.76</v>
      </c>
      <c r="D20" s="20">
        <f t="shared" si="3"/>
        <v>7.1096384141378977E-2</v>
      </c>
      <c r="E20" s="17">
        <f>IF(OR($A20="",$B20="",$C20=""),"",A20*'MPTO_working_3-way'!$I19)</f>
        <v>2.0136612021857925</v>
      </c>
      <c r="F20" s="21">
        <f>IF(OR($A20="",$B20="",$C20=""),"",B20*'MPTO_working_3-way'!$I19)</f>
        <v>3.9202127659574471</v>
      </c>
      <c r="G20" s="22">
        <f>IF(OR($A20="",$B20="",$C20=""),"",C20*'MPTO_working_3-way'!$I19)</f>
        <v>4.027322404371585</v>
      </c>
      <c r="H20" s="17">
        <f>IF(OR($A20="",$B20="",$C20=""),"",'MPTO_working_3-way'!E19)</f>
        <v>1.9676669081480918</v>
      </c>
      <c r="I20" s="21">
        <f>IF(OR($A20="",$B20="",$C20=""),"",'MPTO_working_3-way'!F19)</f>
        <v>4.0076104682767726</v>
      </c>
      <c r="J20" s="22">
        <f>IF(OR($A20="",$B20="",$C20=""),"",'MPTO_working_3-way'!G19)</f>
        <v>4.1278195488721812</v>
      </c>
      <c r="K20" s="17">
        <f>IF(OR($A20="",$B20="",$C20=""),"",'OddsRatio_working_3-way'!H19)</f>
        <v>1.9845878368259338</v>
      </c>
      <c r="L20" s="21">
        <f>IF(OR($A20="",$B20="",$C20=""),"",'OddsRatio_working_3-way'!I19)</f>
        <v>3.9761405067692994</v>
      </c>
      <c r="M20" s="22">
        <f>IF(OR($A20="",$B20="",$C20=""),"",'OddsRatio_working_3-way'!J19)</f>
        <v>4.0880254882267915</v>
      </c>
      <c r="N20" s="23">
        <f t="shared" si="16"/>
        <v>49.660786974219803</v>
      </c>
      <c r="O20" s="24">
        <f t="shared" si="17"/>
        <v>25.508819538670284</v>
      </c>
      <c r="P20" s="24">
        <f t="shared" si="18"/>
        <v>24.830393487109902</v>
      </c>
      <c r="Q20" t="s">
        <v>276</v>
      </c>
      <c r="R20" t="s">
        <v>270</v>
      </c>
      <c r="S20" t="s">
        <v>310</v>
      </c>
      <c r="T20" s="35">
        <v>100</v>
      </c>
      <c r="U20" s="35">
        <f t="shared" si="19"/>
        <v>91.40154772141014</v>
      </c>
      <c r="V20" s="35">
        <f t="shared" si="20"/>
        <v>84.894259818731115</v>
      </c>
      <c r="W20" s="35">
        <f t="shared" si="21"/>
        <v>19.35483870967742</v>
      </c>
      <c r="X20" s="35">
        <f t="shared" si="22"/>
        <v>95.750901471591462</v>
      </c>
      <c r="Y20" s="35">
        <f t="shared" si="23"/>
        <v>89.243613568912437</v>
      </c>
      <c r="Z20" s="35">
        <f t="shared" si="24"/>
        <v>23.704192459858735</v>
      </c>
      <c r="AA20" s="35">
        <f t="shared" si="25"/>
        <v>-4.3493537501813222</v>
      </c>
      <c r="AB20" s="35">
        <f t="shared" si="26"/>
        <v>-4.3493537501813222</v>
      </c>
      <c r="AC20" s="35">
        <f t="shared" si="27"/>
        <v>-4.3493537501813151</v>
      </c>
      <c r="AF20">
        <v>1.77</v>
      </c>
      <c r="AG20">
        <v>2.02</v>
      </c>
      <c r="AJ20" t="s">
        <v>285</v>
      </c>
    </row>
    <row r="21" spans="1:36" ht="15" x14ac:dyDescent="0.25">
      <c r="A21">
        <v>11.63</v>
      </c>
      <c r="B21">
        <v>6.62</v>
      </c>
      <c r="C21">
        <v>1.24</v>
      </c>
      <c r="D21" s="20">
        <f t="shared" si="3"/>
        <v>4.3493537501813284E-2</v>
      </c>
      <c r="E21" s="17">
        <f>IF(OR($A21="",$B21="",$C21=""),"",A21*'MPTO_working_3-way'!$I20)</f>
        <v>12.135829841146089</v>
      </c>
      <c r="F21" s="21">
        <f>IF(OR($A21="",$B21="",$C21=""),"",B21*'MPTO_working_3-way'!$I20)</f>
        <v>6.907927218262004</v>
      </c>
      <c r="G21" s="22">
        <f>IF(OR($A21="",$B21="",$C21=""),"",C21*'MPTO_working_3-way'!$I20)</f>
        <v>1.2939319865022485</v>
      </c>
      <c r="H21" s="17">
        <f>IF(OR($A21="",$B21="",$C21=""),"",'MPTO_working_3-way'!E20)</f>
        <v>13.988620574320478</v>
      </c>
      <c r="I21" s="21">
        <f>IF(OR($A21="",$B21="",$C21=""),"",'MPTO_working_3-way'!F20)</f>
        <v>7.3228123277993227</v>
      </c>
      <c r="J21" s="22">
        <f>IF(OR($A21="",$B21="",$C21=""),"",'MPTO_working_3-way'!G20)</f>
        <v>1.2626999726266974</v>
      </c>
      <c r="K21" s="17">
        <f>IF(OR($A21="",$B21="",$C21=""),"",'OddsRatio_working_3-way'!H20)</f>
        <v>12.996885878838338</v>
      </c>
      <c r="L21" s="21">
        <f>IF(OR($A21="",$B21="",$C21=""),"",'OddsRatio_working_3-way'!I20)</f>
        <v>7.3426621485485857</v>
      </c>
      <c r="M21" s="22">
        <f>IF(OR($A21="",$B21="",$C21=""),"",'OddsRatio_working_3-way'!J20)</f>
        <v>1.2708610170198684</v>
      </c>
      <c r="N21" s="23">
        <f t="shared" si="16"/>
        <v>8.2400627982565844</v>
      </c>
      <c r="O21" s="24">
        <f t="shared" si="17"/>
        <v>14.476122408417535</v>
      </c>
      <c r="P21" s="24">
        <f t="shared" si="18"/>
        <v>77.28381479332586</v>
      </c>
      <c r="Q21" t="s">
        <v>79</v>
      </c>
      <c r="R21" t="s">
        <v>140</v>
      </c>
      <c r="S21" t="s">
        <v>311</v>
      </c>
      <c r="T21" s="35">
        <v>100</v>
      </c>
      <c r="U21" s="35">
        <f t="shared" si="19"/>
        <v>27.007299270072991</v>
      </c>
      <c r="V21" s="35">
        <f t="shared" si="20"/>
        <v>81.412639405204473</v>
      </c>
      <c r="W21" s="35">
        <f t="shared" si="21"/>
        <v>87.5</v>
      </c>
      <c r="X21" s="35">
        <f t="shared" si="22"/>
        <v>31.087360594795545</v>
      </c>
      <c r="Y21" s="35">
        <f t="shared" si="23"/>
        <v>85.492700729927009</v>
      </c>
      <c r="Z21" s="35">
        <f t="shared" si="24"/>
        <v>91.58006132472255</v>
      </c>
      <c r="AA21" s="35">
        <f t="shared" si="25"/>
        <v>-4.0800613247225535</v>
      </c>
      <c r="AB21" s="35">
        <f t="shared" si="26"/>
        <v>-4.0800613247225357</v>
      </c>
      <c r="AC21" s="35">
        <f t="shared" si="27"/>
        <v>-4.0800613247225499</v>
      </c>
      <c r="AF21">
        <v>1.48</v>
      </c>
      <c r="AG21">
        <v>2.69</v>
      </c>
      <c r="AJ21" t="s">
        <v>186</v>
      </c>
    </row>
    <row r="22" spans="1:36" ht="15" x14ac:dyDescent="0.25">
      <c r="A22">
        <v>1.37</v>
      </c>
      <c r="B22">
        <v>5.38</v>
      </c>
      <c r="C22">
        <v>8</v>
      </c>
      <c r="D22" s="20">
        <f t="shared" si="3"/>
        <v>4.0800613247225392E-2</v>
      </c>
      <c r="E22" s="17">
        <f>IF(OR($A22="",$B22="",$C22=""),"",A22*'MPTO_working_3-way'!$I21)</f>
        <v>1.4258968401486989</v>
      </c>
      <c r="F22" s="21">
        <f>IF(OR($A22="",$B22="",$C22=""),"",B22*'MPTO_working_3-way'!$I21)</f>
        <v>5.5995072992700727</v>
      </c>
      <c r="G22" s="22">
        <f>IF(OR($A22="",$B22="",$C22=""),"",C22*'MPTO_working_3-way'!$I21)</f>
        <v>8.3264049059778031</v>
      </c>
      <c r="H22" s="17">
        <f>IF(OR($A22="",$B22="",$C22=""),"",'MPTO_working_3-way'!E21)</f>
        <v>1.3960108653963013</v>
      </c>
      <c r="I22" s="21">
        <f>IF(OR($A22="",$B22="",$C22=""),"",'MPTO_working_3-way'!F21)</f>
        <v>5.8047266212074478</v>
      </c>
      <c r="J22" s="22">
        <f>IF(OR($A22="",$B22="",$C22=""),"",'MPTO_working_3-way'!G21)</f>
        <v>8.9766771541662411</v>
      </c>
      <c r="K22" s="17">
        <f>IF(OR($A22="",$B22="",$C22=""),"",'OddsRatio_working_3-way'!H21)</f>
        <v>1.4047940585558545</v>
      </c>
      <c r="L22" s="21">
        <f>IF(OR($A22="",$B22="",$C22=""),"",'OddsRatio_working_3-way'!I21)</f>
        <v>5.7918864229044367</v>
      </c>
      <c r="M22" s="22">
        <f>IF(OR($A22="",$B22="",$C22=""),"",'OddsRatio_working_3-way'!J21)</f>
        <v>8.6582659726783255</v>
      </c>
      <c r="N22" s="23">
        <f t="shared" si="16"/>
        <v>70.131300655362665</v>
      </c>
      <c r="O22" s="24">
        <f t="shared" si="17"/>
        <v>17.858714107406477</v>
      </c>
      <c r="P22" s="24">
        <f t="shared" si="18"/>
        <v>12.009985237230858</v>
      </c>
      <c r="Q22" t="s">
        <v>138</v>
      </c>
      <c r="R22" t="s">
        <v>139</v>
      </c>
      <c r="S22" t="s">
        <v>311</v>
      </c>
      <c r="T22" s="35">
        <v>100</v>
      </c>
      <c r="U22" s="35">
        <f t="shared" si="19"/>
        <v>56.896551724137922</v>
      </c>
      <c r="V22" s="35">
        <f t="shared" si="20"/>
        <v>70.059880239520965</v>
      </c>
      <c r="W22" s="35">
        <f t="shared" si="21"/>
        <v>69.696969696969703</v>
      </c>
      <c r="X22" s="35">
        <f t="shared" si="22"/>
        <v>60.243150063509354</v>
      </c>
      <c r="Y22" s="35">
        <f t="shared" si="23"/>
        <v>73.406478578892376</v>
      </c>
      <c r="Z22" s="35">
        <f t="shared" si="24"/>
        <v>73.043568036341114</v>
      </c>
      <c r="AA22" s="35">
        <f t="shared" si="25"/>
        <v>-3.3465983393714325</v>
      </c>
      <c r="AB22" s="35">
        <f t="shared" si="26"/>
        <v>-3.3465983393714112</v>
      </c>
      <c r="AC22" s="35">
        <f t="shared" si="27"/>
        <v>-3.3465983393714112</v>
      </c>
      <c r="AF22">
        <v>1.56</v>
      </c>
      <c r="AG22">
        <v>2.52</v>
      </c>
      <c r="AJ22" t="s">
        <v>186</v>
      </c>
    </row>
    <row r="23" spans="1:36" ht="15" x14ac:dyDescent="0.25">
      <c r="A23">
        <v>2.3199999999999998</v>
      </c>
      <c r="B23">
        <v>3.34</v>
      </c>
      <c r="C23">
        <v>3.3</v>
      </c>
      <c r="D23" s="20">
        <f t="shared" si="3"/>
        <v>3.3465983393714094E-2</v>
      </c>
      <c r="E23" s="17">
        <f>IF(OR($A23="",$B23="",$C23=""),"",A23*'MPTO_working_3-way'!$I22)</f>
        <v>2.3976410814734166</v>
      </c>
      <c r="F23" s="21">
        <f>IF(OR($A23="",$B23="",$C23=""),"",B23*'MPTO_working_3-way'!$I22)</f>
        <v>3.4517763845350049</v>
      </c>
      <c r="G23" s="22">
        <f>IF(OR($A23="",$B23="",$C23=""),"",C23*'MPTO_working_3-way'!$I22)</f>
        <v>3.4104377451992565</v>
      </c>
      <c r="H23" s="17">
        <f>IF(OR($A23="",$B23="",$C23=""),"",'MPTO_working_3-way'!E22)</f>
        <v>2.3816376407005966</v>
      </c>
      <c r="I23" s="21">
        <f>IF(OR($A23="",$B23="",$C23=""),"",'MPTO_working_3-way'!F22)</f>
        <v>3.4692604638878737</v>
      </c>
      <c r="J23" s="22">
        <f>IF(OR($A23="",$B23="",$C23=""),"",'MPTO_working_3-way'!G22)</f>
        <v>3.4261244877323733</v>
      </c>
      <c r="K23" s="17">
        <f>IF(OR($A23="",$B23="",$C23=""),"",'OddsRatio_working_3-way'!H22)</f>
        <v>2.3885493843423582</v>
      </c>
      <c r="L23" s="21">
        <f>IF(OR($A23="",$B23="",$C23=""),"",'OddsRatio_working_3-way'!I22)</f>
        <v>3.4615193631523624</v>
      </c>
      <c r="M23" s="22">
        <f>IF(OR($A23="",$B23="",$C23=""),"",'OddsRatio_working_3-way'!J22)</f>
        <v>3.4194421090813818</v>
      </c>
      <c r="N23" s="23">
        <f t="shared" si="16"/>
        <v>41.70766040534609</v>
      </c>
      <c r="O23" s="24">
        <f t="shared" si="17"/>
        <v>28.97059046119848</v>
      </c>
      <c r="P23" s="24">
        <f t="shared" si="18"/>
        <v>29.321749133455434</v>
      </c>
      <c r="Q23" t="s">
        <v>68</v>
      </c>
      <c r="R23" t="s">
        <v>80</v>
      </c>
      <c r="S23" t="s">
        <v>311</v>
      </c>
      <c r="T23" s="35">
        <v>100</v>
      </c>
      <c r="U23" s="35">
        <f t="shared" si="19"/>
        <v>57.446808510638299</v>
      </c>
      <c r="V23" s="35">
        <f t="shared" si="20"/>
        <v>72.067039106145245</v>
      </c>
      <c r="W23" s="35">
        <f t="shared" si="21"/>
        <v>67.10526315789474</v>
      </c>
      <c r="X23" s="35">
        <f t="shared" si="22"/>
        <v>60.827697735960015</v>
      </c>
      <c r="Y23" s="35">
        <f t="shared" si="23"/>
        <v>75.447928331466969</v>
      </c>
      <c r="Z23" s="35">
        <f t="shared" si="24"/>
        <v>70.486152383216449</v>
      </c>
      <c r="AA23" s="35">
        <f t="shared" si="25"/>
        <v>-3.3808892253217167</v>
      </c>
      <c r="AB23" s="35">
        <f t="shared" si="26"/>
        <v>-3.3808892253217238</v>
      </c>
      <c r="AC23" s="35">
        <f t="shared" si="27"/>
        <v>-3.3808892253217095</v>
      </c>
      <c r="AF23">
        <v>2.0699999999999998</v>
      </c>
      <c r="AG23">
        <v>1.8</v>
      </c>
      <c r="AJ23" t="s">
        <v>186</v>
      </c>
    </row>
    <row r="24" spans="1:36" ht="15" x14ac:dyDescent="0.25">
      <c r="A24">
        <v>2.35</v>
      </c>
      <c r="B24">
        <v>3.58</v>
      </c>
      <c r="C24">
        <v>3.04</v>
      </c>
      <c r="D24" s="20">
        <f t="shared" si="3"/>
        <v>3.3808892253217149E-2</v>
      </c>
      <c r="E24" s="17">
        <f>IF(OR($A24="",$B24="",$C24=""),"",A24*'MPTO_working_3-way'!$I23)</f>
        <v>2.4294508967950605</v>
      </c>
      <c r="F24" s="21">
        <f>IF(OR($A24="",$B24="",$C24=""),"",B24*'MPTO_working_3-way'!$I23)</f>
        <v>3.7010358342665173</v>
      </c>
      <c r="G24" s="22">
        <f>IF(OR($A24="",$B24="",$C24=""),"",C24*'MPTO_working_3-way'!$I23)</f>
        <v>3.1427790324497802</v>
      </c>
      <c r="H24" s="17">
        <f>IF(OR($A24="",$B24="",$C24=""),"",'MPTO_working_3-way'!E23)</f>
        <v>2.4139296244885942</v>
      </c>
      <c r="I24" s="21">
        <f>IF(OR($A24="",$B24="",$C24=""),"",'MPTO_working_3-way'!F23)</f>
        <v>3.7305083987607524</v>
      </c>
      <c r="J24" s="22">
        <f>IF(OR($A24="",$B24="",$C24=""),"",'MPTO_working_3-way'!G23)</f>
        <v>3.1478441244719857</v>
      </c>
      <c r="K24" s="17">
        <f>IF(OR($A24="",$B24="",$C24=""),"",'OddsRatio_working_3-way'!H23)</f>
        <v>2.4208165999633211</v>
      </c>
      <c r="L24" s="21">
        <f>IF(OR($A24="",$B24="",$C24=""),"",'OddsRatio_working_3-way'!I23)</f>
        <v>3.7153383910410143</v>
      </c>
      <c r="M24" s="22">
        <f>IF(OR($A24="",$B24="",$C24=""),"",'OddsRatio_working_3-way'!J23)</f>
        <v>3.1470117510556852</v>
      </c>
      <c r="N24" s="23">
        <f t="shared" si="16"/>
        <v>41.161564587257274</v>
      </c>
      <c r="O24" s="24">
        <f t="shared" si="17"/>
        <v>27.019462787724752</v>
      </c>
      <c r="P24" s="24">
        <f t="shared" si="18"/>
        <v>31.818972625017967</v>
      </c>
      <c r="Q24" t="s">
        <v>81</v>
      </c>
      <c r="R24" t="s">
        <v>141</v>
      </c>
      <c r="S24" t="s">
        <v>311</v>
      </c>
      <c r="T24" s="35">
        <v>100</v>
      </c>
      <c r="U24" s="35">
        <f t="shared" si="19"/>
        <v>62.264150943396231</v>
      </c>
      <c r="V24" s="35">
        <f t="shared" si="20"/>
        <v>72.602739726027394</v>
      </c>
      <c r="W24" s="35">
        <f t="shared" si="21"/>
        <v>61.832061068702288</v>
      </c>
      <c r="X24" s="35">
        <f t="shared" si="22"/>
        <v>65.565199205270304</v>
      </c>
      <c r="Y24" s="35">
        <f t="shared" si="23"/>
        <v>75.903787987901481</v>
      </c>
      <c r="Z24" s="35">
        <f t="shared" si="24"/>
        <v>65.133109330576374</v>
      </c>
      <c r="AA24" s="35">
        <f t="shared" si="25"/>
        <v>-3.3010482618740724</v>
      </c>
      <c r="AB24" s="35">
        <f t="shared" si="26"/>
        <v>-3.3010482618740866</v>
      </c>
      <c r="AC24" s="35">
        <f t="shared" si="27"/>
        <v>-3.3010482618740866</v>
      </c>
      <c r="AF24">
        <v>1.69</v>
      </c>
      <c r="AG24">
        <v>2.23</v>
      </c>
      <c r="AJ24" t="s">
        <v>186</v>
      </c>
    </row>
    <row r="25" spans="1:36" ht="15" x14ac:dyDescent="0.25">
      <c r="A25">
        <v>2.65</v>
      </c>
      <c r="B25">
        <v>3.65</v>
      </c>
      <c r="C25">
        <v>2.62</v>
      </c>
      <c r="D25" s="20">
        <f t="shared" si="3"/>
        <v>3.3010482618740955E-2</v>
      </c>
      <c r="E25" s="17">
        <f>IF(OR($A25="",$B25="",$C25=""),"",A25*'MPTO_working_3-way'!$I24)</f>
        <v>2.7374777789396636</v>
      </c>
      <c r="F25" s="21">
        <f>IF(OR($A25="",$B25="",$C25=""),"",B25*'MPTO_working_3-way'!$I24)</f>
        <v>3.7704882615584046</v>
      </c>
      <c r="G25" s="22">
        <f>IF(OR($A25="",$B25="",$C25=""),"",C25*'MPTO_working_3-way'!$I24)</f>
        <v>2.7064874644611012</v>
      </c>
      <c r="H25" s="17">
        <f>IF(OR($A25="",$B25="",$C25=""),"",'MPTO_working_3-way'!E24)</f>
        <v>2.7295929083437902</v>
      </c>
      <c r="I25" s="21">
        <f>IF(OR($A25="",$B25="",$C25=""),"",'MPTO_working_3-way'!F24)</f>
        <v>3.8027280298312616</v>
      </c>
      <c r="J25" s="22">
        <f>IF(OR($A25="",$B25="",$C25=""),"",'MPTO_working_3-way'!G24)</f>
        <v>2.6977745604743633</v>
      </c>
      <c r="K25" s="17">
        <f>IF(OR($A25="",$B25="",$C25=""),"",'OddsRatio_working_3-way'!H24)</f>
        <v>2.7340080783114242</v>
      </c>
      <c r="L25" s="21">
        <f>IF(OR($A25="",$B25="",$C25=""),"",'OddsRatio_working_3-way'!I24)</f>
        <v>3.7849220651668336</v>
      </c>
      <c r="M25" s="22">
        <f>IF(OR($A25="",$B25="",$C25=""),"",'OddsRatio_working_3-way'!J24)</f>
        <v>2.7024806587057619</v>
      </c>
      <c r="N25" s="23">
        <f t="shared" si="16"/>
        <v>36.529976889432163</v>
      </c>
      <c r="O25" s="24">
        <f t="shared" si="17"/>
        <v>26.521764043012393</v>
      </c>
      <c r="P25" s="24">
        <f t="shared" si="18"/>
        <v>36.948259067555433</v>
      </c>
      <c r="Q25" t="s">
        <v>142</v>
      </c>
      <c r="R25" t="s">
        <v>149</v>
      </c>
      <c r="S25" t="s">
        <v>311</v>
      </c>
      <c r="T25" s="35">
        <v>100</v>
      </c>
      <c r="U25" s="35">
        <f t="shared" si="19"/>
        <v>41.176470588235297</v>
      </c>
      <c r="V25" s="35">
        <f t="shared" si="20"/>
        <v>74.747474747474755</v>
      </c>
      <c r="W25" s="35">
        <f t="shared" si="21"/>
        <v>80.46875</v>
      </c>
      <c r="X25" s="35">
        <f t="shared" si="22"/>
        <v>44.783775252525253</v>
      </c>
      <c r="Y25" s="35">
        <f t="shared" si="23"/>
        <v>78.35477941176471</v>
      </c>
      <c r="Z25" s="35">
        <f t="shared" si="24"/>
        <v>84.076054664289956</v>
      </c>
      <c r="AA25" s="35">
        <f t="shared" si="25"/>
        <v>-3.6073046642899556</v>
      </c>
      <c r="AB25" s="35">
        <f t="shared" si="26"/>
        <v>-3.6073046642899556</v>
      </c>
      <c r="AC25" s="35">
        <f t="shared" si="27"/>
        <v>-3.6073046642899556</v>
      </c>
      <c r="AF25">
        <v>1.71</v>
      </c>
      <c r="AG25">
        <v>2.23</v>
      </c>
      <c r="AJ25" t="s">
        <v>187</v>
      </c>
    </row>
    <row r="26" spans="1:36" ht="15" x14ac:dyDescent="0.25">
      <c r="A26">
        <v>1.7</v>
      </c>
      <c r="B26">
        <v>3.96</v>
      </c>
      <c r="C26">
        <v>5.12</v>
      </c>
      <c r="D26" s="20">
        <f t="shared" si="3"/>
        <v>3.6073046642899564E-2</v>
      </c>
      <c r="E26" s="17">
        <f>IF(OR($A26="",$B26="",$C26=""),"",A26*'MPTO_working_3-way'!$I25)</f>
        <v>1.7613241792929293</v>
      </c>
      <c r="F26" s="21">
        <f>IF(OR($A26="",$B26="",$C26=""),"",B26*'MPTO_working_3-way'!$I25)</f>
        <v>4.1028492647058821</v>
      </c>
      <c r="G26" s="22">
        <f>IF(OR($A26="",$B26="",$C26=""),"",C26*'MPTO_working_3-way'!$I25)</f>
        <v>5.3046939988116462</v>
      </c>
      <c r="H26" s="17">
        <f>IF(OR($A26="",$B26="",$C26=""),"",'MPTO_working_3-way'!E25)</f>
        <v>1.735475537676999</v>
      </c>
      <c r="I26" s="21">
        <f>IF(OR($A26="",$B26="",$C26=""),"",'MPTO_working_3-way'!F25)</f>
        <v>4.1579885349580827</v>
      </c>
      <c r="J26" s="22">
        <f>IF(OR($A26="",$B26="",$C26=""),"",'MPTO_working_3-way'!G25)</f>
        <v>5.4558900501460474</v>
      </c>
      <c r="K26" s="17">
        <f>IF(OR($A26="",$B26="",$C26=""),"",'OddsRatio_working_3-way'!H25)</f>
        <v>1.7446385569465532</v>
      </c>
      <c r="L26" s="21">
        <f>IF(OR($A26="",$B26="",$C26=""),"",'OddsRatio_working_3-way'!I25)</f>
        <v>4.1487573265168534</v>
      </c>
      <c r="M26" s="22">
        <f>IF(OR($A26="",$B26="",$C26=""),"",'OddsRatio_working_3-way'!J25)</f>
        <v>5.3827297923139987</v>
      </c>
      <c r="N26" s="23">
        <f t="shared" si="16"/>
        <v>56.775465400210578</v>
      </c>
      <c r="O26" s="24">
        <f t="shared" si="17"/>
        <v>24.373305853625755</v>
      </c>
      <c r="P26" s="24">
        <f t="shared" si="18"/>
        <v>18.851228746163667</v>
      </c>
      <c r="Q26" t="s">
        <v>146</v>
      </c>
      <c r="R26" t="s">
        <v>86</v>
      </c>
      <c r="S26" t="s">
        <v>311</v>
      </c>
      <c r="T26" s="35">
        <v>100</v>
      </c>
      <c r="U26" s="35">
        <f t="shared" si="19"/>
        <v>79.633401221995925</v>
      </c>
      <c r="V26" s="35">
        <f t="shared" si="20"/>
        <v>77.064220183486242</v>
      </c>
      <c r="W26" s="35">
        <f t="shared" si="21"/>
        <v>39.393939393939398</v>
      </c>
      <c r="X26" s="35">
        <f t="shared" si="22"/>
        <v>83.541840422574367</v>
      </c>
      <c r="Y26" s="35">
        <f t="shared" si="23"/>
        <v>80.972659384064684</v>
      </c>
      <c r="Z26" s="35">
        <f t="shared" si="24"/>
        <v>43.302378594517833</v>
      </c>
      <c r="AA26" s="35">
        <f t="shared" si="25"/>
        <v>-3.9084392005784423</v>
      </c>
      <c r="AB26" s="35">
        <f t="shared" si="26"/>
        <v>-3.9084392005784423</v>
      </c>
      <c r="AC26" s="35">
        <f t="shared" si="27"/>
        <v>-3.9084392005784352</v>
      </c>
      <c r="AF26">
        <v>1.9</v>
      </c>
      <c r="AG26">
        <v>1.98</v>
      </c>
      <c r="AJ26" t="s">
        <v>187</v>
      </c>
    </row>
    <row r="27" spans="1:36" ht="15" x14ac:dyDescent="0.25">
      <c r="A27">
        <v>4.91</v>
      </c>
      <c r="B27">
        <v>4.3600000000000003</v>
      </c>
      <c r="C27">
        <v>1.65</v>
      </c>
      <c r="D27" s="20">
        <f t="shared" si="3"/>
        <v>3.9084392005784396E-2</v>
      </c>
      <c r="E27" s="17">
        <f>IF(OR($A27="",$B27="",$C27=""),"",A27*'MPTO_working_3-way'!$I26)</f>
        <v>5.1019043647484015</v>
      </c>
      <c r="F27" s="21">
        <f>IF(OR($A27="",$B27="",$C27=""),"",B27*'MPTO_working_3-way'!$I26)</f>
        <v>4.5304079491452205</v>
      </c>
      <c r="G27" s="22">
        <f>IF(OR($A27="",$B27="",$C27=""),"",C27*'MPTO_working_3-way'!$I26)</f>
        <v>1.7144892468095441</v>
      </c>
      <c r="H27" s="17">
        <f>IF(OR($A27="",$B27="",$C27=""),"",'MPTO_working_3-way'!E26)</f>
        <v>5.2455478421340258</v>
      </c>
      <c r="I27" s="21">
        <f>IF(OR($A27="",$B27="",$C27=""),"",'MPTO_working_3-way'!F26)</f>
        <v>4.6225744789072047</v>
      </c>
      <c r="J27" s="22">
        <f>IF(OR($A27="",$B27="",$C27=""),"",'MPTO_working_3-way'!G26)</f>
        <v>1.6862482941410106</v>
      </c>
      <c r="K27" s="17">
        <f>IF(OR($A27="",$B27="",$C27=""),"",'OddsRatio_working_3-way'!H26)</f>
        <v>5.1861121310406579</v>
      </c>
      <c r="L27" s="21">
        <f>IF(OR($A27="",$B27="",$C27=""),"",'OddsRatio_working_3-way'!I26)</f>
        <v>4.597272828720361</v>
      </c>
      <c r="M27" s="22">
        <f>IF(OR($A27="",$B27="",$C27=""),"",'OddsRatio_working_3-way'!J26)</f>
        <v>1.6959009936512599</v>
      </c>
      <c r="N27" s="23">
        <f t="shared" si="16"/>
        <v>19.600524206402184</v>
      </c>
      <c r="O27" s="24">
        <f t="shared" si="17"/>
        <v>22.073067397576771</v>
      </c>
      <c r="P27" s="24">
        <f t="shared" si="18"/>
        <v>58.326408396021058</v>
      </c>
      <c r="Q27" t="s">
        <v>145</v>
      </c>
      <c r="R27" t="s">
        <v>88</v>
      </c>
      <c r="S27" t="s">
        <v>311</v>
      </c>
      <c r="T27" s="35">
        <v>100</v>
      </c>
      <c r="U27" s="35">
        <f t="shared" si="19"/>
        <v>63.503649635036496</v>
      </c>
      <c r="V27" s="35">
        <f t="shared" si="20"/>
        <v>71.590909090909093</v>
      </c>
      <c r="W27" s="35">
        <f t="shared" si="21"/>
        <v>61.685823754789276</v>
      </c>
      <c r="X27" s="35">
        <f t="shared" si="22"/>
        <v>66.723267154301638</v>
      </c>
      <c r="Y27" s="35">
        <f t="shared" si="23"/>
        <v>74.810526610174236</v>
      </c>
      <c r="Z27" s="35">
        <f t="shared" si="24"/>
        <v>64.905441274054425</v>
      </c>
      <c r="AA27" s="35">
        <f t="shared" si="25"/>
        <v>-3.2196175192651424</v>
      </c>
      <c r="AB27" s="35">
        <f t="shared" si="26"/>
        <v>-3.2196175192651424</v>
      </c>
      <c r="AC27" s="35">
        <f t="shared" si="27"/>
        <v>-3.2196175192651495</v>
      </c>
      <c r="AF27">
        <v>1.78</v>
      </c>
      <c r="AG27">
        <v>2.12</v>
      </c>
      <c r="AJ27" t="s">
        <v>187</v>
      </c>
    </row>
    <row r="28" spans="1:36" ht="15" x14ac:dyDescent="0.25">
      <c r="A28">
        <v>2.74</v>
      </c>
      <c r="B28">
        <v>3.52</v>
      </c>
      <c r="C28">
        <v>2.61</v>
      </c>
      <c r="D28" s="20">
        <f t="shared" si="3"/>
        <v>3.2196175192651388E-2</v>
      </c>
      <c r="E28" s="17">
        <f>IF(OR($A28="",$B28="",$C28=""),"",A28*'MPTO_working_3-way'!$I27)</f>
        <v>2.8282175200278652</v>
      </c>
      <c r="F28" s="21">
        <f>IF(OR($A28="",$B28="",$C28=""),"",B28*'MPTO_working_3-way'!$I27)</f>
        <v>3.633330536678133</v>
      </c>
      <c r="G28" s="22">
        <f>IF(OR($A28="",$B28="",$C28=""),"",C28*'MPTO_working_3-way'!$I27)</f>
        <v>2.69403201725282</v>
      </c>
      <c r="H28" s="17">
        <f>IF(OR($A28="",$B28="",$C28=""),"",'MPTO_working_3-way'!E27)</f>
        <v>2.8230130707011685</v>
      </c>
      <c r="I28" s="21">
        <f>IF(OR($A28="",$B28="",$C28=""),"",'MPTO_working_3-way'!F27)</f>
        <v>3.6581950701927481</v>
      </c>
      <c r="J28" s="22">
        <f>IF(OR($A28="",$B28="",$C28=""),"",'MPTO_working_3-way'!G27)</f>
        <v>2.6852146684488738</v>
      </c>
      <c r="K28" s="17">
        <f>IF(OR($A28="",$B28="",$C28=""),"",'OddsRatio_working_3-way'!H27)</f>
        <v>2.8261248204877152</v>
      </c>
      <c r="L28" s="21">
        <f>IF(OR($A28="",$B28="",$C28=""),"",'OddsRatio_working_3-way'!I27)</f>
        <v>3.6447324986373806</v>
      </c>
      <c r="M28" s="22">
        <f>IF(OR($A28="",$B28="",$C28=""),"",'OddsRatio_working_3-way'!J27)</f>
        <v>2.6896902074627707</v>
      </c>
      <c r="N28" s="23">
        <f t="shared" si="16"/>
        <v>35.35795931248412</v>
      </c>
      <c r="O28" s="24">
        <f t="shared" si="17"/>
        <v>27.522956964831391</v>
      </c>
      <c r="P28" s="24">
        <f t="shared" si="18"/>
        <v>37.119083722684486</v>
      </c>
      <c r="Q28" t="s">
        <v>148</v>
      </c>
      <c r="R28" t="s">
        <v>85</v>
      </c>
      <c r="S28" t="s">
        <v>311</v>
      </c>
      <c r="T28" s="35">
        <v>100</v>
      </c>
      <c r="U28" s="35">
        <f t="shared" si="19"/>
        <v>44.444444444444443</v>
      </c>
      <c r="V28" s="35">
        <f t="shared" si="20"/>
        <v>76.689976689976689</v>
      </c>
      <c r="W28" s="35">
        <f t="shared" si="21"/>
        <v>75.308641975308646</v>
      </c>
      <c r="X28" s="35">
        <f t="shared" si="22"/>
        <v>48.001381334714665</v>
      </c>
      <c r="Y28" s="35">
        <f t="shared" si="23"/>
        <v>80.246913580246911</v>
      </c>
      <c r="Z28" s="35">
        <f t="shared" si="24"/>
        <v>78.865578865578868</v>
      </c>
      <c r="AA28" s="35">
        <f t="shared" si="25"/>
        <v>-3.5569368902702223</v>
      </c>
      <c r="AB28" s="35">
        <f t="shared" si="26"/>
        <v>-3.5569368902702223</v>
      </c>
      <c r="AC28" s="35">
        <f t="shared" si="27"/>
        <v>-3.5569368902702223</v>
      </c>
      <c r="AF28">
        <v>1.93</v>
      </c>
      <c r="AG28">
        <v>1.96</v>
      </c>
      <c r="AJ28" t="s">
        <v>187</v>
      </c>
    </row>
    <row r="29" spans="1:36" ht="15" x14ac:dyDescent="0.25">
      <c r="A29">
        <v>1.8</v>
      </c>
      <c r="B29">
        <v>4.29</v>
      </c>
      <c r="C29">
        <v>4.05</v>
      </c>
      <c r="D29" s="20">
        <f t="shared" si="3"/>
        <v>3.5569368902702347E-2</v>
      </c>
      <c r="E29" s="17">
        <f>IF(OR($A29="",$B29="",$C29=""),"",A29*'MPTO_working_3-way'!$I28)</f>
        <v>1.8640248640248642</v>
      </c>
      <c r="F29" s="21">
        <f>IF(OR($A29="",$B29="",$C29=""),"",B29*'MPTO_working_3-way'!$I28)</f>
        <v>4.4425925925925931</v>
      </c>
      <c r="G29" s="22">
        <f>IF(OR($A29="",$B29="",$C29=""),"",C29*'MPTO_working_3-way'!$I28)</f>
        <v>4.1940559440559442</v>
      </c>
      <c r="H29" s="17">
        <f>IF(OR($A29="",$B29="",$C29=""),"",'MPTO_working_3-way'!E28)</f>
        <v>1.8392526332504107</v>
      </c>
      <c r="I29" s="21">
        <f>IF(OR($A29="",$B29="",$C29=""),"",'MPTO_working_3-way'!F28)</f>
        <v>4.5199011446410005</v>
      </c>
      <c r="J29" s="22">
        <f>IF(OR($A29="",$B29="",$C29=""),"",'MPTO_working_3-way'!G28)</f>
        <v>4.2542850146914786</v>
      </c>
      <c r="K29" s="17">
        <f>IF(OR($A29="",$B29="",$C29=""),"",'OddsRatio_working_3-way'!H28)</f>
        <v>1.8482970541541137</v>
      </c>
      <c r="L29" s="21">
        <f>IF(OR($A29="",$B29="",$C29=""),"",'OddsRatio_working_3-way'!I28)</f>
        <v>4.4886216352087933</v>
      </c>
      <c r="M29" s="22">
        <f>IF(OR($A29="",$B29="",$C29=""),"",'OddsRatio_working_3-way'!J28)</f>
        <v>4.234132518962558</v>
      </c>
      <c r="N29" s="23">
        <f t="shared" si="16"/>
        <v>53.647353063776571</v>
      </c>
      <c r="O29" s="24">
        <f t="shared" si="17"/>
        <v>22.509378907878279</v>
      </c>
      <c r="P29" s="24">
        <f t="shared" si="18"/>
        <v>23.843268028345143</v>
      </c>
      <c r="Q29" t="s">
        <v>70</v>
      </c>
      <c r="R29" t="s">
        <v>143</v>
      </c>
      <c r="S29" t="s">
        <v>311</v>
      </c>
      <c r="T29" s="35">
        <v>100</v>
      </c>
      <c r="U29" s="35">
        <f t="shared" si="19"/>
        <v>59.514170040485837</v>
      </c>
      <c r="V29" s="35">
        <f t="shared" si="20"/>
        <v>72.451790633608823</v>
      </c>
      <c r="W29" s="35">
        <f t="shared" si="21"/>
        <v>64.788732394366207</v>
      </c>
      <c r="X29" s="35">
        <f t="shared" si="22"/>
        <v>62.759476972024999</v>
      </c>
      <c r="Y29" s="35">
        <f t="shared" si="23"/>
        <v>75.69709756514797</v>
      </c>
      <c r="Z29" s="35">
        <f t="shared" si="24"/>
        <v>68.034039325905354</v>
      </c>
      <c r="AA29" s="35">
        <f t="shared" si="25"/>
        <v>-3.2453069315391616</v>
      </c>
      <c r="AB29" s="35">
        <f t="shared" si="26"/>
        <v>-3.2453069315391474</v>
      </c>
      <c r="AC29" s="35">
        <f t="shared" si="27"/>
        <v>-3.2453069315391474</v>
      </c>
      <c r="AF29">
        <v>1.56</v>
      </c>
      <c r="AG29">
        <v>2.54</v>
      </c>
      <c r="AJ29" t="s">
        <v>187</v>
      </c>
    </row>
    <row r="30" spans="1:36" s="35" customFormat="1" ht="15" x14ac:dyDescent="0.25">
      <c r="A30">
        <v>2.4700000000000002</v>
      </c>
      <c r="B30">
        <v>3.63</v>
      </c>
      <c r="C30">
        <v>2.84</v>
      </c>
      <c r="D30" s="20">
        <f t="shared" si="3"/>
        <v>3.2453069315391492E-2</v>
      </c>
      <c r="E30" s="17">
        <f>IF(OR($A30="",$B30="",$C30=""),"",A30*'MPTO_working_3-way'!$I29)</f>
        <v>2.5501590812090171</v>
      </c>
      <c r="F30" s="21">
        <f>IF(OR($A30="",$B30="",$C30=""),"",B30*'MPTO_working_3-way'!$I29)</f>
        <v>3.7478046416148709</v>
      </c>
      <c r="G30" s="22">
        <f>IF(OR($A30="",$B30="",$C30=""),"",C30*'MPTO_working_3-way'!$I29)</f>
        <v>2.9321667168557117</v>
      </c>
      <c r="H30" s="17">
        <f>IF(OR($A30="",$B30="",$C30=""),"",'MPTO_working_3-way'!E29)</f>
        <v>2.5378094923980496</v>
      </c>
      <c r="I30" s="21">
        <f>IF(OR($A30="",$B30="",$C30=""),"",'MPTO_working_3-way'!F29)</f>
        <v>3.7783698347573429</v>
      </c>
      <c r="J30" s="22">
        <f>IF(OR($A30="",$B30="",$C30=""),"",'MPTO_working_3-way'!G29)</f>
        <v>2.9300166723407139</v>
      </c>
      <c r="K30" s="17">
        <f>IF(OR($A30="",$B30="",$C30=""),"",'OddsRatio_working_3-way'!H29)</f>
        <v>2.5436747370441841</v>
      </c>
      <c r="L30" s="21">
        <f>IF(OR($A30="",$B30="",$C30=""),"",'OddsRatio_working_3-way'!I29)</f>
        <v>3.7618126247797297</v>
      </c>
      <c r="M30" s="22">
        <f>IF(OR($A30="",$B30="",$C30=""),"",'OddsRatio_working_3-way'!J29)</f>
        <v>2.9322187184770732</v>
      </c>
      <c r="N30" s="23">
        <f t="shared" si="16"/>
        <v>39.213239964853692</v>
      </c>
      <c r="O30" s="24">
        <f t="shared" si="17"/>
        <v>26.68228724881229</v>
      </c>
      <c r="P30" s="24">
        <f t="shared" si="18"/>
        <v>34.104472786334021</v>
      </c>
      <c r="Q30" t="s">
        <v>147</v>
      </c>
      <c r="R30" t="s">
        <v>83</v>
      </c>
      <c r="S30" t="s">
        <v>311</v>
      </c>
      <c r="T30" s="35">
        <v>100</v>
      </c>
      <c r="U30" s="35">
        <f t="shared" si="19"/>
        <v>44.751381215469614</v>
      </c>
      <c r="V30" s="35">
        <f t="shared" si="20"/>
        <v>76.415094339622627</v>
      </c>
      <c r="W30" s="35">
        <f t="shared" si="21"/>
        <v>75.786924939467312</v>
      </c>
      <c r="X30" s="35">
        <f t="shared" si="22"/>
        <v>47.797980720910047</v>
      </c>
      <c r="Y30" s="35">
        <f t="shared" si="23"/>
        <v>79.461693845063081</v>
      </c>
      <c r="Z30" s="35">
        <f t="shared" si="24"/>
        <v>78.833524444907738</v>
      </c>
      <c r="AA30" s="35">
        <f t="shared" si="25"/>
        <v>-3.0465995054404331</v>
      </c>
      <c r="AB30" s="35">
        <f t="shared" si="26"/>
        <v>-3.0465995054404544</v>
      </c>
      <c r="AC30" s="35">
        <f t="shared" si="27"/>
        <v>-3.046599505440426</v>
      </c>
      <c r="AD30" s="36"/>
      <c r="AE30" s="36"/>
      <c r="AF30">
        <v>1.71</v>
      </c>
      <c r="AG30">
        <v>2.23</v>
      </c>
      <c r="AH30" s="36"/>
      <c r="AI30" s="36"/>
      <c r="AJ30" t="s">
        <v>187</v>
      </c>
    </row>
    <row r="31" spans="1:36" ht="15" x14ac:dyDescent="0.25">
      <c r="A31">
        <v>1.81</v>
      </c>
      <c r="B31">
        <v>4.24</v>
      </c>
      <c r="C31">
        <v>4.13</v>
      </c>
      <c r="D31" s="20">
        <f t="shared" si="3"/>
        <v>3.0465995054404393E-2</v>
      </c>
      <c r="E31" s="17">
        <f>IF(OR($A31="",$B31="",$C31=""),"",A31*'MPTO_working_3-way'!$I30)</f>
        <v>1.8651434510484719</v>
      </c>
      <c r="F31" s="21">
        <f>IF(OR($A31="",$B31="",$C31=""),"",B31*'MPTO_working_3-way'!$I30)</f>
        <v>4.3691758190306746</v>
      </c>
      <c r="G31" s="22">
        <f>IF(OR($A31="",$B31="",$C31=""),"",C31*'MPTO_working_3-way'!$I30)</f>
        <v>4.2558245595746902</v>
      </c>
      <c r="H31" s="17">
        <f>IF(OR($A31="",$B31="",$C31=""),"",'MPTO_working_3-way'!E30)</f>
        <v>1.8438928721106194</v>
      </c>
      <c r="I31" s="21">
        <f>IF(OR($A31="",$B31="",$C31=""),"",'MPTO_working_3-way'!F30)</f>
        <v>4.4307833563339738</v>
      </c>
      <c r="J31" s="22">
        <f>IF(OR($A31="",$B31="",$C31=""),"",'MPTO_working_3-way'!G30)</f>
        <v>4.3108015696378557</v>
      </c>
      <c r="K31" s="17">
        <f>IF(OR($A31="",$B31="",$C31=""),"",'OddsRatio_working_3-way'!H30)</f>
        <v>1.8517067578257156</v>
      </c>
      <c r="L31" s="21">
        <f>IF(OR($A31="",$B31="",$C31=""),"",'OddsRatio_working_3-way'!I30)</f>
        <v>4.4068270313028632</v>
      </c>
      <c r="M31" s="22">
        <f>IF(OR($A31="",$B31="",$C31=""),"",'OddsRatio_working_3-way'!J30)</f>
        <v>4.2911631506104824</v>
      </c>
      <c r="N31" s="23">
        <f t="shared" si="16"/>
        <v>53.615179006089853</v>
      </c>
      <c r="O31" s="24">
        <f t="shared" si="17"/>
        <v>22.887611792694017</v>
      </c>
      <c r="P31" s="24">
        <f t="shared" si="18"/>
        <v>23.497209201216133</v>
      </c>
      <c r="Q31" t="s">
        <v>89</v>
      </c>
      <c r="R31" t="s">
        <v>99</v>
      </c>
      <c r="S31" t="s">
        <v>311</v>
      </c>
      <c r="T31" s="35">
        <v>100</v>
      </c>
      <c r="U31" s="35">
        <f t="shared" si="19"/>
        <v>56.709956709956707</v>
      </c>
      <c r="V31" s="35">
        <f t="shared" si="20"/>
        <v>72.67759562841529</v>
      </c>
      <c r="W31" s="35">
        <f t="shared" si="21"/>
        <v>67.845659163987136</v>
      </c>
      <c r="X31" s="35">
        <f t="shared" si="22"/>
        <v>59.47674520759756</v>
      </c>
      <c r="Y31" s="35">
        <f t="shared" si="23"/>
        <v>75.44438412605615</v>
      </c>
      <c r="Z31" s="35">
        <f t="shared" si="24"/>
        <v>70.612447661627982</v>
      </c>
      <c r="AA31" s="35">
        <f t="shared" si="25"/>
        <v>-2.766788497640853</v>
      </c>
      <c r="AB31" s="35">
        <f t="shared" si="26"/>
        <v>-2.7667884976408601</v>
      </c>
      <c r="AC31" s="35">
        <f t="shared" si="27"/>
        <v>-2.7667884976408459</v>
      </c>
      <c r="AF31">
        <v>1.65</v>
      </c>
      <c r="AG31">
        <v>2.35</v>
      </c>
      <c r="AJ31" t="s">
        <v>192</v>
      </c>
    </row>
    <row r="32" spans="1:36" ht="15" x14ac:dyDescent="0.25">
      <c r="A32">
        <v>2.31</v>
      </c>
      <c r="B32">
        <v>3.66</v>
      </c>
      <c r="C32">
        <v>3.11</v>
      </c>
      <c r="D32" s="20">
        <f t="shared" si="3"/>
        <v>2.7667884976408486E-2</v>
      </c>
      <c r="E32" s="17">
        <f>IF(OR($A32="",$B32="",$C32=""),"",A32*'MPTO_working_3-way'!$I31)</f>
        <v>2.3739128142955037</v>
      </c>
      <c r="F32" s="21">
        <f>IF(OR($A32="",$B32="",$C32=""),"",B32*'MPTO_working_3-way'!$I31)</f>
        <v>3.7612644590136552</v>
      </c>
      <c r="G32" s="22">
        <f>IF(OR($A32="",$B32="",$C32=""),"",C32*'MPTO_working_3-way'!$I31)</f>
        <v>3.1960471222766302</v>
      </c>
      <c r="H32" s="17">
        <f>IF(OR($A32="",$B32="",$C32=""),"",'MPTO_working_3-way'!E31)</f>
        <v>2.3602841338436575</v>
      </c>
      <c r="I32" s="21">
        <f>IF(OR($A32="",$B32="",$C32=""),"",'MPTO_working_3-way'!F31)</f>
        <v>3.7878584799301374</v>
      </c>
      <c r="J32" s="22">
        <f>IF(OR($A32="",$B32="",$C32=""),"",'MPTO_working_3-way'!G31)</f>
        <v>3.2018362655505253</v>
      </c>
      <c r="K32" s="17">
        <f>IF(OR($A32="",$B32="",$C32=""),"",'OddsRatio_working_3-way'!H31)</f>
        <v>2.3662635861817298</v>
      </c>
      <c r="L32" s="21">
        <f>IF(OR($A32="",$B32="",$C32=""),"",'OddsRatio_working_3-way'!I31)</f>
        <v>3.7742451444606111</v>
      </c>
      <c r="M32" s="22">
        <f>IF(OR($A32="",$B32="",$C32=""),"",'OddsRatio_working_3-way'!J31)</f>
        <v>3.2006230281247698</v>
      </c>
      <c r="N32" s="23">
        <f t="shared" si="16"/>
        <v>42.124546191337942</v>
      </c>
      <c r="O32" s="24">
        <f t="shared" si="17"/>
        <v>26.586803743713293</v>
      </c>
      <c r="P32" s="24">
        <f t="shared" si="18"/>
        <v>31.288650064948765</v>
      </c>
      <c r="Q32" t="s">
        <v>93</v>
      </c>
      <c r="R32" t="s">
        <v>107</v>
      </c>
      <c r="S32" t="s">
        <v>311</v>
      </c>
      <c r="T32" s="35">
        <v>100</v>
      </c>
      <c r="U32" s="35">
        <f t="shared" si="19"/>
        <v>13.793103448275851</v>
      </c>
      <c r="V32" s="35">
        <f t="shared" si="20"/>
        <v>88.399071925754058</v>
      </c>
      <c r="W32" s="35">
        <f t="shared" si="21"/>
        <v>94.591671173607352</v>
      </c>
      <c r="X32" s="35">
        <f t="shared" si="22"/>
        <v>17.009256900638587</v>
      </c>
      <c r="Y32" s="35">
        <f t="shared" si="23"/>
        <v>91.61522537811679</v>
      </c>
      <c r="Z32" s="35">
        <f t="shared" si="24"/>
        <v>97.807824625970085</v>
      </c>
      <c r="AA32" s="35">
        <f t="shared" si="25"/>
        <v>-3.216153452362736</v>
      </c>
      <c r="AB32" s="35">
        <f t="shared" si="26"/>
        <v>-3.2161534523627324</v>
      </c>
      <c r="AC32" s="35">
        <f t="shared" si="27"/>
        <v>-3.2161534523627324</v>
      </c>
      <c r="AF32">
        <v>1.72</v>
      </c>
      <c r="AG32">
        <v>2.21</v>
      </c>
      <c r="AJ32" t="s">
        <v>192</v>
      </c>
    </row>
    <row r="33" spans="1:36" ht="15" x14ac:dyDescent="0.25">
      <c r="A33">
        <v>1.1599999999999999</v>
      </c>
      <c r="B33">
        <v>8.6199999999999992</v>
      </c>
      <c r="C33">
        <v>18.489999999999998</v>
      </c>
      <c r="D33" s="20">
        <f t="shared" si="3"/>
        <v>3.2161534523627244E-2</v>
      </c>
      <c r="E33" s="17">
        <f>IF(OR($A33="",$B33="",$C33=""),"",A33*'MPTO_working_3-way'!$I32)</f>
        <v>1.1973073800474074</v>
      </c>
      <c r="F33" s="21">
        <f>IF(OR($A33="",$B33="",$C33=""),"",B33*'MPTO_working_3-way'!$I32)</f>
        <v>8.8972324275936661</v>
      </c>
      <c r="G33" s="22">
        <f>IF(OR($A33="",$B33="",$C33=""),"",C33*'MPTO_working_3-way'!$I32)</f>
        <v>19.084666773341866</v>
      </c>
      <c r="H33" s="17">
        <f>IF(OR($A33="",$B33="",$C33=""),"",'MPTO_working_3-way'!E32)</f>
        <v>1.1746071720581275</v>
      </c>
      <c r="I33" s="21">
        <f>IF(OR($A33="",$B33="",$C33=""),"",'MPTO_working_3-way'!F32)</f>
        <v>9.4976891388292071</v>
      </c>
      <c r="J33" s="22">
        <f>IF(OR($A33="",$B33="",$C33=""),"",'MPTO_working_3-way'!G32)</f>
        <v>23.061253794372455</v>
      </c>
      <c r="K33" s="17">
        <f>IF(OR($A33="",$B33="",$C33=""),"",'OddsRatio_working_3-way'!H32)</f>
        <v>1.1801930773181915</v>
      </c>
      <c r="L33" s="21">
        <f>IF(OR($A33="",$B33="",$C33=""),"",'OddsRatio_working_3-way'!I32)</f>
        <v>9.5816953072788742</v>
      </c>
      <c r="M33" s="22">
        <f>IF(OR($A33="",$B33="",$C33=""),"",'OddsRatio_working_3-way'!J32)</f>
        <v>20.697355764344824</v>
      </c>
      <c r="N33" s="23">
        <f t="shared" si="16"/>
        <v>83.520741345501847</v>
      </c>
      <c r="O33" s="24">
        <f t="shared" si="17"/>
        <v>11.239450111459645</v>
      </c>
      <c r="P33" s="24">
        <f t="shared" si="18"/>
        <v>5.2398085430385146</v>
      </c>
      <c r="Q33" t="s">
        <v>104</v>
      </c>
      <c r="R33" t="s">
        <v>151</v>
      </c>
      <c r="S33" t="s">
        <v>311</v>
      </c>
      <c r="T33" s="35">
        <v>100</v>
      </c>
      <c r="U33" s="35">
        <f t="shared" si="19"/>
        <v>56.896551724137922</v>
      </c>
      <c r="V33" s="35">
        <f t="shared" si="20"/>
        <v>70.674486803519059</v>
      </c>
      <c r="W33" s="35">
        <f t="shared" si="21"/>
        <v>69.696969696969703</v>
      </c>
      <c r="X33" s="35">
        <f t="shared" si="22"/>
        <v>59.628543499511231</v>
      </c>
      <c r="Y33" s="35">
        <f t="shared" si="23"/>
        <v>73.406478578892376</v>
      </c>
      <c r="Z33" s="35">
        <f t="shared" si="24"/>
        <v>72.428961472343019</v>
      </c>
      <c r="AA33" s="35">
        <f t="shared" si="25"/>
        <v>-2.7319917753733094</v>
      </c>
      <c r="AB33" s="35">
        <f t="shared" si="26"/>
        <v>-2.7319917753733165</v>
      </c>
      <c r="AC33" s="35">
        <f t="shared" si="27"/>
        <v>-2.7319917753733165</v>
      </c>
      <c r="AF33">
        <v>1.48</v>
      </c>
      <c r="AG33">
        <v>2.73</v>
      </c>
      <c r="AJ33" t="s">
        <v>192</v>
      </c>
    </row>
    <row r="34" spans="1:36" ht="15" x14ac:dyDescent="0.25">
      <c r="A34">
        <v>2.3199999999999998</v>
      </c>
      <c r="B34">
        <v>3.41</v>
      </c>
      <c r="C34">
        <v>3.3</v>
      </c>
      <c r="D34" s="20">
        <f t="shared" si="3"/>
        <v>2.7319917753733103E-2</v>
      </c>
      <c r="E34" s="17">
        <f>IF(OR($A34="",$B34="",$C34=""),"",A34*'MPTO_working_3-way'!$I33)</f>
        <v>2.3833822091886607</v>
      </c>
      <c r="F34" s="21">
        <f>IF(OR($A34="",$B34="",$C34=""),"",B34*'MPTO_working_3-way'!$I33)</f>
        <v>3.50316091954023</v>
      </c>
      <c r="G34" s="22">
        <f>IF(OR($A34="",$B34="",$C34=""),"",C34*'MPTO_working_3-way'!$I33)</f>
        <v>3.390155728587319</v>
      </c>
      <c r="H34" s="17">
        <f>IF(OR($A34="",$B34="",$C34=""),"",'MPTO_working_3-way'!E33)</f>
        <v>2.3700734980826583</v>
      </c>
      <c r="I34" s="21">
        <f>IF(OR($A34="",$B34="",$C34=""),"",'MPTO_working_3-way'!F33)</f>
        <v>3.5192866604717374</v>
      </c>
      <c r="J34" s="22">
        <f>IF(OR($A34="",$B34="",$C34=""),"",'MPTO_working_3-way'!G33)</f>
        <v>3.4022439266805553</v>
      </c>
      <c r="K34" s="17">
        <f>IF(OR($A34="",$B34="",$C34=""),"",'OddsRatio_working_3-way'!H33)</f>
        <v>2.3758347372447375</v>
      </c>
      <c r="L34" s="21">
        <f>IF(OR($A34="",$B34="",$C34=""),"",'OddsRatio_working_3-way'!I33)</f>
        <v>3.5119406945150136</v>
      </c>
      <c r="M34" s="22">
        <f>IF(OR($A34="",$B34="",$C34=""),"",'OddsRatio_working_3-way'!J33)</f>
        <v>3.3972877997446185</v>
      </c>
      <c r="N34" s="23">
        <f t="shared" si="16"/>
        <v>41.957181527356248</v>
      </c>
      <c r="O34" s="24">
        <f t="shared" si="17"/>
        <v>28.545648429169056</v>
      </c>
      <c r="P34" s="24">
        <f t="shared" si="18"/>
        <v>29.497170043474696</v>
      </c>
      <c r="Q34" t="s">
        <v>101</v>
      </c>
      <c r="R34" t="s">
        <v>179</v>
      </c>
      <c r="S34" t="s">
        <v>311</v>
      </c>
      <c r="T34" s="35">
        <v>100</v>
      </c>
      <c r="U34" s="35">
        <f t="shared" si="19"/>
        <v>37.888198757763973</v>
      </c>
      <c r="V34" s="35">
        <f t="shared" si="20"/>
        <v>76.30331753554502</v>
      </c>
      <c r="W34" s="35">
        <f t="shared" si="21"/>
        <v>82.608695652173907</v>
      </c>
      <c r="X34" s="35">
        <f t="shared" si="22"/>
        <v>41.087986812281066</v>
      </c>
      <c r="Y34" s="35">
        <f t="shared" si="23"/>
        <v>79.503105590062106</v>
      </c>
      <c r="Z34" s="35">
        <f t="shared" si="24"/>
        <v>85.808483706690993</v>
      </c>
      <c r="AA34" s="35">
        <f t="shared" si="25"/>
        <v>-3.1997880545170929</v>
      </c>
      <c r="AB34" s="35">
        <f t="shared" si="26"/>
        <v>-3.1997880545170858</v>
      </c>
      <c r="AC34" s="35">
        <f t="shared" si="27"/>
        <v>-3.1997880545170858</v>
      </c>
      <c r="AF34">
        <v>2.08</v>
      </c>
      <c r="AG34">
        <v>1.82</v>
      </c>
      <c r="AJ34" t="s">
        <v>192</v>
      </c>
    </row>
    <row r="35" spans="1:36" s="35" customFormat="1" ht="15" x14ac:dyDescent="0.25">
      <c r="A35">
        <v>1.61</v>
      </c>
      <c r="B35">
        <v>4.22</v>
      </c>
      <c r="C35">
        <v>5.75</v>
      </c>
      <c r="D35" s="20">
        <f t="shared" si="3"/>
        <v>3.1997880545170831E-2</v>
      </c>
      <c r="E35" s="17">
        <f>IF(OR($A35="",$B35="",$C35=""),"",A35*'MPTO_working_3-way'!$I34)</f>
        <v>1.6615165876777251</v>
      </c>
      <c r="F35" s="21">
        <f>IF(OR($A35="",$B35="",$C35=""),"",B35*'MPTO_working_3-way'!$I34)</f>
        <v>4.3550310559006205</v>
      </c>
      <c r="G35" s="22">
        <f>IF(OR($A35="",$B35="",$C35=""),"",C35*'MPTO_working_3-way'!$I34)</f>
        <v>5.9339878131347321</v>
      </c>
      <c r="H35" s="17">
        <f>IF(OR($A35="",$B35="",$C35=""),"",'MPTO_working_3-way'!E34)</f>
        <v>1.6381302943114784</v>
      </c>
      <c r="I35" s="21">
        <f>IF(OR($A35="",$B35="",$C35=""),"",'MPTO_working_3-way'!F34)</f>
        <v>4.4188960672939332</v>
      </c>
      <c r="J35" s="22">
        <f>IF(OR($A35="",$B35="",$C35=""),"",'MPTO_working_3-way'!G34)</f>
        <v>6.1256837170162877</v>
      </c>
      <c r="K35" s="17">
        <f>IF(OR($A35="",$B35="",$C35=""),"",'OddsRatio_working_3-way'!H34)</f>
        <v>1.6461375726885901</v>
      </c>
      <c r="L35" s="21">
        <f>IF(OR($A35="",$B35="",$C35=""),"",'OddsRatio_working_3-way'!I34)</f>
        <v>4.4107589902578042</v>
      </c>
      <c r="M35" s="22">
        <f>IF(OR($A35="",$B35="",$C35=""),"",'OddsRatio_working_3-way'!J34)</f>
        <v>6.0313991315914803</v>
      </c>
      <c r="N35" s="23">
        <f t="shared" si="16"/>
        <v>60.185977522961956</v>
      </c>
      <c r="O35" s="24">
        <f t="shared" si="17"/>
        <v>22.961948770608707</v>
      </c>
      <c r="P35" s="24">
        <f t="shared" si="18"/>
        <v>16.852073706429348</v>
      </c>
      <c r="Q35" t="s">
        <v>106</v>
      </c>
      <c r="R35" t="s">
        <v>90</v>
      </c>
      <c r="S35" t="s">
        <v>311</v>
      </c>
      <c r="T35" s="35">
        <v>100</v>
      </c>
      <c r="U35" s="35">
        <f t="shared" si="19"/>
        <v>54.954954954954964</v>
      </c>
      <c r="V35" s="35">
        <f t="shared" si="20"/>
        <v>73.262032085561486</v>
      </c>
      <c r="W35" s="35">
        <f t="shared" si="21"/>
        <v>69.040247678018574</v>
      </c>
      <c r="X35" s="35">
        <f t="shared" si="22"/>
        <v>57.697720236419926</v>
      </c>
      <c r="Y35" s="35">
        <f t="shared" si="23"/>
        <v>76.00479736702647</v>
      </c>
      <c r="Z35" s="35">
        <f t="shared" si="24"/>
        <v>71.783012959483543</v>
      </c>
      <c r="AA35" s="35">
        <f t="shared" si="25"/>
        <v>-2.7427652814649619</v>
      </c>
      <c r="AB35" s="35">
        <f t="shared" si="26"/>
        <v>-2.7427652814649832</v>
      </c>
      <c r="AC35" s="35">
        <f t="shared" si="27"/>
        <v>-2.742765281464969</v>
      </c>
      <c r="AD35" s="36"/>
      <c r="AE35" s="36"/>
      <c r="AF35">
        <v>1.78</v>
      </c>
      <c r="AG35">
        <v>2.13</v>
      </c>
      <c r="AH35" s="36"/>
      <c r="AI35" s="36"/>
      <c r="AJ35" t="s">
        <v>192</v>
      </c>
    </row>
    <row r="36" spans="1:36" ht="15" x14ac:dyDescent="0.25">
      <c r="A36">
        <v>2.2200000000000002</v>
      </c>
      <c r="B36">
        <v>3.74</v>
      </c>
      <c r="C36">
        <v>3.23</v>
      </c>
      <c r="D36" s="20">
        <f t="shared" si="3"/>
        <v>2.7427652814649761E-2</v>
      </c>
      <c r="E36" s="17">
        <f>IF(OR($A36="",$B36="",$C36=""),"",A36*'MPTO_working_3-way'!$I35)</f>
        <v>2.2808893892485225</v>
      </c>
      <c r="F36" s="21">
        <f>IF(OR($A36="",$B36="",$C36=""),"",B36*'MPTO_working_3-way'!$I35)</f>
        <v>3.8425794215267901</v>
      </c>
      <c r="G36" s="22">
        <f>IF(OR($A36="",$B36="",$C36=""),"",C36*'MPTO_working_3-way'!$I35)</f>
        <v>3.3185913185913187</v>
      </c>
      <c r="H36" s="17">
        <f>IF(OR($A36="",$B36="",$C36=""),"",'MPTO_working_3-way'!E35)</f>
        <v>2.2659916151631863</v>
      </c>
      <c r="I36" s="21">
        <f>IF(OR($A36="",$B36="",$C36=""),"",'MPTO_working_3-way'!F35)</f>
        <v>3.8724098542546961</v>
      </c>
      <c r="J36" s="22">
        <f>IF(OR($A36="",$B36="",$C36=""),"",'MPTO_working_3-way'!G35)</f>
        <v>3.3282857408089837</v>
      </c>
      <c r="K36" s="17">
        <f>IF(OR($A36="",$B36="",$C36=""),"",'OddsRatio_working_3-way'!H35)</f>
        <v>2.2723362374204723</v>
      </c>
      <c r="L36" s="21">
        <f>IF(OR($A36="",$B36="",$C36=""),"",'OddsRatio_working_3-way'!I35)</f>
        <v>3.8575420414197499</v>
      </c>
      <c r="M36" s="22">
        <f>IF(OR($A36="",$B36="",$C36=""),"",'OddsRatio_working_3-way'!J35)</f>
        <v>3.3256637782357807</v>
      </c>
      <c r="N36" s="23">
        <f t="shared" si="16"/>
        <v>43.842546890424479</v>
      </c>
      <c r="O36" s="24">
        <f t="shared" si="17"/>
        <v>26.024185587364261</v>
      </c>
      <c r="P36" s="24">
        <f t="shared" si="18"/>
        <v>30.133267522211256</v>
      </c>
      <c r="Q36" t="s">
        <v>100</v>
      </c>
      <c r="R36" t="s">
        <v>92</v>
      </c>
      <c r="S36" t="s">
        <v>311</v>
      </c>
      <c r="T36" s="35">
        <v>100</v>
      </c>
      <c r="U36" s="35">
        <f t="shared" si="19"/>
        <v>79.591836734693885</v>
      </c>
      <c r="V36" s="35">
        <f t="shared" si="20"/>
        <v>73.753280839895012</v>
      </c>
      <c r="W36" s="35">
        <f t="shared" si="21"/>
        <v>43.820224719101127</v>
      </c>
      <c r="X36" s="35">
        <f t="shared" si="22"/>
        <v>82.426494441003868</v>
      </c>
      <c r="Y36" s="35">
        <f t="shared" si="23"/>
        <v>76.58793854620501</v>
      </c>
      <c r="Z36" s="35">
        <f t="shared" si="24"/>
        <v>46.654882425411103</v>
      </c>
      <c r="AA36" s="35">
        <f t="shared" si="25"/>
        <v>-2.8346577063099829</v>
      </c>
      <c r="AB36" s="35">
        <f t="shared" si="26"/>
        <v>-2.8346577063099971</v>
      </c>
      <c r="AC36" s="35">
        <f t="shared" si="27"/>
        <v>-2.8346577063099758</v>
      </c>
      <c r="AF36">
        <v>1.69</v>
      </c>
      <c r="AG36">
        <v>2.27</v>
      </c>
      <c r="AJ36" t="s">
        <v>192</v>
      </c>
    </row>
    <row r="37" spans="1:36" ht="15" x14ac:dyDescent="0.25">
      <c r="A37">
        <v>4.9000000000000004</v>
      </c>
      <c r="B37">
        <v>3.81</v>
      </c>
      <c r="C37">
        <v>1.78</v>
      </c>
      <c r="D37" s="20">
        <f t="shared" si="3"/>
        <v>2.8346577063099954E-2</v>
      </c>
      <c r="E37" s="17">
        <f>IF(OR($A37="",$B37="",$C37=""),"",A37*'MPTO_working_3-way'!$I36)</f>
        <v>5.0388982276091898</v>
      </c>
      <c r="F37" s="21">
        <f>IF(OR($A37="",$B37="",$C37=""),"",B37*'MPTO_working_3-way'!$I36)</f>
        <v>3.9180004586104107</v>
      </c>
      <c r="G37" s="22">
        <f>IF(OR($A37="",$B37="",$C37=""),"",C37*'MPTO_working_3-way'!$I36)</f>
        <v>1.830456907172318</v>
      </c>
      <c r="H37" s="17">
        <f>IF(OR($A37="",$B37="",$C37=""),"",'MPTO_working_3-way'!E36)</f>
        <v>5.1378808478093054</v>
      </c>
      <c r="I37" s="21">
        <f>IF(OR($A37="",$B37="",$C37=""),"",'MPTO_working_3-way'!F36)</f>
        <v>3.9522827844253219</v>
      </c>
      <c r="J37" s="22">
        <f>IF(OR($A37="",$B37="",$C37=""),"",'MPTO_working_3-way'!G36)</f>
        <v>1.8104499008626529</v>
      </c>
      <c r="K37" s="17">
        <f>IF(OR($A37="",$B37="",$C37=""),"",'OddsRatio_working_3-way'!H36)</f>
        <v>5.0891898732055436</v>
      </c>
      <c r="L37" s="21">
        <f>IF(OR($A37="",$B37="",$C37=""),"",'OddsRatio_working_3-way'!I36)</f>
        <v>3.9463137291557886</v>
      </c>
      <c r="M37" s="22">
        <f>IF(OR($A37="",$B37="",$C37=""),"",'OddsRatio_working_3-way'!J36)</f>
        <v>1.8178379746411084</v>
      </c>
      <c r="N37" s="23">
        <f t="shared" si="16"/>
        <v>19.84560820301526</v>
      </c>
      <c r="O37" s="24">
        <f t="shared" si="17"/>
        <v>25.523223148234852</v>
      </c>
      <c r="P37" s="24">
        <f t="shared" si="18"/>
        <v>54.63116864874987</v>
      </c>
      <c r="Q37" t="s">
        <v>103</v>
      </c>
      <c r="R37" t="s">
        <v>91</v>
      </c>
      <c r="S37" t="s">
        <v>311</v>
      </c>
      <c r="T37" s="35">
        <v>100</v>
      </c>
      <c r="U37" s="35">
        <f t="shared" si="19"/>
        <v>54.128440366972484</v>
      </c>
      <c r="V37" s="35">
        <f t="shared" si="20"/>
        <v>70.059880239520965</v>
      </c>
      <c r="W37" s="35">
        <f t="shared" si="21"/>
        <v>73.045822102425873</v>
      </c>
      <c r="X37" s="35">
        <f t="shared" si="22"/>
        <v>56.894297658053162</v>
      </c>
      <c r="Y37" s="35">
        <f t="shared" si="23"/>
        <v>72.825737530601643</v>
      </c>
      <c r="Z37" s="35">
        <f t="shared" si="24"/>
        <v>75.811679393506566</v>
      </c>
      <c r="AA37" s="35">
        <f t="shared" si="25"/>
        <v>-2.7658572910806782</v>
      </c>
      <c r="AB37" s="35">
        <f t="shared" si="26"/>
        <v>-2.7658572910806782</v>
      </c>
      <c r="AC37" s="35">
        <f t="shared" si="27"/>
        <v>-2.7658572910806924</v>
      </c>
      <c r="AF37">
        <v>1.93</v>
      </c>
      <c r="AG37">
        <v>1.96</v>
      </c>
      <c r="AJ37" t="s">
        <v>192</v>
      </c>
    </row>
    <row r="38" spans="1:36" ht="15" x14ac:dyDescent="0.25">
      <c r="A38">
        <v>2.1800000000000002</v>
      </c>
      <c r="B38">
        <v>3.34</v>
      </c>
      <c r="C38">
        <v>3.71</v>
      </c>
      <c r="D38" s="20">
        <f t="shared" si="3"/>
        <v>2.7658572910806978E-2</v>
      </c>
      <c r="E38" s="17">
        <f>IF(OR($A38="",$B38="",$C38=""),"",A38*'MPTO_working_3-way'!$I37)</f>
        <v>2.2402956889455594</v>
      </c>
      <c r="F38" s="21">
        <f>IF(OR($A38="",$B38="",$C38=""),"",B38*'MPTO_working_3-way'!$I37)</f>
        <v>3.4323796335220953</v>
      </c>
      <c r="G38" s="22">
        <f>IF(OR($A38="",$B38="",$C38=""),"",C38*'MPTO_working_3-way'!$I37)</f>
        <v>3.8126133054990938</v>
      </c>
      <c r="H38" s="17">
        <f>IF(OR($A38="",$B38="",$C38=""),"",'MPTO_working_3-way'!E37)</f>
        <v>2.2247135453069333</v>
      </c>
      <c r="I38" s="21">
        <f>IF(OR($A38="",$B38="",$C38=""),"",'MPTO_working_3-way'!F37)</f>
        <v>3.446117008781842</v>
      </c>
      <c r="J38" s="22">
        <f>IF(OR($A38="",$B38="",$C38=""),"",'MPTO_working_3-way'!G37)</f>
        <v>3.8413926664066547</v>
      </c>
      <c r="K38" s="17">
        <f>IF(OR($A38="",$B38="",$C38=""),"",'OddsRatio_working_3-way'!H37)</f>
        <v>2.2312358315652059</v>
      </c>
      <c r="L38" s="21">
        <f>IF(OR($A38="",$B38="",$C38=""),"",'OddsRatio_working_3-way'!I37)</f>
        <v>3.4416032592055767</v>
      </c>
      <c r="M38" s="22">
        <f>IF(OR($A38="",$B38="",$C38=""),"",'OddsRatio_working_3-way'!J37)</f>
        <v>3.8276687318150064</v>
      </c>
      <c r="N38" s="23">
        <f t="shared" si="16"/>
        <v>44.636964885232196</v>
      </c>
      <c r="O38" s="24">
        <f t="shared" si="17"/>
        <v>29.134306422097662</v>
      </c>
      <c r="P38" s="24">
        <f t="shared" si="18"/>
        <v>26.228728692670135</v>
      </c>
      <c r="Q38" t="s">
        <v>150</v>
      </c>
      <c r="R38" t="s">
        <v>95</v>
      </c>
      <c r="S38" t="s">
        <v>311</v>
      </c>
      <c r="T38" s="35">
        <v>100</v>
      </c>
      <c r="U38" s="35">
        <f t="shared" si="19"/>
        <v>53.488372093023258</v>
      </c>
      <c r="V38" s="35">
        <f t="shared" si="20"/>
        <v>71.181556195965413</v>
      </c>
      <c r="W38" s="35">
        <f t="shared" si="21"/>
        <v>72.451790633608823</v>
      </c>
      <c r="X38" s="35">
        <f t="shared" si="22"/>
        <v>56.366653170425771</v>
      </c>
      <c r="Y38" s="35">
        <f t="shared" si="23"/>
        <v>74.059837273367933</v>
      </c>
      <c r="Z38" s="35">
        <f t="shared" si="24"/>
        <v>75.330071711011328</v>
      </c>
      <c r="AA38" s="35">
        <f t="shared" si="25"/>
        <v>-2.8782810774025123</v>
      </c>
      <c r="AB38" s="35">
        <f t="shared" si="26"/>
        <v>-2.8782810774025194</v>
      </c>
      <c r="AC38" s="35">
        <f t="shared" si="27"/>
        <v>-2.8782810774025052</v>
      </c>
      <c r="AF38">
        <v>2.38</v>
      </c>
      <c r="AG38">
        <v>1.63</v>
      </c>
      <c r="AJ38" t="s">
        <v>192</v>
      </c>
    </row>
    <row r="39" spans="1:36" ht="15" x14ac:dyDescent="0.25">
      <c r="A39">
        <v>2.15</v>
      </c>
      <c r="B39">
        <v>3.47</v>
      </c>
      <c r="C39">
        <v>3.63</v>
      </c>
      <c r="D39" s="20">
        <f t="shared" si="3"/>
        <v>2.8782810774025114E-2</v>
      </c>
      <c r="E39" s="17">
        <f>IF(OR($A39="",$B39="",$C39=""),"",A39*'MPTO_working_3-way'!$I38)</f>
        <v>2.2118830431641539</v>
      </c>
      <c r="F39" s="21">
        <f>IF(OR($A39="",$B39="",$C39=""),"",B39*'MPTO_working_3-way'!$I38)</f>
        <v>3.5698763533858675</v>
      </c>
      <c r="G39" s="22">
        <f>IF(OR($A39="",$B39="",$C39=""),"",C39*'MPTO_working_3-way'!$I38)</f>
        <v>3.7344816031097112</v>
      </c>
      <c r="H39" s="17">
        <f>IF(OR($A39="",$B39="",$C39=""),"",'MPTO_working_3-way'!E38)</f>
        <v>2.1952836101345041</v>
      </c>
      <c r="I39" s="21">
        <f>IF(OR($A39="",$B39="",$C39=""),"",'MPTO_working_3-way'!F38)</f>
        <v>3.5895021276605146</v>
      </c>
      <c r="J39" s="22">
        <f>IF(OR($A39="",$B39="",$C39=""),"",'MPTO_working_3-way'!G38)</f>
        <v>3.7609845655602041</v>
      </c>
      <c r="K39" s="17">
        <f>IF(OR($A39="",$B39="",$C39=""),"",'OddsRatio_working_3-way'!H38)</f>
        <v>2.2021380044950107</v>
      </c>
      <c r="L39" s="21">
        <f>IF(OR($A39="",$B39="",$C39=""),"",'OddsRatio_working_3-way'!I38)</f>
        <v>3.5819833661762406</v>
      </c>
      <c r="M39" s="22">
        <f>IF(OR($A39="",$B39="",$C39=""),"",'OddsRatio_working_3-way'!J38)</f>
        <v>3.749237349410329</v>
      </c>
      <c r="N39" s="23">
        <f t="shared" si="16"/>
        <v>45.21034704300979</v>
      </c>
      <c r="O39" s="24">
        <f t="shared" si="17"/>
        <v>28.012174680827389</v>
      </c>
      <c r="P39" s="24">
        <f t="shared" si="18"/>
        <v>26.777478276162821</v>
      </c>
      <c r="Q39" t="s">
        <v>102</v>
      </c>
      <c r="R39" t="s">
        <v>108</v>
      </c>
      <c r="S39" t="s">
        <v>311</v>
      </c>
      <c r="T39" s="35">
        <v>100</v>
      </c>
      <c r="U39" s="35">
        <f t="shared" si="19"/>
        <v>52.38095238095238</v>
      </c>
      <c r="V39" s="35">
        <f t="shared" si="20"/>
        <v>72.602739726027394</v>
      </c>
      <c r="W39" s="35">
        <f t="shared" si="21"/>
        <v>72.14484679665739</v>
      </c>
      <c r="X39" s="35">
        <f t="shared" si="22"/>
        <v>55.252413477315223</v>
      </c>
      <c r="Y39" s="35">
        <f t="shared" si="23"/>
        <v>75.47420082239023</v>
      </c>
      <c r="Z39" s="35">
        <f t="shared" si="24"/>
        <v>75.016307893020212</v>
      </c>
      <c r="AA39" s="35">
        <f t="shared" si="25"/>
        <v>-2.8714610963628431</v>
      </c>
      <c r="AB39" s="35">
        <f t="shared" si="26"/>
        <v>-2.871461096362836</v>
      </c>
      <c r="AC39" s="35">
        <f t="shared" si="27"/>
        <v>-2.8714610963628218</v>
      </c>
      <c r="AF39">
        <v>2.1800000000000002</v>
      </c>
      <c r="AG39">
        <v>1.74</v>
      </c>
      <c r="AJ39" t="s">
        <v>192</v>
      </c>
    </row>
    <row r="40" spans="1:36" ht="15" x14ac:dyDescent="0.25">
      <c r="A40">
        <v>2.1</v>
      </c>
      <c r="B40">
        <v>3.65</v>
      </c>
      <c r="C40">
        <v>3.59</v>
      </c>
      <c r="D40" s="20">
        <f t="shared" si="3"/>
        <v>2.8714610963628484E-2</v>
      </c>
      <c r="E40" s="17">
        <f>IF(OR($A40="",$B40="",$C40=""),"",A40*'MPTO_working_3-way'!$I39)</f>
        <v>2.1603006830236198</v>
      </c>
      <c r="F40" s="21">
        <f>IF(OR($A40="",$B40="",$C40=""),"",B40*'MPTO_working_3-way'!$I39)</f>
        <v>3.7548083300172439</v>
      </c>
      <c r="G40" s="22">
        <f>IF(OR($A40="",$B40="",$C40=""),"",C40*'MPTO_working_3-way'!$I39)</f>
        <v>3.693085453359426</v>
      </c>
      <c r="H40" s="17">
        <f>IF(OR($A40="",$B40="",$C40=""),"",'MPTO_working_3-way'!E39)</f>
        <v>2.1430763219960363</v>
      </c>
      <c r="I40" s="21">
        <f>IF(OR($A40="",$B40="",$C40=""),"",'MPTO_working_3-way'!F39)</f>
        <v>3.7821330150708876</v>
      </c>
      <c r="J40" s="22">
        <f>IF(OR($A40="",$B40="",$C40=""),"",'MPTO_working_3-way'!G39)</f>
        <v>3.7177485999680249</v>
      </c>
      <c r="K40" s="17">
        <f>IF(OR($A40="",$B40="",$C40=""),"",'OddsRatio_working_3-way'!H39)</f>
        <v>2.1500777163170115</v>
      </c>
      <c r="L40" s="21">
        <f>IF(OR($A40="",$B40="",$C40=""),"",'OddsRatio_working_3-way'!I39)</f>
        <v>3.7706417711273463</v>
      </c>
      <c r="M40" s="22">
        <f>IF(OR($A40="",$B40="",$C40=""),"",'OddsRatio_working_3-way'!J39)</f>
        <v>3.7079102593282371</v>
      </c>
      <c r="N40" s="23">
        <f t="shared" si="16"/>
        <v>46.289852512585</v>
      </c>
      <c r="O40" s="24">
        <f t="shared" si="17"/>
        <v>26.632517883953017</v>
      </c>
      <c r="P40" s="24">
        <f t="shared" si="18"/>
        <v>27.077629603461979</v>
      </c>
      <c r="Q40" t="s">
        <v>105</v>
      </c>
      <c r="R40" t="s">
        <v>178</v>
      </c>
      <c r="S40" t="s">
        <v>311</v>
      </c>
      <c r="T40" s="35">
        <v>100</v>
      </c>
      <c r="U40" s="35">
        <f t="shared" si="19"/>
        <v>56.331877729257641</v>
      </c>
      <c r="V40" s="35">
        <f t="shared" si="20"/>
        <v>71.181556195965413</v>
      </c>
      <c r="W40" s="35">
        <f t="shared" si="21"/>
        <v>69.135802469135797</v>
      </c>
      <c r="X40" s="35">
        <f t="shared" si="22"/>
        <v>59.682641334898776</v>
      </c>
      <c r="Y40" s="35">
        <f t="shared" si="23"/>
        <v>74.532319801606548</v>
      </c>
      <c r="Z40" s="35">
        <f t="shared" si="24"/>
        <v>72.486566074776945</v>
      </c>
      <c r="AA40" s="35">
        <f t="shared" si="25"/>
        <v>-3.3507636056411343</v>
      </c>
      <c r="AB40" s="35">
        <f t="shared" si="26"/>
        <v>-3.3507636056411343</v>
      </c>
      <c r="AC40" s="35">
        <f t="shared" si="27"/>
        <v>-3.3507636056411485</v>
      </c>
      <c r="AF40">
        <v>1.85</v>
      </c>
      <c r="AG40">
        <v>2.0499999999999998</v>
      </c>
      <c r="AJ40" t="s">
        <v>192</v>
      </c>
    </row>
    <row r="41" spans="1:36" s="35" customFormat="1" ht="15" x14ac:dyDescent="0.25">
      <c r="A41">
        <v>2.29</v>
      </c>
      <c r="B41">
        <v>3.47</v>
      </c>
      <c r="C41">
        <v>3.24</v>
      </c>
      <c r="D41" s="20">
        <f t="shared" si="3"/>
        <v>3.3507636056411494E-2</v>
      </c>
      <c r="E41" s="17">
        <f>IF(OR($A41="",$B41="",$C41=""),"",A41*'MPTO_working_3-way'!$I40)</f>
        <v>2.3667324865691826</v>
      </c>
      <c r="F41" s="21">
        <f>IF(OR($A41="",$B41="",$C41=""),"",B41*'MPTO_working_3-way'!$I40)</f>
        <v>3.5862714971157481</v>
      </c>
      <c r="G41" s="22">
        <f>IF(OR($A41="",$B41="",$C41=""),"",C41*'MPTO_working_3-way'!$I40)</f>
        <v>3.3485647408227734</v>
      </c>
      <c r="H41" s="17">
        <f>IF(OR($A41="",$B41="",$C41=""),"",'MPTO_working_3-way'!E40)</f>
        <v>2.3501099261138787</v>
      </c>
      <c r="I41" s="21">
        <f>IF(OR($A41="",$B41="",$C41=""),"",'MPTO_working_3-way'!F40)</f>
        <v>3.6099098752147123</v>
      </c>
      <c r="J41" s="22">
        <f>IF(OR($A41="",$B41="",$C41=""),"",'MPTO_working_3-way'!G40)</f>
        <v>3.3616523036956663</v>
      </c>
      <c r="K41" s="17">
        <f>IF(OR($A41="",$B41="",$C41=""),"",'OddsRatio_working_3-way'!H40)</f>
        <v>2.3572524323194699</v>
      </c>
      <c r="L41" s="21">
        <f>IF(OR($A41="",$B41="",$C41=""),"",'OddsRatio_working_3-way'!I40)</f>
        <v>3.5987701611078204</v>
      </c>
      <c r="M41" s="22">
        <f>IF(OR($A41="",$B41="",$C41=""),"",'OddsRatio_working_3-way'!J40)</f>
        <v>3.3567794173609391</v>
      </c>
      <c r="N41" s="23">
        <f t="shared" si="16"/>
        <v>42.25234603719835</v>
      </c>
      <c r="O41" s="24">
        <f t="shared" si="17"/>
        <v>27.884113090831192</v>
      </c>
      <c r="P41" s="24">
        <f t="shared" si="18"/>
        <v>29.863540871970439</v>
      </c>
      <c r="Q41" t="s">
        <v>202</v>
      </c>
      <c r="R41" t="s">
        <v>215</v>
      </c>
      <c r="S41" t="s">
        <v>311</v>
      </c>
      <c r="T41" s="35">
        <v>100</v>
      </c>
      <c r="U41" s="35">
        <f t="shared" si="19"/>
        <v>44.751381215469614</v>
      </c>
      <c r="V41" s="35">
        <f t="shared" si="20"/>
        <v>74.293059125964007</v>
      </c>
      <c r="W41" s="35">
        <f t="shared" si="21"/>
        <v>77.32426303854875</v>
      </c>
      <c r="X41" s="35">
        <f t="shared" si="22"/>
        <v>48.382677835487229</v>
      </c>
      <c r="Y41" s="35">
        <f t="shared" si="23"/>
        <v>77.924355745981629</v>
      </c>
      <c r="Z41" s="35">
        <f t="shared" si="24"/>
        <v>80.955559658566372</v>
      </c>
      <c r="AA41" s="35">
        <f t="shared" si="25"/>
        <v>-3.6312966200176149</v>
      </c>
      <c r="AB41" s="35">
        <f t="shared" si="26"/>
        <v>-3.631296620017622</v>
      </c>
      <c r="AC41" s="35">
        <f t="shared" si="27"/>
        <v>-3.631296620017622</v>
      </c>
      <c r="AD41" s="36"/>
      <c r="AE41" s="36"/>
      <c r="AF41">
        <v>2.0299999999999998</v>
      </c>
      <c r="AG41">
        <v>1.85</v>
      </c>
      <c r="AH41" s="36"/>
      <c r="AI41" s="36"/>
      <c r="AJ41" t="s">
        <v>246</v>
      </c>
    </row>
    <row r="42" spans="1:36" ht="15" x14ac:dyDescent="0.25">
      <c r="A42">
        <v>1.81</v>
      </c>
      <c r="B42">
        <v>3.89</v>
      </c>
      <c r="C42">
        <v>4.41</v>
      </c>
      <c r="D42" s="20">
        <f t="shared" si="3"/>
        <v>3.6312966200176211E-2</v>
      </c>
      <c r="E42" s="17">
        <f>IF(OR($A42="",$B42="",$C42=""),"",A42*'MPTO_working_3-way'!$I41)</f>
        <v>1.875726468822319</v>
      </c>
      <c r="F42" s="21">
        <f>IF(OR($A42="",$B42="",$C42=""),"",B42*'MPTO_working_3-way'!$I41)</f>
        <v>4.0312574385186855</v>
      </c>
      <c r="G42" s="22">
        <f>IF(OR($A42="",$B42="",$C42=""),"",C42*'MPTO_working_3-way'!$I41)</f>
        <v>4.5701401809427775</v>
      </c>
      <c r="H42" s="17">
        <f>IF(OR($A42="",$B42="",$C42=""),"",'MPTO_working_3-way'!E41)</f>
        <v>1.8505432238352537</v>
      </c>
      <c r="I42" s="21">
        <f>IF(OR($A42="",$B42="",$C42=""),"",'MPTO_working_3-way'!F41)</f>
        <v>4.0822143823796981</v>
      </c>
      <c r="J42" s="22">
        <f>IF(OR($A42="",$B42="",$C42=""),"",'MPTO_working_3-way'!G41)</f>
        <v>4.6586806543120485</v>
      </c>
      <c r="K42" s="17">
        <f>IF(OR($A42="",$B42="",$C42=""),"",'OddsRatio_working_3-way'!H41)</f>
        <v>1.8597986394194521</v>
      </c>
      <c r="L42" s="21">
        <f>IF(OR($A42="",$B42="",$C42=""),"",'OddsRatio_working_3-way'!I41)</f>
        <v>4.0676766270644658</v>
      </c>
      <c r="M42" s="22">
        <f>IF(OR($A42="",$B42="",$C42=""),"",'OddsRatio_working_3-way'!J41)</f>
        <v>4.6196461239757172</v>
      </c>
      <c r="N42" s="23">
        <f t="shared" si="16"/>
        <v>53.312677334443826</v>
      </c>
      <c r="O42" s="24">
        <f t="shared" si="17"/>
        <v>24.80615577772322</v>
      </c>
      <c r="P42" s="24">
        <f t="shared" si="18"/>
        <v>21.881166887832954</v>
      </c>
      <c r="Q42" t="s">
        <v>197</v>
      </c>
      <c r="R42" t="s">
        <v>199</v>
      </c>
      <c r="S42" t="s">
        <v>311</v>
      </c>
      <c r="T42" s="35">
        <v>100</v>
      </c>
      <c r="U42" s="35">
        <f t="shared" si="19"/>
        <v>37.106918238993707</v>
      </c>
      <c r="V42" s="35">
        <f t="shared" si="20"/>
        <v>75.903614457831324</v>
      </c>
      <c r="W42" s="35">
        <f t="shared" si="21"/>
        <v>83.164983164983155</v>
      </c>
      <c r="X42" s="35">
        <f t="shared" si="22"/>
        <v>40.931402377185506</v>
      </c>
      <c r="Y42" s="35">
        <f t="shared" si="23"/>
        <v>79.728098596023116</v>
      </c>
      <c r="Z42" s="35">
        <f t="shared" si="24"/>
        <v>86.989467303174962</v>
      </c>
      <c r="AA42" s="35">
        <f t="shared" si="25"/>
        <v>-3.8244841381917993</v>
      </c>
      <c r="AB42" s="35">
        <f t="shared" si="26"/>
        <v>-3.8244841381917922</v>
      </c>
      <c r="AC42" s="35">
        <f t="shared" si="27"/>
        <v>-3.8244841381918064</v>
      </c>
      <c r="AF42">
        <v>1.79</v>
      </c>
      <c r="AG42">
        <v>2.09</v>
      </c>
      <c r="AJ42" t="s">
        <v>246</v>
      </c>
    </row>
    <row r="43" spans="1:36" ht="15" x14ac:dyDescent="0.25">
      <c r="A43">
        <v>1.59</v>
      </c>
      <c r="B43">
        <v>4.1500000000000004</v>
      </c>
      <c r="C43">
        <v>5.94</v>
      </c>
      <c r="D43" s="20">
        <f t="shared" si="3"/>
        <v>3.824484138191786E-2</v>
      </c>
      <c r="E43" s="17">
        <f>IF(OR($A43="",$B43="",$C43=""),"",A43*'MPTO_working_3-way'!$I42)</f>
        <v>1.6508092977972495</v>
      </c>
      <c r="F43" s="21">
        <f>IF(OR($A43="",$B43="",$C43=""),"",B43*'MPTO_working_3-way'!$I42)</f>
        <v>4.3087160917349596</v>
      </c>
      <c r="G43" s="22">
        <f>IF(OR($A43="",$B43="",$C43=""),"",C43*'MPTO_working_3-way'!$I42)</f>
        <v>6.1671743578085927</v>
      </c>
      <c r="H43" s="17">
        <f>IF(OR($A43="",$B43="",$C43=""),"",'MPTO_working_3-way'!E42)</f>
        <v>1.6228957163021664</v>
      </c>
      <c r="I43" s="21">
        <f>IF(OR($A43="",$B43="",$C43=""),"",'MPTO_working_3-way'!F42)</f>
        <v>4.3818218812221001</v>
      </c>
      <c r="J43" s="22">
        <f>IF(OR($A43="",$B43="",$C43=""),"",'MPTO_working_3-way'!G42)</f>
        <v>6.4266572440943577</v>
      </c>
      <c r="K43" s="17">
        <f>IF(OR($A43="",$B43="",$C43=""),"",'OddsRatio_working_3-way'!H42)</f>
        <v>1.6323429791305117</v>
      </c>
      <c r="L43" s="21">
        <f>IF(OR($A43="",$B43="",$C43=""),"",'OddsRatio_working_3-way'!I42)</f>
        <v>4.3760684479001899</v>
      </c>
      <c r="M43" s="22">
        <f>IF(OR($A43="",$B43="",$C43=""),"",'OddsRatio_working_3-way'!J42)</f>
        <v>6.2945327405164893</v>
      </c>
      <c r="N43" s="23">
        <f t="shared" si="16"/>
        <v>60.576348905615319</v>
      </c>
      <c r="O43" s="24">
        <f t="shared" si="17"/>
        <v>23.208769821669481</v>
      </c>
      <c r="P43" s="24">
        <f t="shared" si="18"/>
        <v>16.214881272715211</v>
      </c>
      <c r="Q43" t="s">
        <v>196</v>
      </c>
      <c r="R43" t="s">
        <v>205</v>
      </c>
      <c r="S43" t="s">
        <v>311</v>
      </c>
      <c r="T43" s="35">
        <v>100</v>
      </c>
      <c r="U43" s="35">
        <f t="shared" si="19"/>
        <v>54.337899543379002</v>
      </c>
      <c r="V43" s="35">
        <f t="shared" si="20"/>
        <v>70.674486803519059</v>
      </c>
      <c r="W43" s="35">
        <f t="shared" si="21"/>
        <v>71.509971509971507</v>
      </c>
      <c r="X43" s="35">
        <f t="shared" si="22"/>
        <v>57.81554168650942</v>
      </c>
      <c r="Y43" s="35">
        <f t="shared" si="23"/>
        <v>74.152128946649498</v>
      </c>
      <c r="Z43" s="35">
        <f t="shared" si="24"/>
        <v>74.987613653101931</v>
      </c>
      <c r="AA43" s="35">
        <f t="shared" si="25"/>
        <v>-3.4776421431304172</v>
      </c>
      <c r="AB43" s="35">
        <f t="shared" si="26"/>
        <v>-3.4776421431304385</v>
      </c>
      <c r="AC43" s="35">
        <f t="shared" si="27"/>
        <v>-3.4776421431304243</v>
      </c>
      <c r="AF43">
        <v>1.88</v>
      </c>
      <c r="AG43">
        <v>1.98</v>
      </c>
      <c r="AJ43" t="s">
        <v>246</v>
      </c>
    </row>
    <row r="44" spans="1:36" ht="15" x14ac:dyDescent="0.25">
      <c r="A44">
        <v>2.19</v>
      </c>
      <c r="B44">
        <v>3.41</v>
      </c>
      <c r="C44">
        <v>3.51</v>
      </c>
      <c r="D44" s="20">
        <f t="shared" si="3"/>
        <v>3.4776421431304216E-2</v>
      </c>
      <c r="E44" s="17">
        <f>IF(OR($A44="",$B44="",$C44=""),"",A44*'MPTO_working_3-way'!$I43)</f>
        <v>2.2661603629345564</v>
      </c>
      <c r="F44" s="21">
        <f>IF(OR($A44="",$B44="",$C44=""),"",B44*'MPTO_working_3-way'!$I43)</f>
        <v>3.5285875970807474</v>
      </c>
      <c r="G44" s="22">
        <f>IF(OR($A44="",$B44="",$C44=""),"",C44*'MPTO_working_3-way'!$I43)</f>
        <v>3.6320652392238775</v>
      </c>
      <c r="H44" s="17">
        <f>IF(OR($A44="",$B44="",$C44=""),"",'MPTO_working_3-way'!E43)</f>
        <v>2.2470452608659759</v>
      </c>
      <c r="I44" s="21">
        <f>IF(OR($A44="",$B44="",$C44=""),"",'MPTO_working_3-way'!F43)</f>
        <v>3.5503421827558093</v>
      </c>
      <c r="J44" s="22">
        <f>IF(OR($A44="",$B44="",$C44=""),"",'MPTO_working_3-way'!G43)</f>
        <v>3.6588737672289229</v>
      </c>
      <c r="K44" s="17">
        <f>IF(OR($A44="",$B44="",$C44=""),"",'OddsRatio_working_3-way'!H43)</f>
        <v>2.2550087943024173</v>
      </c>
      <c r="L44" s="21">
        <f>IF(OR($A44="",$B44="",$C44=""),"",'OddsRatio_working_3-way'!I43)</f>
        <v>3.5416564657721228</v>
      </c>
      <c r="M44" s="22">
        <f>IF(OR($A44="",$B44="",$C44=""),"",'OddsRatio_working_3-way'!J43)</f>
        <v>3.6471193896630814</v>
      </c>
      <c r="N44" s="23">
        <f t="shared" si="16"/>
        <v>44.127503788172056</v>
      </c>
      <c r="O44" s="24">
        <f t="shared" si="17"/>
        <v>28.33995111322487</v>
      </c>
      <c r="P44" s="24">
        <f t="shared" si="18"/>
        <v>27.532545098603084</v>
      </c>
      <c r="Q44" t="s">
        <v>198</v>
      </c>
      <c r="R44" t="s">
        <v>200</v>
      </c>
      <c r="S44" t="s">
        <v>311</v>
      </c>
      <c r="T44" s="35">
        <v>100</v>
      </c>
      <c r="U44" s="35">
        <f t="shared" si="19"/>
        <v>35.897435897435898</v>
      </c>
      <c r="V44" s="35">
        <f t="shared" si="20"/>
        <v>77.628635346756155</v>
      </c>
      <c r="W44" s="35">
        <f t="shared" si="21"/>
        <v>82.817869415807564</v>
      </c>
      <c r="X44" s="35">
        <f t="shared" si="22"/>
        <v>39.553495237436287</v>
      </c>
      <c r="Y44" s="35">
        <f t="shared" si="23"/>
        <v>81.284694686756538</v>
      </c>
      <c r="Z44" s="35">
        <f t="shared" si="24"/>
        <v>86.473928755807947</v>
      </c>
      <c r="AA44" s="35">
        <f t="shared" si="25"/>
        <v>-3.6560593400003896</v>
      </c>
      <c r="AB44" s="35">
        <f t="shared" si="26"/>
        <v>-3.6560593400003825</v>
      </c>
      <c r="AC44" s="35">
        <f t="shared" si="27"/>
        <v>-3.6560593400003825</v>
      </c>
      <c r="AF44">
        <v>2.17</v>
      </c>
      <c r="AG44">
        <v>1.74</v>
      </c>
      <c r="AJ44" t="s">
        <v>246</v>
      </c>
    </row>
    <row r="45" spans="1:36" ht="15" x14ac:dyDescent="0.25">
      <c r="A45">
        <v>1.56</v>
      </c>
      <c r="B45">
        <v>4.47</v>
      </c>
      <c r="C45">
        <v>5.82</v>
      </c>
      <c r="D45" s="20">
        <f t="shared" si="3"/>
        <v>3.6560593400003949E-2</v>
      </c>
      <c r="E45" s="17">
        <f>IF(OR($A45="",$B45="",$C45=""),"",A45*'MPTO_working_3-way'!$I44)</f>
        <v>1.6170345257040062</v>
      </c>
      <c r="F45" s="21">
        <f>IF(OR($A45="",$B45="",$C45=""),"",B45*'MPTO_working_3-way'!$I44)</f>
        <v>4.633425852498017</v>
      </c>
      <c r="G45" s="22">
        <f>IF(OR($A45="",$B45="",$C45=""),"",C45*'MPTO_working_3-way'!$I44)</f>
        <v>6.0327826535880229</v>
      </c>
      <c r="H45" s="17">
        <f>IF(OR($A45="",$B45="",$C45=""),"",'MPTO_working_3-way'!E44)</f>
        <v>1.5902327230391766</v>
      </c>
      <c r="I45" s="21">
        <f>IF(OR($A45="",$B45="",$C45=""),"",'MPTO_working_3-way'!F44)</f>
        <v>4.7275337441150489</v>
      </c>
      <c r="J45" s="22">
        <f>IF(OR($A45="",$B45="",$C45=""),"",'MPTO_working_3-way'!G44)</f>
        <v>6.2643123337605866</v>
      </c>
      <c r="K45" s="17">
        <f>IF(OR($A45="",$B45="",$C45=""),"",'OddsRatio_working_3-way'!H44)</f>
        <v>1.5990912599043179</v>
      </c>
      <c r="L45" s="21">
        <f>IF(OR($A45="",$B45="",$C45=""),"",'OddsRatio_working_3-way'!I44)</f>
        <v>4.7122261997642543</v>
      </c>
      <c r="M45" s="22">
        <f>IF(OR($A45="",$B45="",$C45=""),"",'OddsRatio_working_3-way'!J44)</f>
        <v>6.1564640584621637</v>
      </c>
      <c r="N45" s="23">
        <f t="shared" si="16"/>
        <v>61.841598562320819</v>
      </c>
      <c r="O45" s="24">
        <f t="shared" si="17"/>
        <v>21.582302853964315</v>
      </c>
      <c r="P45" s="24">
        <f t="shared" si="18"/>
        <v>16.57609858371486</v>
      </c>
      <c r="Q45" t="s">
        <v>211</v>
      </c>
      <c r="R45" t="s">
        <v>209</v>
      </c>
      <c r="S45" t="s">
        <v>311</v>
      </c>
      <c r="T45" s="35">
        <v>100</v>
      </c>
      <c r="U45" s="35">
        <f t="shared" si="19"/>
        <v>69.6048632218845</v>
      </c>
      <c r="V45" s="35">
        <f t="shared" si="20"/>
        <v>70.760233918128648</v>
      </c>
      <c r="W45" s="35">
        <f t="shared" si="21"/>
        <v>56.331877729257641</v>
      </c>
      <c r="X45" s="35">
        <f t="shared" si="22"/>
        <v>72.907888352613696</v>
      </c>
      <c r="Y45" s="35">
        <f t="shared" si="23"/>
        <v>74.063259048857873</v>
      </c>
      <c r="Z45" s="35">
        <f t="shared" si="24"/>
        <v>59.634902859986852</v>
      </c>
      <c r="AA45" s="35">
        <f t="shared" si="25"/>
        <v>-3.3030251307291962</v>
      </c>
      <c r="AB45" s="35">
        <f t="shared" si="26"/>
        <v>-3.3030251307292247</v>
      </c>
      <c r="AC45" s="35">
        <f t="shared" si="27"/>
        <v>-3.3030251307292104</v>
      </c>
      <c r="AF45">
        <v>1.72</v>
      </c>
      <c r="AG45">
        <v>2.19</v>
      </c>
      <c r="AJ45" t="s">
        <v>246</v>
      </c>
    </row>
    <row r="46" spans="1:36" s="35" customFormat="1" ht="15" x14ac:dyDescent="0.25">
      <c r="A46">
        <v>3.29</v>
      </c>
      <c r="B46">
        <v>3.42</v>
      </c>
      <c r="C46">
        <v>2.29</v>
      </c>
      <c r="D46" s="20">
        <f t="shared" si="3"/>
        <v>3.303025130729198E-2</v>
      </c>
      <c r="E46" s="17">
        <f>IF(OR($A46="",$B46="",$C46=""),"",A46*'MPTO_working_3-way'!$I45)</f>
        <v>3.3986695268009908</v>
      </c>
      <c r="F46" s="21">
        <f>IF(OR($A46="",$B46="",$C46=""),"",B46*'MPTO_working_3-way'!$I45)</f>
        <v>3.5329634594709387</v>
      </c>
      <c r="G46" s="22">
        <f>IF(OR($A46="",$B46="",$C46=""),"",C46*'MPTO_working_3-way'!$I45)</f>
        <v>2.3656392754936988</v>
      </c>
      <c r="H46" s="17">
        <f>IF(OR($A46="",$B46="",$C46=""),"",'MPTO_working_3-way'!E45)</f>
        <v>3.4136533652895418</v>
      </c>
      <c r="I46" s="21">
        <f>IF(OR($A46="",$B46="",$C46=""),"",'MPTO_working_3-way'!F45)</f>
        <v>3.5538171602496633</v>
      </c>
      <c r="J46" s="22">
        <f>IF(OR($A46="",$B46="",$C46=""),"",'MPTO_working_3-way'!G45)</f>
        <v>2.3492313866853114</v>
      </c>
      <c r="K46" s="17">
        <f>IF(OR($A46="",$B46="",$C46=""),"",'OddsRatio_working_3-way'!H45)</f>
        <v>3.4076390011542785</v>
      </c>
      <c r="L46" s="21">
        <f>IF(OR($A46="",$B46="",$C46=""),"",'OddsRatio_working_3-way'!I45)</f>
        <v>3.5443171977263552</v>
      </c>
      <c r="M46" s="22">
        <f>IF(OR($A46="",$B46="",$C46=""),"",'OddsRatio_working_3-way'!J45)</f>
        <v>2.3562682582921481</v>
      </c>
      <c r="N46" s="23">
        <f t="shared" si="16"/>
        <v>29.423278495136696</v>
      </c>
      <c r="O46" s="24">
        <f t="shared" si="17"/>
        <v>28.304849780409274</v>
      </c>
      <c r="P46" s="24">
        <f t="shared" si="18"/>
        <v>42.27187172445403</v>
      </c>
      <c r="Q46" t="s">
        <v>208</v>
      </c>
      <c r="R46" t="s">
        <v>206</v>
      </c>
      <c r="S46" t="s">
        <v>311</v>
      </c>
      <c r="T46" s="35">
        <v>100</v>
      </c>
      <c r="U46" s="35">
        <f t="shared" si="19"/>
        <v>27.536231884057976</v>
      </c>
      <c r="V46" s="35">
        <f t="shared" si="20"/>
        <v>80.732177263969163</v>
      </c>
      <c r="W46" s="35">
        <f t="shared" si="21"/>
        <v>87.714987714987714</v>
      </c>
      <c r="X46" s="35">
        <f t="shared" si="22"/>
        <v>31.552835021043112</v>
      </c>
      <c r="Y46" s="35">
        <f t="shared" si="23"/>
        <v>84.748780400954331</v>
      </c>
      <c r="Z46" s="35">
        <f t="shared" si="24"/>
        <v>91.731590851972868</v>
      </c>
      <c r="AA46" s="35">
        <f t="shared" si="25"/>
        <v>-4.016603136985136</v>
      </c>
      <c r="AB46" s="35">
        <f t="shared" si="26"/>
        <v>-4.016603136985168</v>
      </c>
      <c r="AC46" s="35">
        <f t="shared" si="27"/>
        <v>-4.0166031369851538</v>
      </c>
      <c r="AD46" s="36"/>
      <c r="AE46" s="36"/>
      <c r="AF46">
        <v>2.0499999999999998</v>
      </c>
      <c r="AG46">
        <v>1.79</v>
      </c>
      <c r="AH46" s="36"/>
      <c r="AI46" s="36"/>
      <c r="AJ46" t="s">
        <v>246</v>
      </c>
    </row>
    <row r="47" spans="1:36" ht="15" x14ac:dyDescent="0.25">
      <c r="A47">
        <v>1.38</v>
      </c>
      <c r="B47">
        <v>5.19</v>
      </c>
      <c r="C47">
        <v>8.14</v>
      </c>
      <c r="D47" s="20">
        <f t="shared" si="3"/>
        <v>4.0166031369851529E-2</v>
      </c>
      <c r="E47" s="17">
        <f>IF(OR($A47="",$B47="",$C47=""),"",A47*'MPTO_working_3-way'!$I46)</f>
        <v>1.4354291232903951</v>
      </c>
      <c r="F47" s="21">
        <f>IF(OR($A47="",$B47="",$C47=""),"",B47*'MPTO_working_3-way'!$I46)</f>
        <v>5.3984617028095299</v>
      </c>
      <c r="G47" s="22">
        <f>IF(OR($A47="",$B47="",$C47=""),"",C47*'MPTO_working_3-way'!$I46)</f>
        <v>8.4669514953505924</v>
      </c>
      <c r="H47" s="17">
        <f>IF(OR($A47="",$B47="",$C47=""),"",'MPTO_working_3-way'!E46)</f>
        <v>1.4059773642216487</v>
      </c>
      <c r="I47" s="21">
        <f>IF(OR($A47="",$B47="",$C47=""),"",'MPTO_working_3-way'!F46)</f>
        <v>5.5775699067680167</v>
      </c>
      <c r="J47" s="22">
        <f>IF(OR($A47="",$B47="",$C47=""),"",'MPTO_working_3-way'!G46)</f>
        <v>9.1356366925346446</v>
      </c>
      <c r="K47" s="17">
        <f>IF(OR($A47="",$B47="",$C47=""),"",'OddsRatio_working_3-way'!H46)</f>
        <v>1.4147478288422297</v>
      </c>
      <c r="L47" s="21">
        <f>IF(OR($A47="",$B47="",$C47=""),"",'OddsRatio_working_3-way'!I46)</f>
        <v>5.5731405338130084</v>
      </c>
      <c r="M47" s="22">
        <f>IF(OR($A47="",$B47="",$C47=""),"",'OddsRatio_working_3-way'!J46)</f>
        <v>8.7928934156145306</v>
      </c>
      <c r="N47" s="23">
        <f t="shared" si="16"/>
        <v>69.665578312060944</v>
      </c>
      <c r="O47" s="24">
        <f t="shared" si="17"/>
        <v>18.523795389334122</v>
      </c>
      <c r="P47" s="24">
        <f t="shared" si="18"/>
        <v>11.810626298604925</v>
      </c>
      <c r="Q47" t="s">
        <v>210</v>
      </c>
      <c r="R47" t="s">
        <v>203</v>
      </c>
      <c r="S47" t="s">
        <v>311</v>
      </c>
      <c r="T47" s="35">
        <v>100</v>
      </c>
      <c r="U47" s="35">
        <f t="shared" si="19"/>
        <v>53.271028037383175</v>
      </c>
      <c r="V47" s="35">
        <f t="shared" si="20"/>
        <v>72.222222222222229</v>
      </c>
      <c r="W47" s="35">
        <f t="shared" si="21"/>
        <v>71.181556195965413</v>
      </c>
      <c r="X47" s="35">
        <f t="shared" si="22"/>
        <v>56.596221581812365</v>
      </c>
      <c r="Y47" s="35">
        <f t="shared" si="23"/>
        <v>75.547415766651397</v>
      </c>
      <c r="Z47" s="35">
        <f t="shared" si="24"/>
        <v>74.506749740394596</v>
      </c>
      <c r="AA47" s="35">
        <f t="shared" si="25"/>
        <v>-3.3251935444291902</v>
      </c>
      <c r="AB47" s="35">
        <f t="shared" si="26"/>
        <v>-3.3251935444291689</v>
      </c>
      <c r="AC47" s="35">
        <f t="shared" si="27"/>
        <v>-3.3251935444291831</v>
      </c>
      <c r="AF47">
        <v>1.65</v>
      </c>
      <c r="AG47">
        <v>2.2999999999999998</v>
      </c>
      <c r="AJ47" t="s">
        <v>246</v>
      </c>
    </row>
    <row r="48" spans="1:36" ht="15" x14ac:dyDescent="0.25">
      <c r="A48">
        <v>2.14</v>
      </c>
      <c r="B48">
        <v>3.6</v>
      </c>
      <c r="C48">
        <v>3.47</v>
      </c>
      <c r="D48" s="20">
        <f t="shared" si="3"/>
        <v>3.3251935444291725E-2</v>
      </c>
      <c r="E48" s="17">
        <f>IF(OR($A48="",$B48="",$C48=""),"",A48*'MPTO_working_3-way'!$I47)</f>
        <v>2.2111591418507843</v>
      </c>
      <c r="F48" s="21">
        <f>IF(OR($A48="",$B48="",$C48=""),"",B48*'MPTO_working_3-way'!$I47)</f>
        <v>3.7197069675994503</v>
      </c>
      <c r="G48" s="22">
        <f>IF(OR($A48="",$B48="",$C48=""),"",C48*'MPTO_working_3-way'!$I47)</f>
        <v>3.5853842159916924</v>
      </c>
      <c r="H48" s="17">
        <f>IF(OR($A48="",$B48="",$C48=""),"",'MPTO_working_3-way'!E47)</f>
        <v>2.1919934577998568</v>
      </c>
      <c r="I48" s="21">
        <f>IF(OR($A48="",$B48="",$C48=""),"",'MPTO_working_3-way'!F47)</f>
        <v>3.749618486213139</v>
      </c>
      <c r="J48" s="22">
        <f>IF(OR($A48="",$B48="",$C48=""),"",'MPTO_working_3-way'!G47)</f>
        <v>3.6087995003392863</v>
      </c>
      <c r="K48" s="17">
        <f>IF(OR($A48="",$B48="",$C48=""),"",'OddsRatio_working_3-way'!H47)</f>
        <v>2.199867573892162</v>
      </c>
      <c r="L48" s="21">
        <f>IF(OR($A48="",$B48="",$C48=""),"",'OddsRatio_working_3-way'!I47)</f>
        <v>3.7365400808066855</v>
      </c>
      <c r="M48" s="22">
        <f>IF(OR($A48="",$B48="",$C48=""),"",'OddsRatio_working_3-way'!J47)</f>
        <v>3.599713076766351</v>
      </c>
      <c r="N48" s="23">
        <f t="shared" si="16"/>
        <v>45.225148252467257</v>
      </c>
      <c r="O48" s="24">
        <f t="shared" si="17"/>
        <v>26.883838127855537</v>
      </c>
      <c r="P48" s="24">
        <f t="shared" si="18"/>
        <v>27.891013619677214</v>
      </c>
      <c r="Q48" t="s">
        <v>213</v>
      </c>
      <c r="R48" t="s">
        <v>201</v>
      </c>
      <c r="S48" t="s">
        <v>311</v>
      </c>
      <c r="T48" s="35">
        <v>100</v>
      </c>
      <c r="U48" s="35">
        <f t="shared" si="19"/>
        <v>82.078853046594986</v>
      </c>
      <c r="V48" s="35">
        <f t="shared" si="20"/>
        <v>76.689976689976689</v>
      </c>
      <c r="W48" s="35">
        <f t="shared" si="21"/>
        <v>37.5</v>
      </c>
      <c r="X48" s="35">
        <f t="shared" si="22"/>
        <v>85.810023310023311</v>
      </c>
      <c r="Y48" s="35">
        <f t="shared" si="23"/>
        <v>80.421146953405014</v>
      </c>
      <c r="Z48" s="35">
        <f t="shared" si="24"/>
        <v>41.231170263428332</v>
      </c>
      <c r="AA48" s="35">
        <f t="shared" si="25"/>
        <v>-3.731170263428325</v>
      </c>
      <c r="AB48" s="35">
        <f t="shared" si="26"/>
        <v>-3.731170263428325</v>
      </c>
      <c r="AC48" s="35">
        <f t="shared" si="27"/>
        <v>-3.7311702634283321</v>
      </c>
      <c r="AF48">
        <v>1.88</v>
      </c>
      <c r="AG48">
        <v>1.99</v>
      </c>
      <c r="AJ48" t="s">
        <v>246</v>
      </c>
    </row>
    <row r="49" spans="1:36" ht="15" x14ac:dyDescent="0.25">
      <c r="A49">
        <v>5.58</v>
      </c>
      <c r="B49">
        <v>4.29</v>
      </c>
      <c r="C49">
        <v>1.6</v>
      </c>
      <c r="D49" s="20">
        <f t="shared" si="3"/>
        <v>3.7311702634283295E-2</v>
      </c>
      <c r="E49" s="17">
        <f>IF(OR($A49="",$B49="",$C49=""),"",A49*'MPTO_working_3-way'!$I48)</f>
        <v>5.7881993006993007</v>
      </c>
      <c r="F49" s="21">
        <f>IF(OR($A49="",$B49="",$C49=""),"",B49*'MPTO_working_3-way'!$I48)</f>
        <v>4.4500672043010754</v>
      </c>
      <c r="G49" s="22">
        <f>IF(OR($A49="",$B49="",$C49=""),"",C49*'MPTO_working_3-way'!$I48)</f>
        <v>1.6596987242148533</v>
      </c>
      <c r="H49" s="17">
        <f>IF(OR($A49="",$B49="",$C49=""),"",'MPTO_working_3-way'!E48)</f>
        <v>5.9961300261129313</v>
      </c>
      <c r="I49" s="21">
        <f>IF(OR($A49="",$B49="",$C49=""),"",'MPTO_working_3-way'!F48)</f>
        <v>4.5317973789702357</v>
      </c>
      <c r="J49" s="22">
        <f>IF(OR($A49="",$B49="",$C49=""),"",'MPTO_working_3-way'!G48)</f>
        <v>1.6324857726418733</v>
      </c>
      <c r="K49" s="17">
        <f>IF(OR($A49="",$B49="",$C49=""),"",'OddsRatio_working_3-way'!H48)</f>
        <v>5.8980395739316229</v>
      </c>
      <c r="L49" s="21">
        <f>IF(OR($A49="",$B49="",$C49=""),"",'OddsRatio_working_3-way'!I48)</f>
        <v>4.5184607419727172</v>
      </c>
      <c r="M49" s="22">
        <f>IF(OR($A49="",$B49="",$C49=""),"",'OddsRatio_working_3-way'!J48)</f>
        <v>1.641664573004143</v>
      </c>
      <c r="N49" s="23">
        <f t="shared" si="16"/>
        <v>17.276530196173187</v>
      </c>
      <c r="O49" s="24">
        <f t="shared" si="17"/>
        <v>22.471570744672817</v>
      </c>
      <c r="P49" s="24">
        <f t="shared" si="18"/>
        <v>60.251899059153992</v>
      </c>
      <c r="Q49" t="s">
        <v>212</v>
      </c>
      <c r="R49" t="s">
        <v>194</v>
      </c>
      <c r="S49" t="s">
        <v>311</v>
      </c>
      <c r="T49" s="35">
        <v>100</v>
      </c>
      <c r="U49" s="35">
        <f t="shared" si="19"/>
        <v>56.896551724137922</v>
      </c>
      <c r="V49" s="35">
        <f t="shared" si="20"/>
        <v>71.346704871060169</v>
      </c>
      <c r="W49" s="35">
        <f t="shared" si="21"/>
        <v>68.35443037974683</v>
      </c>
      <c r="X49" s="35">
        <f t="shared" si="22"/>
        <v>60.298864749192994</v>
      </c>
      <c r="Y49" s="35">
        <f t="shared" si="23"/>
        <v>74.749017896115234</v>
      </c>
      <c r="Z49" s="35">
        <f t="shared" si="24"/>
        <v>71.756743404801895</v>
      </c>
      <c r="AA49" s="35">
        <f t="shared" si="25"/>
        <v>-3.4023130250550722</v>
      </c>
      <c r="AB49" s="35">
        <f t="shared" si="26"/>
        <v>-3.4023130250550651</v>
      </c>
      <c r="AC49" s="35">
        <f t="shared" si="27"/>
        <v>-3.4023130250550651</v>
      </c>
      <c r="AF49">
        <v>1.87</v>
      </c>
      <c r="AG49">
        <v>2.0099999999999998</v>
      </c>
      <c r="AJ49" t="s">
        <v>246</v>
      </c>
    </row>
    <row r="50" spans="1:36" ht="15" x14ac:dyDescent="0.25">
      <c r="A50">
        <v>2.3199999999999998</v>
      </c>
      <c r="B50">
        <v>3.49</v>
      </c>
      <c r="C50">
        <v>3.16</v>
      </c>
      <c r="D50" s="20">
        <f t="shared" si="3"/>
        <v>3.4023130250550482E-2</v>
      </c>
      <c r="E50" s="17">
        <f>IF(OR($A50="",$B50="",$C50=""),"",A50*'MPTO_working_3-way'!$I49)</f>
        <v>2.3989336621812769</v>
      </c>
      <c r="F50" s="21">
        <f>IF(OR($A50="",$B50="",$C50=""),"",B50*'MPTO_working_3-way'!$I49)</f>
        <v>3.6087407245744214</v>
      </c>
      <c r="G50" s="22">
        <f>IF(OR($A50="",$B50="",$C50=""),"",C50*'MPTO_working_3-way'!$I49)</f>
        <v>3.2675130915917396</v>
      </c>
      <c r="H50" s="17">
        <f>IF(OR($A50="",$B50="",$C50=""),"",'MPTO_working_3-way'!E49)</f>
        <v>2.3826915225750436</v>
      </c>
      <c r="I50" s="21">
        <f>IF(OR($A50="",$B50="",$C50=""),"",'MPTO_working_3-way'!F49)</f>
        <v>3.633827781241076</v>
      </c>
      <c r="J50" s="22">
        <f>IF(OR($A50="",$B50="",$C50=""),"",'MPTO_working_3-way'!G49)</f>
        <v>3.2774564933871586</v>
      </c>
      <c r="K50" s="17">
        <f>IF(OR($A50="",$B50="",$C50=""),"",'OddsRatio_working_3-way'!H49)</f>
        <v>2.3897519315910793</v>
      </c>
      <c r="L50" s="21">
        <f>IF(OR($A50="",$B50="",$C50=""),"",'OddsRatio_working_3-way'!I49)</f>
        <v>3.621577507319536</v>
      </c>
      <c r="M50" s="22">
        <f>IF(OR($A50="",$B50="",$C50=""),"",'OddsRatio_working_3-way'!J49)</f>
        <v>3.2741395244217668</v>
      </c>
      <c r="N50" s="23">
        <f t="shared" si="16"/>
        <v>41.685187705054361</v>
      </c>
      <c r="O50" s="24">
        <f t="shared" si="17"/>
        <v>27.710497270981694</v>
      </c>
      <c r="P50" s="24">
        <f t="shared" si="18"/>
        <v>30.604315023963956</v>
      </c>
      <c r="Q50" t="s">
        <v>214</v>
      </c>
      <c r="R50" t="s">
        <v>207</v>
      </c>
      <c r="S50" t="s">
        <v>311</v>
      </c>
      <c r="T50" s="35">
        <v>100</v>
      </c>
      <c r="U50" s="35">
        <f t="shared" si="19"/>
        <v>57.264957264957268</v>
      </c>
      <c r="V50" s="35">
        <f t="shared" si="20"/>
        <v>73.190348525469176</v>
      </c>
      <c r="W50" s="35">
        <f t="shared" si="21"/>
        <v>64.02877697841727</v>
      </c>
      <c r="X50" s="35">
        <f t="shared" si="22"/>
        <v>62.780874496113569</v>
      </c>
      <c r="Y50" s="35">
        <f t="shared" si="23"/>
        <v>78.70626575662547</v>
      </c>
      <c r="Z50" s="35">
        <f t="shared" si="24"/>
        <v>69.544694209573564</v>
      </c>
      <c r="AA50" s="35">
        <f t="shared" si="25"/>
        <v>-5.5159172311563012</v>
      </c>
      <c r="AB50" s="35">
        <f t="shared" si="26"/>
        <v>-5.5159172311562941</v>
      </c>
      <c r="AC50" s="35">
        <f t="shared" si="27"/>
        <v>-5.5159172311562941</v>
      </c>
      <c r="AF50">
        <v>2.12</v>
      </c>
      <c r="AG50">
        <v>1.76</v>
      </c>
      <c r="AJ50" t="s">
        <v>246</v>
      </c>
    </row>
    <row r="51" spans="1:36" ht="15" x14ac:dyDescent="0.25">
      <c r="A51">
        <v>2.34</v>
      </c>
      <c r="B51">
        <v>3.73</v>
      </c>
      <c r="C51">
        <v>2.78</v>
      </c>
      <c r="D51" s="20">
        <f t="shared" si="3"/>
        <v>5.5159172311562976E-2</v>
      </c>
      <c r="E51" s="17">
        <f>IF(OR($A51="",$B51="",$C51=""),"",A51*'MPTO_working_3-way'!$I50)</f>
        <v>2.469072463209057</v>
      </c>
      <c r="F51" s="21">
        <f>IF(OR($A51="",$B51="",$C51=""),"",B51*'MPTO_working_3-way'!$I50)</f>
        <v>3.9357437127221298</v>
      </c>
      <c r="G51" s="22">
        <f>IF(OR($A51="",$B51="",$C51=""),"",C51*'MPTO_working_3-way'!$I50)</f>
        <v>2.933342499026145</v>
      </c>
      <c r="H51" s="17">
        <f>IF(OR($A51="",$B51="",$C51=""),"",'MPTO_working_3-way'!E50)</f>
        <v>2.4452027820412336</v>
      </c>
      <c r="I51" s="21">
        <f>IF(OR($A51="",$B51="",$C51=""),"",'MPTO_working_3-way'!F50)</f>
        <v>4.0046434004452607</v>
      </c>
      <c r="J51" s="22">
        <f>IF(OR($A51="",$B51="",$C51=""),"",'MPTO_working_3-way'!G50)</f>
        <v>2.9297518219690453</v>
      </c>
      <c r="K51" s="17">
        <f>IF(OR($A51="",$B51="",$C51=""),"",'OddsRatio_working_3-way'!H50)</f>
        <v>2.4562440138200081</v>
      </c>
      <c r="L51" s="21">
        <f>IF(OR($A51="",$B51="",$C51=""),"",'OddsRatio_working_3-way'!I50)</f>
        <v>3.9668254908422562</v>
      </c>
      <c r="M51" s="22">
        <f>IF(OR($A51="",$B51="",$C51=""),"",'OddsRatio_working_3-way'!J50)</f>
        <v>2.9344136899997122</v>
      </c>
      <c r="N51" s="23">
        <f t="shared" si="16"/>
        <v>40.501038948864974</v>
      </c>
      <c r="O51" s="24">
        <f t="shared" si="17"/>
        <v>25.408158482665961</v>
      </c>
      <c r="P51" s="24">
        <f t="shared" si="18"/>
        <v>34.090802568469073</v>
      </c>
      <c r="Q51" t="s">
        <v>223</v>
      </c>
      <c r="R51" t="s">
        <v>236</v>
      </c>
      <c r="S51" t="s">
        <v>311</v>
      </c>
      <c r="T51" s="35">
        <v>100</v>
      </c>
      <c r="U51" s="35">
        <f t="shared" si="19"/>
        <v>44.444444444444443</v>
      </c>
      <c r="V51" s="35">
        <f t="shared" si="20"/>
        <v>73.821989528795811</v>
      </c>
      <c r="W51" s="35">
        <f t="shared" si="21"/>
        <v>78.213507625272342</v>
      </c>
      <c r="X51" s="35">
        <f t="shared" si="22"/>
        <v>47.964502845931854</v>
      </c>
      <c r="Y51" s="35">
        <f t="shared" si="23"/>
        <v>77.342047930283229</v>
      </c>
      <c r="Z51" s="35">
        <f t="shared" si="24"/>
        <v>81.733566026759746</v>
      </c>
      <c r="AA51" s="35">
        <f t="shared" si="25"/>
        <v>-3.520058401487411</v>
      </c>
      <c r="AB51" s="35">
        <f t="shared" si="26"/>
        <v>-3.5200584014874181</v>
      </c>
      <c r="AC51" s="35">
        <f t="shared" si="27"/>
        <v>-3.5200584014874039</v>
      </c>
      <c r="AF51">
        <v>1.78</v>
      </c>
      <c r="AG51">
        <v>2.02</v>
      </c>
      <c r="AJ51" t="s">
        <v>247</v>
      </c>
    </row>
    <row r="52" spans="1:36" ht="15" x14ac:dyDescent="0.25">
      <c r="A52">
        <v>1.8</v>
      </c>
      <c r="B52">
        <v>3.82</v>
      </c>
      <c r="C52">
        <v>4.59</v>
      </c>
      <c r="D52" s="20">
        <f t="shared" si="3"/>
        <v>3.5200584014874137E-2</v>
      </c>
      <c r="E52" s="17">
        <f>IF(OR($A52="",$B52="",$C52=""),"",A52*'MPTO_working_3-way'!$I51)</f>
        <v>1.8633610512267735</v>
      </c>
      <c r="F52" s="21">
        <f>IF(OR($A52="",$B52="",$C52=""),"",B52*'MPTO_working_3-way'!$I51)</f>
        <v>3.954466230936819</v>
      </c>
      <c r="G52" s="22">
        <f>IF(OR($A52="",$B52="",$C52=""),"",C52*'MPTO_working_3-way'!$I51)</f>
        <v>4.751570680628272</v>
      </c>
      <c r="H52" s="17">
        <f>IF(OR($A52="",$B52="",$C52=""),"",'MPTO_working_3-way'!E51)</f>
        <v>1.8388368792342813</v>
      </c>
      <c r="I52" s="21">
        <f>IF(OR($A52="",$B52="",$C52=""),"",'MPTO_working_3-way'!F51)</f>
        <v>3.9992549115017333</v>
      </c>
      <c r="J52" s="22">
        <f>IF(OR($A52="",$B52="",$C52=""),"",'MPTO_working_3-way'!G51)</f>
        <v>4.8512745785221529</v>
      </c>
      <c r="K52" s="17">
        <f>IF(OR($A52="",$B52="",$C52=""),"",'OddsRatio_working_3-way'!H51)</f>
        <v>1.8478611465158288</v>
      </c>
      <c r="L52" s="21">
        <f>IF(OR($A52="",$B52="",$C52=""),"",'OddsRatio_working_3-way'!I51)</f>
        <v>3.9887105414682971</v>
      </c>
      <c r="M52" s="22">
        <f>IF(OR($A52="",$B52="",$C52=""),"",'OddsRatio_working_3-way'!J51)</f>
        <v>4.8047768949897831</v>
      </c>
      <c r="N52" s="23">
        <f t="shared" si="16"/>
        <v>53.666464657594616</v>
      </c>
      <c r="O52" s="24">
        <f t="shared" si="17"/>
        <v>25.287862927662392</v>
      </c>
      <c r="P52" s="24">
        <f t="shared" si="18"/>
        <v>21.045672414742992</v>
      </c>
      <c r="Q52" t="s">
        <v>226</v>
      </c>
      <c r="R52" t="s">
        <v>237</v>
      </c>
      <c r="S52" t="s">
        <v>311</v>
      </c>
      <c r="T52" s="35">
        <v>100</v>
      </c>
      <c r="U52" s="35">
        <f t="shared" si="19"/>
        <v>67.532467532467535</v>
      </c>
      <c r="V52" s="35">
        <f t="shared" si="20"/>
        <v>71.83098591549296</v>
      </c>
      <c r="W52" s="35">
        <f t="shared" si="21"/>
        <v>57.446808510638299</v>
      </c>
      <c r="X52" s="35">
        <f t="shared" si="22"/>
        <v>70.722205573868749</v>
      </c>
      <c r="Y52" s="35">
        <f t="shared" si="23"/>
        <v>75.020723956894159</v>
      </c>
      <c r="Z52" s="35">
        <f t="shared" si="24"/>
        <v>60.636546552039519</v>
      </c>
      <c r="AA52" s="35">
        <f t="shared" si="25"/>
        <v>-3.1897380414012133</v>
      </c>
      <c r="AB52" s="35">
        <f t="shared" si="26"/>
        <v>-3.1897380414011991</v>
      </c>
      <c r="AC52" s="35">
        <f t="shared" si="27"/>
        <v>-3.1897380414012204</v>
      </c>
      <c r="AF52">
        <v>1.91</v>
      </c>
      <c r="AG52">
        <v>1.96</v>
      </c>
      <c r="AJ52" t="s">
        <v>247</v>
      </c>
    </row>
    <row r="53" spans="1:36" s="35" customFormat="1" ht="15" x14ac:dyDescent="0.25">
      <c r="A53">
        <v>3.08</v>
      </c>
      <c r="B53">
        <v>3.55</v>
      </c>
      <c r="C53">
        <v>2.35</v>
      </c>
      <c r="D53" s="20">
        <f t="shared" si="3"/>
        <v>3.1897380414012133E-2</v>
      </c>
      <c r="E53" s="17">
        <f>IF(OR($A53="",$B53="",$C53=""),"",A53*'MPTO_working_3-way'!$I52)</f>
        <v>3.1782439316751576</v>
      </c>
      <c r="F53" s="21">
        <f>IF(OR($A53="",$B53="",$C53=""),"",B53*'MPTO_working_3-way'!$I52)</f>
        <v>3.6632357004697429</v>
      </c>
      <c r="G53" s="22">
        <f>IF(OR($A53="",$B53="",$C53=""),"",C53*'MPTO_working_3-way'!$I52)</f>
        <v>2.4249588439729286</v>
      </c>
      <c r="H53" s="17">
        <f>IF(OR($A53="",$B53="",$C53=""),"",'MPTO_working_3-way'!E52)</f>
        <v>3.1842786858835344</v>
      </c>
      <c r="I53" s="21">
        <f>IF(OR($A53="",$B53="",$C53=""),"",'MPTO_working_3-way'!F52)</f>
        <v>3.6892516655180332</v>
      </c>
      <c r="J53" s="22">
        <f>IF(OR($A53="",$B53="",$C53=""),"",'MPTO_working_3-way'!G52)</f>
        <v>2.4102224973735558</v>
      </c>
      <c r="K53" s="17">
        <f>IF(OR($A53="",$B53="",$C53=""),"",'OddsRatio_working_3-way'!H52)</f>
        <v>3.1828173823567902</v>
      </c>
      <c r="L53" s="21">
        <f>IF(OR($A53="",$B53="",$C53=""),"",'OddsRatio_working_3-way'!I52)</f>
        <v>3.6760501562547185</v>
      </c>
      <c r="M53" s="22">
        <f>IF(OR($A53="",$B53="",$C53=""),"",'OddsRatio_working_3-way'!J52)</f>
        <v>2.4167324356642625</v>
      </c>
      <c r="N53" s="23">
        <f t="shared" si="16"/>
        <v>31.463915970506701</v>
      </c>
      <c r="O53" s="24">
        <f t="shared" si="17"/>
        <v>27.298270757510039</v>
      </c>
      <c r="P53" s="24">
        <f t="shared" si="18"/>
        <v>41.237813271983256</v>
      </c>
      <c r="Q53" t="s">
        <v>227</v>
      </c>
      <c r="R53" t="s">
        <v>229</v>
      </c>
      <c r="S53" t="s">
        <v>311</v>
      </c>
      <c r="T53" s="35">
        <v>100</v>
      </c>
      <c r="U53" s="35">
        <f t="shared" si="19"/>
        <v>79.919678714859444</v>
      </c>
      <c r="V53" s="35">
        <f t="shared" si="20"/>
        <v>76.470588235294116</v>
      </c>
      <c r="W53" s="35">
        <f t="shared" si="21"/>
        <v>39.759036144578317</v>
      </c>
      <c r="X53" s="35">
        <f t="shared" si="22"/>
        <v>83.770375620127567</v>
      </c>
      <c r="Y53" s="35">
        <f t="shared" si="23"/>
        <v>80.321285140562253</v>
      </c>
      <c r="Z53" s="35">
        <f t="shared" si="24"/>
        <v>43.609733049846447</v>
      </c>
      <c r="AA53" s="35">
        <f t="shared" si="25"/>
        <v>-3.8506969052681228</v>
      </c>
      <c r="AB53" s="35">
        <f t="shared" si="26"/>
        <v>-3.850696905268137</v>
      </c>
      <c r="AC53" s="35">
        <f t="shared" si="27"/>
        <v>-3.8506969052681299</v>
      </c>
      <c r="AD53" s="36"/>
      <c r="AE53" s="36"/>
      <c r="AF53">
        <v>1.89</v>
      </c>
      <c r="AG53">
        <v>1.98</v>
      </c>
      <c r="AH53" s="36"/>
      <c r="AI53" s="36"/>
      <c r="AJ53" t="s">
        <v>247</v>
      </c>
    </row>
    <row r="54" spans="1:36" ht="15" x14ac:dyDescent="0.25">
      <c r="A54">
        <v>4.9800000000000004</v>
      </c>
      <c r="B54">
        <v>4.25</v>
      </c>
      <c r="C54">
        <v>1.66</v>
      </c>
      <c r="D54" s="20">
        <f t="shared" si="3"/>
        <v>3.8506969052681361E-2</v>
      </c>
      <c r="E54" s="17">
        <f>IF(OR($A54="",$B54="",$C54=""),"",A54*'MPTO_working_3-way'!$I53)</f>
        <v>5.1717647058823539</v>
      </c>
      <c r="F54" s="21">
        <f>IF(OR($A54="",$B54="",$C54=""),"",B54*'MPTO_working_3-way'!$I53)</f>
        <v>4.4136546184738954</v>
      </c>
      <c r="G54" s="22">
        <f>IF(OR($A54="",$B54="",$C54=""),"",C54*'MPTO_working_3-way'!$I53)</f>
        <v>1.7239215686274509</v>
      </c>
      <c r="H54" s="17">
        <f>IF(OR($A54="",$B54="",$C54=""),"",'MPTO_working_3-way'!E53)</f>
        <v>5.3200670297444494</v>
      </c>
      <c r="I54" s="21">
        <f>IF(OR($A54="",$B54="",$C54=""),"",'MPTO_working_3-way'!F53)</f>
        <v>4.4952212389380533</v>
      </c>
      <c r="J54" s="22">
        <f>IF(OR($A54="",$B54="",$C54=""),"",'MPTO_working_3-way'!G53)</f>
        <v>1.6961399759583276</v>
      </c>
      <c r="K54" s="17">
        <f>IF(OR($A54="",$B54="",$C54=""),"",'OddsRatio_working_3-way'!H53)</f>
        <v>5.2556232379393704</v>
      </c>
      <c r="L54" s="21">
        <f>IF(OR($A54="",$B54="",$C54=""),"",'OddsRatio_working_3-way'!I53)</f>
        <v>4.4750692269605405</v>
      </c>
      <c r="M54" s="22">
        <f>IF(OR($A54="",$B54="",$C54=""),"",'OddsRatio_working_3-way'!J53)</f>
        <v>1.7057063660904479</v>
      </c>
      <c r="N54" s="23">
        <f t="shared" si="16"/>
        <v>19.33575978161965</v>
      </c>
      <c r="O54" s="24">
        <f t="shared" si="17"/>
        <v>22.656960873521385</v>
      </c>
      <c r="P54" s="24">
        <f t="shared" si="18"/>
        <v>58.007279344858965</v>
      </c>
      <c r="Q54" t="s">
        <v>221</v>
      </c>
      <c r="R54" t="s">
        <v>231</v>
      </c>
      <c r="S54" t="s">
        <v>311</v>
      </c>
      <c r="T54" s="35">
        <v>100</v>
      </c>
      <c r="U54" s="35">
        <f t="shared" si="19"/>
        <v>55.947136563876647</v>
      </c>
      <c r="V54" s="35">
        <f t="shared" si="20"/>
        <v>73.68421052631578</v>
      </c>
      <c r="W54" s="35">
        <f t="shared" si="21"/>
        <v>67.10526315789474</v>
      </c>
      <c r="X54" s="35">
        <f t="shared" si="22"/>
        <v>59.210526315789465</v>
      </c>
      <c r="Y54" s="35">
        <f t="shared" si="23"/>
        <v>76.947600278228606</v>
      </c>
      <c r="Z54" s="35">
        <f t="shared" si="24"/>
        <v>70.368652909807565</v>
      </c>
      <c r="AA54" s="35">
        <f t="shared" si="25"/>
        <v>-3.2633897519128183</v>
      </c>
      <c r="AB54" s="35">
        <f t="shared" si="26"/>
        <v>-3.2633897519128254</v>
      </c>
      <c r="AC54" s="35">
        <f t="shared" si="27"/>
        <v>-3.2633897519128254</v>
      </c>
      <c r="AF54">
        <v>1.75</v>
      </c>
      <c r="AG54">
        <v>2.15</v>
      </c>
      <c r="AJ54" t="s">
        <v>247</v>
      </c>
    </row>
    <row r="55" spans="1:36" ht="15" x14ac:dyDescent="0.25">
      <c r="A55">
        <v>2.27</v>
      </c>
      <c r="B55">
        <v>3.8</v>
      </c>
      <c r="C55">
        <v>3.04</v>
      </c>
      <c r="D55" s="20">
        <f t="shared" si="3"/>
        <v>3.2633897519128263E-2</v>
      </c>
      <c r="E55" s="17">
        <f>IF(OR($A55="",$B55="",$C55=""),"",A55*'MPTO_working_3-way'!$I54)</f>
        <v>2.3440789473684212</v>
      </c>
      <c r="F55" s="21">
        <f>IF(OR($A55="",$B55="",$C55=""),"",B55*'MPTO_working_3-way'!$I54)</f>
        <v>3.9240088105726874</v>
      </c>
      <c r="G55" s="22">
        <f>IF(OR($A55="",$B55="",$C55=""),"",C55*'MPTO_working_3-way'!$I54)</f>
        <v>3.1392070484581498</v>
      </c>
      <c r="H55" s="17">
        <f>IF(OR($A55="",$B55="",$C55=""),"",'MPTO_working_3-way'!E54)</f>
        <v>2.3274722309664075</v>
      </c>
      <c r="I55" s="21">
        <f>IF(OR($A55="",$B55="",$C55=""),"",'MPTO_working_3-way'!F54)</f>
        <v>3.9638508079957111</v>
      </c>
      <c r="J55" s="22">
        <f>IF(OR($A55="",$B55="",$C55=""),"",'MPTO_working_3-way'!G54)</f>
        <v>3.1439679261329125</v>
      </c>
      <c r="K55" s="17">
        <f>IF(OR($A55="",$B55="",$C55=""),"",'OddsRatio_working_3-way'!H54)</f>
        <v>2.3347632113962904</v>
      </c>
      <c r="L55" s="21">
        <f>IF(OR($A55="",$B55="",$C55=""),"",'OddsRatio_working_3-way'!I54)</f>
        <v>3.9427850329996947</v>
      </c>
      <c r="M55" s="22">
        <f>IF(OR($A55="",$B55="",$C55=""),"",'OddsRatio_working_3-way'!J54)</f>
        <v>3.1440290954712062</v>
      </c>
      <c r="N55" s="23">
        <f t="shared" si="16"/>
        <v>42.660679202918885</v>
      </c>
      <c r="O55" s="24">
        <f t="shared" si="17"/>
        <v>25.484142576480494</v>
      </c>
      <c r="P55" s="24">
        <f t="shared" si="18"/>
        <v>31.855178220600617</v>
      </c>
      <c r="Q55" t="s">
        <v>234</v>
      </c>
      <c r="R55" t="s">
        <v>232</v>
      </c>
      <c r="S55" t="s">
        <v>311</v>
      </c>
      <c r="T55" s="35">
        <v>100</v>
      </c>
      <c r="U55" s="35">
        <f t="shared" si="19"/>
        <v>30.069930069930074</v>
      </c>
      <c r="V55" s="35">
        <f t="shared" si="20"/>
        <v>79.919678714859444</v>
      </c>
      <c r="W55" s="35">
        <f t="shared" si="21"/>
        <v>86.37602179836513</v>
      </c>
      <c r="X55" s="35">
        <f t="shared" si="22"/>
        <v>33.704299486775433</v>
      </c>
      <c r="Y55" s="35">
        <f t="shared" si="23"/>
        <v>83.554048131704818</v>
      </c>
      <c r="Z55" s="35">
        <f t="shared" si="24"/>
        <v>90.01039121521049</v>
      </c>
      <c r="AA55" s="35">
        <f t="shared" si="25"/>
        <v>-3.6343694168453595</v>
      </c>
      <c r="AB55" s="35">
        <f t="shared" si="26"/>
        <v>-3.6343694168453737</v>
      </c>
      <c r="AC55" s="35">
        <f t="shared" si="27"/>
        <v>-3.6343694168453595</v>
      </c>
      <c r="AF55">
        <v>1.7</v>
      </c>
      <c r="AG55">
        <v>2.2200000000000002</v>
      </c>
      <c r="AJ55" t="s">
        <v>247</v>
      </c>
    </row>
    <row r="56" spans="1:36" ht="15" x14ac:dyDescent="0.25">
      <c r="A56">
        <v>1.43</v>
      </c>
      <c r="B56">
        <v>4.9800000000000004</v>
      </c>
      <c r="C56">
        <v>7.34</v>
      </c>
      <c r="D56" s="20">
        <f t="shared" si="3"/>
        <v>3.6343694168453844E-2</v>
      </c>
      <c r="E56" s="17">
        <f>IF(OR($A56="",$B56="",$C56=""),"",A56*'MPTO_working_3-way'!$I55)</f>
        <v>1.481971482660889</v>
      </c>
      <c r="F56" s="21">
        <f>IF(OR($A56="",$B56="",$C56=""),"",B56*'MPTO_working_3-way'!$I55)</f>
        <v>5.1609915969589002</v>
      </c>
      <c r="G56" s="22">
        <f>IF(OR($A56="",$B56="",$C56=""),"",C56*'MPTO_working_3-way'!$I55)</f>
        <v>7.6067627151964512</v>
      </c>
      <c r="H56" s="17">
        <f>IF(OR($A56="",$B56="",$C56=""),"",'MPTO_working_3-way'!E55)</f>
        <v>1.4552098036935381</v>
      </c>
      <c r="I56" s="21">
        <f>IF(OR($A56="",$B56="",$C56=""),"",'MPTO_working_3-way'!F55)</f>
        <v>5.299735887230054</v>
      </c>
      <c r="J56" s="22">
        <f>IF(OR($A56="",$B56="",$C56=""),"",'MPTO_working_3-way'!G55)</f>
        <v>8.0563806598235708</v>
      </c>
      <c r="K56" s="17">
        <f>IF(OR($A56="",$B56="",$C56=""),"",'OddsRatio_working_3-way'!H55)</f>
        <v>1.4634775952864338</v>
      </c>
      <c r="L56" s="21">
        <f>IF(OR($A56="",$B56="",$C56=""),"",'OddsRatio_working_3-way'!I55)</f>
        <v>5.2898623935814113</v>
      </c>
      <c r="M56" s="22">
        <f>IF(OR($A56="",$B56="",$C56=""),"",'OddsRatio_working_3-way'!J55)</f>
        <v>7.833599893293</v>
      </c>
      <c r="N56" s="23">
        <f t="shared" si="16"/>
        <v>67.477681703057726</v>
      </c>
      <c r="O56" s="24">
        <f t="shared" si="17"/>
        <v>19.376121452886053</v>
      </c>
      <c r="P56" s="24">
        <f t="shared" si="18"/>
        <v>13.146196844056204</v>
      </c>
      <c r="Q56" t="s">
        <v>238</v>
      </c>
      <c r="R56" t="s">
        <v>228</v>
      </c>
      <c r="S56" t="s">
        <v>311</v>
      </c>
      <c r="T56" s="35">
        <v>100</v>
      </c>
      <c r="U56" s="35">
        <f t="shared" si="19"/>
        <v>48.186528497409334</v>
      </c>
      <c r="V56" s="35">
        <f t="shared" si="20"/>
        <v>75</v>
      </c>
      <c r="W56" s="35">
        <f t="shared" si="21"/>
        <v>72.14484679665739</v>
      </c>
      <c r="X56" s="35">
        <f t="shared" si="22"/>
        <v>52.855153203342617</v>
      </c>
      <c r="Y56" s="35">
        <f t="shared" si="23"/>
        <v>79.668624705933297</v>
      </c>
      <c r="Z56" s="35">
        <f t="shared" si="24"/>
        <v>76.813471502590687</v>
      </c>
      <c r="AA56" s="35">
        <f t="shared" si="25"/>
        <v>-4.6686247059332828</v>
      </c>
      <c r="AB56" s="35">
        <f t="shared" si="26"/>
        <v>-4.668624705933297</v>
      </c>
      <c r="AC56" s="35">
        <f t="shared" si="27"/>
        <v>-4.668624705933297</v>
      </c>
      <c r="AF56">
        <v>1.56</v>
      </c>
      <c r="AG56">
        <v>2.5099999999999998</v>
      </c>
      <c r="AJ56" t="s">
        <v>247</v>
      </c>
    </row>
    <row r="57" spans="1:36" ht="15" x14ac:dyDescent="0.25">
      <c r="A57">
        <v>1.93</v>
      </c>
      <c r="B57">
        <v>4</v>
      </c>
      <c r="C57">
        <v>3.59</v>
      </c>
      <c r="D57" s="20">
        <f t="shared" si="3"/>
        <v>4.6686247059332997E-2</v>
      </c>
      <c r="E57" s="17">
        <f>IF(OR($A57="",$B57="",$C57=""),"",A57*'MPTO_working_3-way'!$I56)</f>
        <v>2.0201044568245128</v>
      </c>
      <c r="F57" s="21">
        <f>IF(OR($A57="",$B57="",$C57=""),"",B57*'MPTO_working_3-way'!$I56)</f>
        <v>4.186744988237332</v>
      </c>
      <c r="G57" s="22">
        <f>IF(OR($A57="",$B57="",$C57=""),"",C57*'MPTO_working_3-way'!$I56)</f>
        <v>3.7576036269430051</v>
      </c>
      <c r="H57" s="17">
        <f>IF(OR($A57="",$B57="",$C57=""),"",'MPTO_working_3-way'!E56)</f>
        <v>1.989762145785321</v>
      </c>
      <c r="I57" s="21">
        <f>IF(OR($A57="",$B57="",$C57=""),"",'MPTO_working_3-way'!F56)</f>
        <v>4.2655215932526858</v>
      </c>
      <c r="J57" s="22">
        <f>IF(OR($A57="",$B57="",$C57=""),"",'MPTO_working_3-way'!G56)</f>
        <v>3.8024339045371609</v>
      </c>
      <c r="K57" s="17">
        <f>IF(OR($A57="",$B57="",$C57=""),"",'OddsRatio_working_3-way'!H56)</f>
        <v>2.0013543247056544</v>
      </c>
      <c r="L57" s="21">
        <f>IF(OR($A57="",$B57="",$C57=""),"",'OddsRatio_working_3-way'!I56)</f>
        <v>4.2301752409859841</v>
      </c>
      <c r="M57" s="22">
        <f>IF(OR($A57="",$B57="",$C57=""),"",'OddsRatio_working_3-way'!J56)</f>
        <v>3.7887179580512322</v>
      </c>
      <c r="N57" s="23">
        <f t="shared" si="16"/>
        <v>49.502390662111708</v>
      </c>
      <c r="O57" s="24">
        <f t="shared" si="17"/>
        <v>23.884903494468897</v>
      </c>
      <c r="P57" s="24">
        <f t="shared" si="18"/>
        <v>26.612705843419388</v>
      </c>
      <c r="Q57" t="s">
        <v>286</v>
      </c>
      <c r="R57" t="s">
        <v>287</v>
      </c>
      <c r="S57" t="s">
        <v>311</v>
      </c>
      <c r="T57" s="35">
        <v>100</v>
      </c>
      <c r="U57" s="35">
        <f t="shared" si="19"/>
        <v>22.480620155038757</v>
      </c>
      <c r="V57" s="35">
        <f t="shared" si="20"/>
        <v>82.57839721254355</v>
      </c>
      <c r="W57" s="35">
        <f t="shared" si="21"/>
        <v>89.258861439312568</v>
      </c>
      <c r="X57" s="35">
        <f t="shared" si="22"/>
        <v>28.162741348143879</v>
      </c>
      <c r="Y57" s="35">
        <f t="shared" si="23"/>
        <v>88.260518405648668</v>
      </c>
      <c r="Z57" s="35">
        <f t="shared" si="24"/>
        <v>94.940982632417686</v>
      </c>
      <c r="AA57" s="35">
        <f t="shared" si="25"/>
        <v>-5.6821211931051216</v>
      </c>
      <c r="AB57" s="35">
        <f t="shared" si="26"/>
        <v>-5.6821211931051181</v>
      </c>
      <c r="AC57" s="35">
        <f t="shared" si="27"/>
        <v>-5.6821211931051181</v>
      </c>
      <c r="AF57">
        <v>1.79</v>
      </c>
      <c r="AG57">
        <v>2.0499999999999998</v>
      </c>
      <c r="AJ57" t="s">
        <v>314</v>
      </c>
    </row>
    <row r="58" spans="1:36" ht="15" x14ac:dyDescent="0.25">
      <c r="A58">
        <v>1.29</v>
      </c>
      <c r="B58">
        <v>5.74</v>
      </c>
      <c r="C58">
        <v>9.31</v>
      </c>
      <c r="D58" s="20">
        <f t="shared" si="3"/>
        <v>5.6821211931051163E-2</v>
      </c>
      <c r="E58" s="17">
        <f>IF(OR($A58="",$B58="",$C58=""),"",A58*'MPTO_working_3-way'!$I57)</f>
        <v>1.363299363391056</v>
      </c>
      <c r="F58" s="21">
        <f>IF(OR($A58="",$B58="",$C58=""),"",B58*'MPTO_working_3-way'!$I57)</f>
        <v>6.0661537564842343</v>
      </c>
      <c r="G58" s="22">
        <f>IF(OR($A58="",$B58="",$C58=""),"",C58*'MPTO_working_3-way'!$I57)</f>
        <v>9.8390054830780862</v>
      </c>
      <c r="H58" s="17">
        <f>IF(OR($A58="",$B58="",$C58=""),"",'MPTO_working_3-way'!E57)</f>
        <v>1.3223081143290489</v>
      </c>
      <c r="I58" s="21">
        <f>IF(OR($A58="",$B58="",$C58=""),"",'MPTO_working_3-way'!F57)</f>
        <v>6.4401608887420156</v>
      </c>
      <c r="J58" s="22">
        <f>IF(OR($A58="",$B58="",$C58=""),"",'MPTO_working_3-way'!G57)</f>
        <v>11.303141228654788</v>
      </c>
      <c r="K58" s="17">
        <f>IF(OR($A58="",$B58="",$C58=""),"",'OddsRatio_working_3-way'!H57)</f>
        <v>1.3332108952312485</v>
      </c>
      <c r="L58" s="21">
        <f>IF(OR($A58="",$B58="",$C58=""),"",'OddsRatio_working_3-way'!I57)</f>
        <v>6.446274632400403</v>
      </c>
      <c r="M58" s="22">
        <f>IF(OR($A58="",$B58="",$C58=""),"",'OddsRatio_working_3-way'!J57)</f>
        <v>10.548215653005768</v>
      </c>
      <c r="N58" s="23">
        <f t="shared" si="16"/>
        <v>73.351460937575069</v>
      </c>
      <c r="O58" s="24">
        <f t="shared" si="17"/>
        <v>16.484910210709376</v>
      </c>
      <c r="P58" s="24">
        <f t="shared" si="18"/>
        <v>10.163628851715558</v>
      </c>
      <c r="Q58" t="s">
        <v>288</v>
      </c>
      <c r="R58" t="s">
        <v>289</v>
      </c>
      <c r="S58" t="s">
        <v>311</v>
      </c>
      <c r="T58" s="35">
        <v>100</v>
      </c>
      <c r="U58" s="35">
        <f t="shared" si="19"/>
        <v>40.828402366863905</v>
      </c>
      <c r="V58" s="35">
        <f t="shared" si="20"/>
        <v>76.19047619047619</v>
      </c>
      <c r="W58" s="35">
        <f t="shared" si="21"/>
        <v>78.118161925601754</v>
      </c>
      <c r="X58" s="35">
        <f t="shared" si="22"/>
        <v>45.691361883922056</v>
      </c>
      <c r="Y58" s="35">
        <f t="shared" si="23"/>
        <v>81.053435707534348</v>
      </c>
      <c r="Z58" s="35">
        <f t="shared" si="24"/>
        <v>82.981121442659898</v>
      </c>
      <c r="AA58" s="35">
        <f t="shared" si="25"/>
        <v>-4.862959517058151</v>
      </c>
      <c r="AB58" s="35">
        <f t="shared" si="26"/>
        <v>-4.8629595170581581</v>
      </c>
      <c r="AC58" s="35">
        <f t="shared" si="27"/>
        <v>-4.8629595170581439</v>
      </c>
      <c r="AF58">
        <v>1.33</v>
      </c>
      <c r="AG58">
        <v>3.28</v>
      </c>
      <c r="AJ58" t="s">
        <v>314</v>
      </c>
    </row>
    <row r="59" spans="1:36" ht="15" x14ac:dyDescent="0.25">
      <c r="A59">
        <v>1.69</v>
      </c>
      <c r="B59">
        <v>4.2</v>
      </c>
      <c r="C59">
        <v>4.57</v>
      </c>
      <c r="D59" s="20">
        <f t="shared" si="3"/>
        <v>4.8629595170581519E-2</v>
      </c>
      <c r="E59" s="17">
        <f>IF(OR($A59="",$B59="",$C59=""),"",A59*'MPTO_working_3-way'!$I58)</f>
        <v>1.7721840158382827</v>
      </c>
      <c r="F59" s="21">
        <f>IF(OR($A59="",$B59="",$C59=""),"",B59*'MPTO_working_3-way'!$I58)</f>
        <v>4.4042442997164422</v>
      </c>
      <c r="G59" s="22">
        <f>IF(OR($A59="",$B59="",$C59=""),"",C59*'MPTO_working_3-way'!$I58)</f>
        <v>4.792237249929558</v>
      </c>
      <c r="H59" s="17">
        <f>IF(OR($A59="",$B59="",$C59=""),"",'MPTO_working_3-way'!E58)</f>
        <v>1.7376010096320731</v>
      </c>
      <c r="I59" s="21">
        <f>IF(OR($A59="",$B59="",$C59=""),"",'MPTO_working_3-way'!F58)</f>
        <v>4.506831551384141</v>
      </c>
      <c r="J59" s="22">
        <f>IF(OR($A59="",$B59="",$C59=""),"",'MPTO_working_3-way'!G58)</f>
        <v>4.9356267016152922</v>
      </c>
      <c r="K59" s="17">
        <f>IF(OR($A59="",$B59="",$C59=""),"",'OddsRatio_working_3-way'!H58)</f>
        <v>1.7495218975682851</v>
      </c>
      <c r="L59" s="21">
        <f>IF(OR($A59="",$B59="",$C59=""),"",'OddsRatio_working_3-way'!I58)</f>
        <v>4.4760435829253824</v>
      </c>
      <c r="M59" s="22">
        <f>IF(OR($A59="",$B59="",$C59=""),"",'OddsRatio_working_3-way'!J58)</f>
        <v>4.8779611222011301</v>
      </c>
      <c r="N59" s="23">
        <f t="shared" si="16"/>
        <v>56.42754877951981</v>
      </c>
      <c r="O59" s="24">
        <f t="shared" si="17"/>
        <v>22.705370818425827</v>
      </c>
      <c r="P59" s="24">
        <f t="shared" si="18"/>
        <v>20.867080402054366</v>
      </c>
      <c r="Q59" t="s">
        <v>290</v>
      </c>
      <c r="R59" t="s">
        <v>291</v>
      </c>
      <c r="S59" t="s">
        <v>311</v>
      </c>
      <c r="T59" s="35">
        <v>100</v>
      </c>
      <c r="U59" s="35">
        <f t="shared" si="19"/>
        <v>55.752212389380524</v>
      </c>
      <c r="V59" s="35">
        <f t="shared" si="20"/>
        <v>71.988795518207283</v>
      </c>
      <c r="W59" s="35">
        <f t="shared" si="21"/>
        <v>67.741935483870961</v>
      </c>
      <c r="X59" s="35">
        <f t="shared" si="22"/>
        <v>60.269268997921756</v>
      </c>
      <c r="Y59" s="35">
        <f t="shared" si="23"/>
        <v>76.505852126748493</v>
      </c>
      <c r="Z59" s="35">
        <f t="shared" si="24"/>
        <v>72.258992092412186</v>
      </c>
      <c r="AA59" s="35">
        <f t="shared" si="25"/>
        <v>-4.5170566085412318</v>
      </c>
      <c r="AB59" s="35">
        <f t="shared" si="26"/>
        <v>-4.5170566085412105</v>
      </c>
      <c r="AC59" s="35">
        <f t="shared" si="27"/>
        <v>-4.5170566085412247</v>
      </c>
      <c r="AF59">
        <v>1.56</v>
      </c>
      <c r="AG59">
        <v>2.46</v>
      </c>
      <c r="AJ59" t="s">
        <v>314</v>
      </c>
    </row>
    <row r="60" spans="1:36" s="35" customFormat="1" ht="15" x14ac:dyDescent="0.25">
      <c r="A60">
        <v>2.2599999999999998</v>
      </c>
      <c r="B60">
        <v>3.57</v>
      </c>
      <c r="C60">
        <v>3.1</v>
      </c>
      <c r="D60" s="20">
        <f t="shared" si="3"/>
        <v>4.5170566085412256E-2</v>
      </c>
      <c r="E60" s="17">
        <f>IF(OR($A60="",$B60="",$C60=""),"",A60*'MPTO_working_3-way'!$I59)</f>
        <v>2.3620854793530315</v>
      </c>
      <c r="F60" s="21">
        <f>IF(OR($A60="",$B60="",$C60=""),"",B60*'MPTO_working_3-way'!$I59)</f>
        <v>3.7312589209249216</v>
      </c>
      <c r="G60" s="22">
        <f>IF(OR($A60="",$B60="",$C60=""),"",C60*'MPTO_working_3-way'!$I59)</f>
        <v>3.2400287548647779</v>
      </c>
      <c r="H60" s="17">
        <f>IF(OR($A60="",$B60="",$C60=""),"",'MPTO_working_3-way'!E59)</f>
        <v>2.3396135226536439</v>
      </c>
      <c r="I60" s="21">
        <f>IF(OR($A60="",$B60="",$C60=""),"",'MPTO_working_3-way'!F59)</f>
        <v>3.7727991745867655</v>
      </c>
      <c r="J60" s="22">
        <f>IF(OR($A60="",$B60="",$C60=""),"",'MPTO_working_3-way'!G59)</f>
        <v>3.2517809456368458</v>
      </c>
      <c r="K60" s="17">
        <f>IF(OR($A60="",$B60="",$C60=""),"",'OddsRatio_working_3-way'!H59)</f>
        <v>2.349250047963289</v>
      </c>
      <c r="L60" s="21">
        <f>IF(OR($A60="",$B60="",$C60=""),"",'OddsRatio_working_3-way'!I59)</f>
        <v>3.7520417644965507</v>
      </c>
      <c r="M60" s="22">
        <f>IF(OR($A60="",$B60="",$C60=""),"",'OddsRatio_working_3-way'!J59)</f>
        <v>3.2487500799388158</v>
      </c>
      <c r="N60" s="23">
        <f t="shared" si="16"/>
        <v>42.335470445121118</v>
      </c>
      <c r="O60" s="24">
        <f t="shared" si="17"/>
        <v>26.800605940048662</v>
      </c>
      <c r="P60" s="24">
        <f t="shared" si="18"/>
        <v>30.863923614830231</v>
      </c>
      <c r="Q60" t="s">
        <v>292</v>
      </c>
      <c r="R60" t="s">
        <v>293</v>
      </c>
      <c r="S60" t="s">
        <v>311</v>
      </c>
      <c r="T60" s="35">
        <v>100</v>
      </c>
      <c r="U60" s="35">
        <f t="shared" si="19"/>
        <v>60.15936254980079</v>
      </c>
      <c r="V60" s="35">
        <f t="shared" si="20"/>
        <v>68.652037617554868</v>
      </c>
      <c r="W60" s="35">
        <f t="shared" si="21"/>
        <v>66.666666666666657</v>
      </c>
      <c r="X60" s="35">
        <f t="shared" si="22"/>
        <v>64.681295715778475</v>
      </c>
      <c r="Y60" s="35">
        <f t="shared" si="23"/>
        <v>73.173970783532539</v>
      </c>
      <c r="Z60" s="35">
        <f t="shared" si="24"/>
        <v>71.188599832644357</v>
      </c>
      <c r="AA60" s="35">
        <f t="shared" si="25"/>
        <v>-4.5219331659776856</v>
      </c>
      <c r="AB60" s="35">
        <f t="shared" si="26"/>
        <v>-4.5219331659776714</v>
      </c>
      <c r="AC60" s="35">
        <f t="shared" si="27"/>
        <v>-4.5219331659776998</v>
      </c>
      <c r="AD60" s="36"/>
      <c r="AE60" s="36"/>
      <c r="AF60">
        <v>1.83</v>
      </c>
      <c r="AG60">
        <v>2.0099999999999998</v>
      </c>
      <c r="AH60" s="36"/>
      <c r="AI60" s="36"/>
      <c r="AJ60" t="s">
        <v>314</v>
      </c>
    </row>
    <row r="61" spans="1:36" ht="15" x14ac:dyDescent="0.25">
      <c r="A61">
        <v>2.5099999999999998</v>
      </c>
      <c r="B61">
        <v>3.19</v>
      </c>
      <c r="C61">
        <v>3</v>
      </c>
      <c r="D61" s="20">
        <f t="shared" si="3"/>
        <v>4.5219331659776874E-2</v>
      </c>
      <c r="E61" s="17">
        <f>IF(OR($A61="",$B61="",$C61=""),"",A61*'MPTO_working_3-way'!$I60)</f>
        <v>2.6235005224660397</v>
      </c>
      <c r="F61" s="21">
        <f>IF(OR($A61="",$B61="",$C61=""),"",B61*'MPTO_working_3-way'!$I60)</f>
        <v>3.3342496679946882</v>
      </c>
      <c r="G61" s="22">
        <f>IF(OR($A61="",$B61="",$C61=""),"",C61*'MPTO_working_3-way'!$I60)</f>
        <v>3.1356579949793306</v>
      </c>
      <c r="H61" s="17">
        <f>IF(OR($A61="",$B61="",$C61=""),"",'MPTO_working_3-way'!E60)</f>
        <v>2.6086961243565332</v>
      </c>
      <c r="I61" s="21">
        <f>IF(OR($A61="",$B61="",$C61=""),"",'MPTO_working_3-way'!F60)</f>
        <v>3.3511332880700162</v>
      </c>
      <c r="J61" s="22">
        <f>IF(OR($A61="",$B61="",$C61=""),"",'MPTO_working_3-way'!G60)</f>
        <v>3.1420828882251635</v>
      </c>
      <c r="K61" s="17">
        <f>IF(OR($A61="",$B61="",$C61=""),"",'OddsRatio_working_3-way'!H60)</f>
        <v>2.6154169139565742</v>
      </c>
      <c r="L61" s="21">
        <f>IF(OR($A61="",$B61="",$C61=""),"",'OddsRatio_working_3-way'!I60)</f>
        <v>3.3428894314999322</v>
      </c>
      <c r="M61" s="22">
        <f>IF(OR($A61="",$B61="",$C61=""),"",'OddsRatio_working_3-way'!J60)</f>
        <v>3.1396250515981121</v>
      </c>
      <c r="N61" s="23">
        <f t="shared" si="16"/>
        <v>38.11701165814975</v>
      </c>
      <c r="O61" s="24">
        <f t="shared" si="17"/>
        <v>29.991755254531622</v>
      </c>
      <c r="P61" s="24">
        <f t="shared" si="18"/>
        <v>31.891233087318621</v>
      </c>
      <c r="Q61" t="s">
        <v>294</v>
      </c>
      <c r="R61" t="s">
        <v>295</v>
      </c>
      <c r="S61" t="s">
        <v>311</v>
      </c>
      <c r="T61" s="35">
        <v>100</v>
      </c>
      <c r="U61" s="35">
        <f t="shared" si="19"/>
        <v>63.63636363636364</v>
      </c>
      <c r="V61" s="35">
        <f t="shared" si="20"/>
        <v>69.135802469135797</v>
      </c>
      <c r="W61" s="35">
        <f t="shared" si="21"/>
        <v>62.825278810408925</v>
      </c>
      <c r="X61" s="35">
        <f t="shared" si="22"/>
        <v>68.038918720455271</v>
      </c>
      <c r="Y61" s="35">
        <f t="shared" si="23"/>
        <v>73.538357553227442</v>
      </c>
      <c r="Z61" s="35">
        <f t="shared" si="24"/>
        <v>67.227833894500549</v>
      </c>
      <c r="AA61" s="35">
        <f t="shared" si="25"/>
        <v>-4.402555084091631</v>
      </c>
      <c r="AB61" s="35">
        <f t="shared" si="26"/>
        <v>-4.4025550840916452</v>
      </c>
      <c r="AC61" s="35">
        <f t="shared" si="27"/>
        <v>-4.4025550840916239</v>
      </c>
      <c r="AF61">
        <v>2.16</v>
      </c>
      <c r="AG61">
        <v>1.71</v>
      </c>
      <c r="AJ61" t="s">
        <v>314</v>
      </c>
    </row>
    <row r="62" spans="1:36" ht="15" x14ac:dyDescent="0.25">
      <c r="A62">
        <v>2.75</v>
      </c>
      <c r="B62">
        <v>3.24</v>
      </c>
      <c r="C62">
        <v>2.69</v>
      </c>
      <c r="D62" s="20">
        <f t="shared" si="3"/>
        <v>4.4025550840916416E-2</v>
      </c>
      <c r="E62" s="17">
        <f>IF(OR($A62="",$B62="",$C62=""),"",A62*'MPTO_working_3-way'!$I61)</f>
        <v>2.8710702648125199</v>
      </c>
      <c r="F62" s="21">
        <f>IF(OR($A62="",$B62="",$C62=""),"",B62*'MPTO_working_3-way'!$I61)</f>
        <v>3.3826427847245695</v>
      </c>
      <c r="G62" s="22">
        <f>IF(OR($A62="",$B62="",$C62=""),"",C62*'MPTO_working_3-way'!$I61)</f>
        <v>2.8084287317620653</v>
      </c>
      <c r="H62" s="17">
        <f>IF(OR($A62="",$B62="",$C62=""),"",'MPTO_working_3-way'!E61)</f>
        <v>2.8656482647579269</v>
      </c>
      <c r="I62" s="21">
        <f>IF(OR($A62="",$B62="",$C62=""),"",'MPTO_working_3-way'!F61)</f>
        <v>3.4017447829192946</v>
      </c>
      <c r="J62" s="22">
        <f>IF(OR($A62="",$B62="",$C62=""),"",'MPTO_working_3-way'!G61)</f>
        <v>2.8005554084160349</v>
      </c>
      <c r="K62" s="17">
        <f>IF(OR($A62="",$B62="",$C62=""),"",'OddsRatio_working_3-way'!H61)</f>
        <v>2.8685877007064446</v>
      </c>
      <c r="L62" s="21">
        <f>IF(OR($A62="",$B62="",$C62=""),"",'OddsRatio_working_3-way'!I61)</f>
        <v>3.3917922569042496</v>
      </c>
      <c r="M62" s="22">
        <f>IF(OR($A62="",$B62="",$C62=""),"",'OddsRatio_working_3-way'!J61)</f>
        <v>2.8045218366822242</v>
      </c>
      <c r="N62" s="23">
        <f t="shared" si="16"/>
        <v>34.830216879603249</v>
      </c>
      <c r="O62" s="24">
        <f t="shared" si="17"/>
        <v>29.562684079910163</v>
      </c>
      <c r="P62" s="24">
        <f t="shared" si="18"/>
        <v>35.607099040486588</v>
      </c>
      <c r="Q62" t="s">
        <v>296</v>
      </c>
      <c r="R62" t="s">
        <v>297</v>
      </c>
      <c r="S62" t="s">
        <v>311</v>
      </c>
      <c r="T62" s="35">
        <v>100</v>
      </c>
      <c r="U62" s="35">
        <f t="shared" si="19"/>
        <v>68.253968253968253</v>
      </c>
      <c r="V62" s="35">
        <f t="shared" si="20"/>
        <v>72.826086956521735</v>
      </c>
      <c r="W62" s="35">
        <f t="shared" si="21"/>
        <v>54.545454545454554</v>
      </c>
      <c r="X62" s="35">
        <f t="shared" si="22"/>
        <v>72.628458498023704</v>
      </c>
      <c r="Y62" s="35">
        <f t="shared" si="23"/>
        <v>77.2005772005772</v>
      </c>
      <c r="Z62" s="35">
        <f t="shared" si="24"/>
        <v>58.919944789510005</v>
      </c>
      <c r="AA62" s="35">
        <f t="shared" si="25"/>
        <v>-4.3744902440554512</v>
      </c>
      <c r="AB62" s="35">
        <f t="shared" si="26"/>
        <v>-4.3744902440554654</v>
      </c>
      <c r="AC62" s="35">
        <f t="shared" si="27"/>
        <v>-4.3744902440554512</v>
      </c>
      <c r="AF62">
        <v>2.29</v>
      </c>
      <c r="AG62">
        <v>1.64</v>
      </c>
      <c r="AJ62" t="s">
        <v>314</v>
      </c>
    </row>
    <row r="63" spans="1:36" s="35" customFormat="1" ht="15" x14ac:dyDescent="0.25">
      <c r="A63">
        <v>3.15</v>
      </c>
      <c r="B63">
        <v>3.68</v>
      </c>
      <c r="C63">
        <v>2.2000000000000002</v>
      </c>
      <c r="D63" s="20">
        <f t="shared" si="3"/>
        <v>4.3744902440554512E-2</v>
      </c>
      <c r="E63" s="17">
        <f>IF(OR($A63="",$B63="",$C63=""),"",A63*'MPTO_working_3-way'!$I62)</f>
        <v>3.2877964426877466</v>
      </c>
      <c r="F63" s="21">
        <f>IF(OR($A63="",$B63="",$C63=""),"",B63*'MPTO_working_3-way'!$I62)</f>
        <v>3.8409812409812409</v>
      </c>
      <c r="G63" s="22">
        <f>IF(OR($A63="",$B63="",$C63=""),"",C63*'MPTO_working_3-way'!$I62)</f>
        <v>2.2962387853692201</v>
      </c>
      <c r="H63" s="17">
        <f>IF(OR($A63="",$B63="",$C63=""),"",'MPTO_working_3-way'!E62)</f>
        <v>3.3016519652690262</v>
      </c>
      <c r="I63" s="21">
        <f>IF(OR($A63="",$B63="",$C63=""),"",'MPTO_working_3-way'!F62)</f>
        <v>3.8886675070141909</v>
      </c>
      <c r="J63" s="22">
        <f>IF(OR($A63="",$B63="",$C63=""),"",'MPTO_working_3-way'!G62)</f>
        <v>2.2729141662012333</v>
      </c>
      <c r="K63" s="17">
        <f>IF(OR($A63="",$B63="",$C63=""),"",'OddsRatio_working_3-way'!H62)</f>
        <v>3.2982720691157477</v>
      </c>
      <c r="L63" s="21">
        <f>IF(OR($A63="",$B63="",$C63=""),"",'OddsRatio_working_3-way'!I62)</f>
        <v>3.8648228582466069</v>
      </c>
      <c r="M63" s="22">
        <f>IF(OR($A63="",$B63="",$C63=""),"",'OddsRatio_working_3-way'!J62)</f>
        <v>2.2827565036925104</v>
      </c>
      <c r="N63" s="23">
        <f t="shared" si="16"/>
        <v>30.415508302652345</v>
      </c>
      <c r="O63" s="24">
        <f t="shared" si="17"/>
        <v>26.03501390036817</v>
      </c>
      <c r="P63" s="24">
        <f t="shared" si="18"/>
        <v>43.549477796979488</v>
      </c>
      <c r="Q63" t="s">
        <v>298</v>
      </c>
      <c r="R63" t="s">
        <v>299</v>
      </c>
      <c r="S63" t="s">
        <v>311</v>
      </c>
      <c r="T63" s="35">
        <v>100</v>
      </c>
      <c r="U63" s="35">
        <f t="shared" si="19"/>
        <v>67.741935483870961</v>
      </c>
      <c r="V63" s="35">
        <f t="shared" si="20"/>
        <v>73.045822102425873</v>
      </c>
      <c r="W63" s="35">
        <f t="shared" si="21"/>
        <v>54.751131221719454</v>
      </c>
      <c r="X63" s="35">
        <f t="shared" si="22"/>
        <v>72.203046675854665</v>
      </c>
      <c r="Y63" s="35">
        <f t="shared" si="23"/>
        <v>77.506933294409578</v>
      </c>
      <c r="Z63" s="35">
        <f t="shared" si="24"/>
        <v>59.212242413703152</v>
      </c>
      <c r="AA63" s="35">
        <f t="shared" si="25"/>
        <v>-4.4611111919837043</v>
      </c>
      <c r="AB63" s="35">
        <f t="shared" si="26"/>
        <v>-4.4611111919837043</v>
      </c>
      <c r="AC63" s="35">
        <f t="shared" si="27"/>
        <v>-4.4611111919836972</v>
      </c>
      <c r="AD63" s="36"/>
      <c r="AE63" s="36"/>
      <c r="AF63">
        <v>1.64</v>
      </c>
      <c r="AG63">
        <v>2.29</v>
      </c>
      <c r="AH63" s="36"/>
      <c r="AI63" s="36"/>
      <c r="AJ63" t="s">
        <v>314</v>
      </c>
    </row>
    <row r="64" spans="1:36" ht="15" x14ac:dyDescent="0.25">
      <c r="A64">
        <v>3.1</v>
      </c>
      <c r="B64">
        <v>3.71</v>
      </c>
      <c r="C64">
        <v>2.21</v>
      </c>
      <c r="D64" s="20">
        <f t="shared" si="3"/>
        <v>4.461111191983691E-2</v>
      </c>
      <c r="E64" s="17">
        <f>IF(OR($A64="",$B64="",$C64=""),"",A64*'MPTO_working_3-way'!$I63)</f>
        <v>3.2382944469514947</v>
      </c>
      <c r="F64" s="21">
        <f>IF(OR($A64="",$B64="",$C64=""),"",B64*'MPTO_working_3-way'!$I63)</f>
        <v>3.8755072252225951</v>
      </c>
      <c r="G64" s="22">
        <f>IF(OR($A64="",$B64="",$C64=""),"",C64*'MPTO_working_3-way'!$I63)</f>
        <v>2.3085905573428396</v>
      </c>
      <c r="H64" s="17">
        <f>IF(OR($A64="",$B64="",$C64=""),"",'MPTO_working_3-way'!E63)</f>
        <v>3.2498102364490076</v>
      </c>
      <c r="I64" s="21">
        <f>IF(OR($A64="",$B64="",$C64=""),"",'MPTO_working_3-way'!F63)</f>
        <v>3.9266284603156372</v>
      </c>
      <c r="J64" s="22">
        <f>IF(OR($A64="",$B64="",$C64=""),"",'MPTO_working_3-way'!G63)</f>
        <v>2.2850963061346254</v>
      </c>
      <c r="K64" s="17">
        <f>IF(OR($A64="",$B64="",$C64=""),"",'OddsRatio_working_3-way'!H63)</f>
        <v>3.2476689929605285</v>
      </c>
      <c r="L64" s="21">
        <f>IF(OR($A64="",$B64="",$C64=""),"",'OddsRatio_working_3-way'!I63)</f>
        <v>3.900563319487159</v>
      </c>
      <c r="M64" s="22">
        <f>IF(OR($A64="",$B64="",$C64=""),"",'OddsRatio_working_3-way'!J63)</f>
        <v>2.2950854673724947</v>
      </c>
      <c r="N64" s="23">
        <f t="shared" si="16"/>
        <v>30.880453163899048</v>
      </c>
      <c r="O64" s="24">
        <f t="shared" si="17"/>
        <v>25.803074072260664</v>
      </c>
      <c r="P64" s="24">
        <f t="shared" si="18"/>
        <v>43.316472763840295</v>
      </c>
      <c r="Q64" t="s">
        <v>300</v>
      </c>
      <c r="R64" t="s">
        <v>301</v>
      </c>
      <c r="S64" t="s">
        <v>311</v>
      </c>
      <c r="T64" s="35">
        <v>100</v>
      </c>
      <c r="U64" s="35">
        <f t="shared" si="19"/>
        <v>56.896551724137922</v>
      </c>
      <c r="V64" s="35">
        <f t="shared" si="20"/>
        <v>73.262032085561486</v>
      </c>
      <c r="W64" s="35">
        <f t="shared" si="21"/>
        <v>65.397923875432525</v>
      </c>
      <c r="X64" s="35">
        <f t="shared" si="22"/>
        <v>61.340044039005967</v>
      </c>
      <c r="Y64" s="35">
        <f t="shared" si="23"/>
        <v>77.705524400429553</v>
      </c>
      <c r="Z64" s="35">
        <f t="shared" si="24"/>
        <v>69.841416190300578</v>
      </c>
      <c r="AA64" s="35">
        <f t="shared" si="25"/>
        <v>-4.4434923148680454</v>
      </c>
      <c r="AB64" s="35">
        <f t="shared" si="26"/>
        <v>-4.4434923148680667</v>
      </c>
      <c r="AC64" s="35">
        <f t="shared" si="27"/>
        <v>-4.4434923148680525</v>
      </c>
      <c r="AF64">
        <v>1.7</v>
      </c>
      <c r="AG64">
        <v>2.1800000000000002</v>
      </c>
      <c r="AJ64" t="s">
        <v>314</v>
      </c>
    </row>
    <row r="65" spans="1:36" ht="15" x14ac:dyDescent="0.25">
      <c r="A65">
        <v>2.3199999999999998</v>
      </c>
      <c r="B65">
        <v>3.74</v>
      </c>
      <c r="C65">
        <v>2.89</v>
      </c>
      <c r="D65" s="20">
        <f t="shared" si="3"/>
        <v>4.4434923148680472E-2</v>
      </c>
      <c r="E65" s="17">
        <f>IF(OR($A65="",$B65="",$C65=""),"",A65*'MPTO_working_3-way'!$I64)</f>
        <v>2.4230890217049383</v>
      </c>
      <c r="F65" s="21">
        <f>IF(OR($A65="",$B65="",$C65=""),"",B65*'MPTO_working_3-way'!$I64)</f>
        <v>3.9061866125760654</v>
      </c>
      <c r="G65" s="22">
        <f>IF(OR($A65="",$B65="",$C65=""),"",C65*'MPTO_working_3-way'!$I64)</f>
        <v>3.0184169278996866</v>
      </c>
      <c r="H65" s="17">
        <f>IF(OR($A65="",$B65="",$C65=""),"",'MPTO_working_3-way'!E64)</f>
        <v>2.4025591577191698</v>
      </c>
      <c r="I65" s="21">
        <f>IF(OR($A65="",$B65="",$C65=""),"",'MPTO_working_3-way'!F64)</f>
        <v>3.9593291674719238</v>
      </c>
      <c r="J65" s="22">
        <f>IF(OR($A65="",$B65="",$C65=""),"",'MPTO_working_3-way'!G64)</f>
        <v>3.0192405312024104</v>
      </c>
      <c r="K65" s="17">
        <f>IF(OR($A65="",$B65="",$C65=""),"",'OddsRatio_working_3-way'!H64)</f>
        <v>2.4118281159240418</v>
      </c>
      <c r="L65" s="21">
        <f>IF(OR($A65="",$B65="",$C65=""),"",'OddsRatio_working_3-way'!I64)</f>
        <v>3.9306129072968758</v>
      </c>
      <c r="M65" s="22">
        <f>IF(OR($A65="",$B65="",$C65=""),"",'OddsRatio_working_3-way'!J64)</f>
        <v>3.0214811659821517</v>
      </c>
      <c r="N65" s="23">
        <f t="shared" si="16"/>
        <v>41.269635207062187</v>
      </c>
      <c r="O65" s="24">
        <f t="shared" si="17"/>
        <v>25.600415422562634</v>
      </c>
      <c r="P65" s="24">
        <f t="shared" si="18"/>
        <v>33.129949370375179</v>
      </c>
      <c r="Q65" t="s">
        <v>302</v>
      </c>
      <c r="R65" t="s">
        <v>303</v>
      </c>
      <c r="S65" t="s">
        <v>311</v>
      </c>
      <c r="T65" s="35">
        <v>100</v>
      </c>
      <c r="U65" s="35">
        <f t="shared" si="19"/>
        <v>50.495049504950494</v>
      </c>
      <c r="V65" s="35">
        <f t="shared" si="20"/>
        <v>71.988795518207283</v>
      </c>
      <c r="W65" s="35">
        <f t="shared" si="21"/>
        <v>72.826086956521735</v>
      </c>
      <c r="X65" s="35">
        <f t="shared" si="22"/>
        <v>55.185117525270975</v>
      </c>
      <c r="Y65" s="35">
        <f t="shared" si="23"/>
        <v>76.678863538527764</v>
      </c>
      <c r="Z65" s="35">
        <f t="shared" si="24"/>
        <v>77.516154976842216</v>
      </c>
      <c r="AA65" s="35">
        <f t="shared" si="25"/>
        <v>-4.6900680203204814</v>
      </c>
      <c r="AB65" s="35">
        <f t="shared" si="26"/>
        <v>-4.6900680203204814</v>
      </c>
      <c r="AC65" s="35">
        <f t="shared" si="27"/>
        <v>-4.6900680203204814</v>
      </c>
      <c r="AF65">
        <v>1.6</v>
      </c>
      <c r="AG65">
        <v>2.31</v>
      </c>
      <c r="AJ65" t="s">
        <v>314</v>
      </c>
    </row>
    <row r="66" spans="1:36" ht="15" x14ac:dyDescent="0.25">
      <c r="A66">
        <v>2.02</v>
      </c>
      <c r="B66">
        <v>3.57</v>
      </c>
      <c r="C66">
        <v>3.68</v>
      </c>
      <c r="D66" s="20">
        <f t="shared" si="3"/>
        <v>4.6900680203204814E-2</v>
      </c>
      <c r="E66" s="17">
        <f>IF(OR($A66="",$B66="",$C66=""),"",A66*'MPTO_working_3-way'!$I65)</f>
        <v>2.1147393740104738</v>
      </c>
      <c r="F66" s="21">
        <f>IF(OR($A66="",$B66="",$C66=""),"",B66*'MPTO_working_3-way'!$I65)</f>
        <v>3.737435428325441</v>
      </c>
      <c r="G66" s="22">
        <f>IF(OR($A66="",$B66="",$C66=""),"",C66*'MPTO_working_3-way'!$I65)</f>
        <v>3.8525945031477939</v>
      </c>
      <c r="H66" s="17">
        <f>IF(OR($A66="",$B66="",$C66=""),"",'MPTO_working_3-way'!E65)</f>
        <v>2.0858713830315918</v>
      </c>
      <c r="I66" s="21">
        <f>IF(OR($A66="",$B66="",$C66=""),"",'MPTO_working_3-way'!F65)</f>
        <v>3.7810258968495285</v>
      </c>
      <c r="J66" s="22">
        <f>IF(OR($A66="",$B66="",$C66=""),"",'MPTO_working_3-way'!G65)</f>
        <v>3.9046397880640047</v>
      </c>
      <c r="K66" s="17">
        <f>IF(OR($A66="",$B66="",$C66=""),"",'OddsRatio_working_3-way'!H65)</f>
        <v>2.0972143292526906</v>
      </c>
      <c r="L66" s="21">
        <f>IF(OR($A66="",$B66="",$C66=""),"",'OddsRatio_working_3-way'!I65)</f>
        <v>3.7645498295876605</v>
      </c>
      <c r="M66" s="22">
        <f>IF(OR($A66="",$B66="",$C66=""),"",'OddsRatio_working_3-way'!J65)</f>
        <v>3.8828768650953061</v>
      </c>
      <c r="N66" s="23">
        <f t="shared" si="16"/>
        <v>47.287150950594977</v>
      </c>
      <c r="O66" s="24">
        <f t="shared" si="17"/>
        <v>26.756315103697997</v>
      </c>
      <c r="P66" s="24">
        <f t="shared" si="18"/>
        <v>25.956533945707022</v>
      </c>
      <c r="Q66" t="s">
        <v>304</v>
      </c>
      <c r="R66" t="s">
        <v>305</v>
      </c>
      <c r="S66" t="s">
        <v>311</v>
      </c>
      <c r="T66" s="35">
        <v>100</v>
      </c>
      <c r="U66" s="35">
        <f t="shared" si="19"/>
        <v>55.947136563876647</v>
      </c>
      <c r="V66" s="35">
        <f t="shared" si="20"/>
        <v>72.14484679665739</v>
      </c>
      <c r="W66" s="35">
        <f t="shared" si="21"/>
        <v>67.532467532467535</v>
      </c>
      <c r="X66" s="35">
        <f t="shared" si="22"/>
        <v>60.322685670875089</v>
      </c>
      <c r="Y66" s="35">
        <f t="shared" si="23"/>
        <v>76.52039590365581</v>
      </c>
      <c r="Z66" s="35">
        <f t="shared" si="24"/>
        <v>71.90801663946597</v>
      </c>
      <c r="AA66" s="35">
        <f t="shared" si="25"/>
        <v>-4.3755491069984416</v>
      </c>
      <c r="AB66" s="35">
        <f t="shared" si="26"/>
        <v>-4.3755491069984203</v>
      </c>
      <c r="AC66" s="35">
        <f t="shared" si="27"/>
        <v>-4.3755491069984345</v>
      </c>
      <c r="AF66">
        <v>2.14</v>
      </c>
      <c r="AG66">
        <v>1.72</v>
      </c>
      <c r="AJ66" t="s">
        <v>314</v>
      </c>
    </row>
    <row r="67" spans="1:36" ht="15" x14ac:dyDescent="0.25">
      <c r="A67">
        <v>2.27</v>
      </c>
      <c r="B67">
        <v>3.59</v>
      </c>
      <c r="C67">
        <v>3.08</v>
      </c>
      <c r="D67" s="20">
        <f t="shared" si="3"/>
        <v>4.375549106998422E-2</v>
      </c>
      <c r="E67" s="17">
        <f>IF(OR($A67="",$B67="",$C67=""),"",A67*'MPTO_working_3-way'!$I66)</f>
        <v>2.3693249647288641</v>
      </c>
      <c r="F67" s="21">
        <f>IF(OR($A67="",$B67="",$C67=""),"",B67*'MPTO_working_3-way'!$I66)</f>
        <v>3.7470822129412431</v>
      </c>
      <c r="G67" s="22">
        <f>IF(OR($A67="",$B67="",$C67=""),"",C67*'MPTO_working_3-way'!$I66)</f>
        <v>3.2147669124955516</v>
      </c>
      <c r="H67" s="17">
        <f>IF(OR($A67="",$B67="",$C67=""),"",'MPTO_working_3-way'!E66)</f>
        <v>2.3477293792627298</v>
      </c>
      <c r="I67" s="21">
        <f>IF(OR($A67="",$B67="",$C67=""),"",'MPTO_working_3-way'!F66)</f>
        <v>3.7883613972328378</v>
      </c>
      <c r="J67" s="22">
        <f>IF(OR($A67="",$B67="",$C67=""),"",'MPTO_working_3-way'!G66)</f>
        <v>3.2248685247620905</v>
      </c>
      <c r="K67" s="17">
        <f>IF(OR($A67="",$B67="",$C67=""),"",'OddsRatio_working_3-way'!H66)</f>
        <v>2.3570428415951046</v>
      </c>
      <c r="L67" s="21">
        <f>IF(OR($A67="",$B67="",$C67=""),"",'OddsRatio_working_3-way'!I66)</f>
        <v>3.7675125667175733</v>
      </c>
      <c r="M67" s="22">
        <f>IF(OR($A67="",$B67="",$C67=""),"",'OddsRatio_working_3-way'!J66)</f>
        <v>3.2225583547384384</v>
      </c>
      <c r="N67" s="23">
        <f t="shared" si="16"/>
        <v>42.206114183853032</v>
      </c>
      <c r="O67" s="24">
        <f t="shared" si="17"/>
        <v>26.687431531294258</v>
      </c>
      <c r="P67" s="24">
        <f t="shared" si="18"/>
        <v>31.10645428485272</v>
      </c>
      <c r="Q67" t="s">
        <v>306</v>
      </c>
      <c r="R67" t="s">
        <v>307</v>
      </c>
      <c r="S67" t="s">
        <v>311</v>
      </c>
      <c r="T67" s="35">
        <v>100</v>
      </c>
      <c r="U67" s="35">
        <f t="shared" si="19"/>
        <v>53.051643192488264</v>
      </c>
      <c r="V67" s="35">
        <f t="shared" si="20"/>
        <v>74.358974358974365</v>
      </c>
      <c r="W67" s="35">
        <f t="shared" si="21"/>
        <v>68.152866242038215</v>
      </c>
      <c r="X67" s="35">
        <f t="shared" si="22"/>
        <v>57.488159398987428</v>
      </c>
      <c r="Y67" s="35">
        <f t="shared" si="23"/>
        <v>78.795490565473528</v>
      </c>
      <c r="Z67" s="35">
        <f t="shared" si="24"/>
        <v>72.589382448537393</v>
      </c>
      <c r="AA67" s="35">
        <f t="shared" si="25"/>
        <v>-4.4365162064991637</v>
      </c>
      <c r="AB67" s="35">
        <f t="shared" si="26"/>
        <v>-4.4365162064991637</v>
      </c>
      <c r="AC67" s="35">
        <f t="shared" si="27"/>
        <v>-4.4365162064991779</v>
      </c>
      <c r="AF67">
        <v>1.64</v>
      </c>
      <c r="AG67">
        <v>2.2799999999999998</v>
      </c>
      <c r="AJ67" t="s">
        <v>314</v>
      </c>
    </row>
    <row r="68" spans="1:36" ht="15" x14ac:dyDescent="0.25">
      <c r="A68">
        <v>2.13</v>
      </c>
      <c r="B68">
        <v>3.9</v>
      </c>
      <c r="C68">
        <v>3.14</v>
      </c>
      <c r="D68" s="20">
        <f t="shared" ref="D68:D131" si="28">IF(OR($A68="",$B68="",$C68=""),"",(1/A68)+(1/B68)+(1/C68)-1)</f>
        <v>4.4365162064991637E-2</v>
      </c>
      <c r="E68" s="17">
        <f>IF(OR($A68="",$B68="",$C68=""),"",A68*'MPTO_working_3-way'!$I67)</f>
        <v>2.2244977951984319</v>
      </c>
      <c r="F68" s="21">
        <f>IF(OR($A68="",$B68="",$C68=""),"",B68*'MPTO_working_3-way'!$I67)</f>
        <v>4.073024132053467</v>
      </c>
      <c r="G68" s="22">
        <f>IF(OR($A68="",$B68="",$C68=""),"",C68*'MPTO_working_3-way'!$I67)</f>
        <v>3.2793066088840739</v>
      </c>
      <c r="H68" s="17">
        <f>IF(OR($A68="",$B68="",$C68=""),"",'MPTO_working_3-way'!E67)</f>
        <v>2.1992755639421055</v>
      </c>
      <c r="I68" s="21">
        <f>IF(OR($A68="",$B68="",$C68=""),"",'MPTO_working_3-way'!F67)</f>
        <v>4.1386982225987952</v>
      </c>
      <c r="J68" s="22">
        <f>IF(OR($A68="",$B68="",$C68=""),"",'MPTO_working_3-way'!G67)</f>
        <v>3.2929079464630626</v>
      </c>
      <c r="K68" s="17">
        <f>IF(OR($A68="",$B68="",$C68=""),"",'OddsRatio_working_3-way'!H67)</f>
        <v>2.209789635473526</v>
      </c>
      <c r="L68" s="21">
        <f>IF(OR($A68="",$B68="",$C68=""),"",'OddsRatio_working_3-way'!I67)</f>
        <v>4.104769860949756</v>
      </c>
      <c r="M68" s="22">
        <f>IF(OR($A68="",$B68="",$C68=""),"",'OddsRatio_working_3-way'!J67)</f>
        <v>3.2911060353215444</v>
      </c>
      <c r="N68" s="23">
        <f t="shared" si="16"/>
        <v>44.953966785604159</v>
      </c>
      <c r="O68" s="24">
        <f t="shared" si="17"/>
        <v>24.551781859829966</v>
      </c>
      <c r="P68" s="24">
        <f t="shared" si="18"/>
        <v>30.494251354565876</v>
      </c>
      <c r="Q68" t="s">
        <v>308</v>
      </c>
      <c r="R68" t="s">
        <v>309</v>
      </c>
      <c r="S68" t="s">
        <v>311</v>
      </c>
      <c r="T68" s="35">
        <v>100</v>
      </c>
      <c r="U68" s="35">
        <f t="shared" si="19"/>
        <v>82.964224872231682</v>
      </c>
      <c r="V68" s="35">
        <f t="shared" si="20"/>
        <v>73.40425531914893</v>
      </c>
      <c r="W68" s="35">
        <f t="shared" si="21"/>
        <v>40.119760479041922</v>
      </c>
      <c r="X68" s="35">
        <f t="shared" si="22"/>
        <v>86.475984201809155</v>
      </c>
      <c r="Y68" s="35">
        <f t="shared" si="23"/>
        <v>76.916014648726403</v>
      </c>
      <c r="Z68" s="35">
        <f t="shared" si="24"/>
        <v>43.63151980861938</v>
      </c>
      <c r="AA68" s="35">
        <f t="shared" si="25"/>
        <v>-3.5117593295774725</v>
      </c>
      <c r="AB68" s="35">
        <f t="shared" si="26"/>
        <v>-3.5117593295774725</v>
      </c>
      <c r="AC68" s="35">
        <f t="shared" si="27"/>
        <v>-3.5117593295774583</v>
      </c>
      <c r="AF68">
        <v>1.72</v>
      </c>
      <c r="AG68">
        <v>2.14</v>
      </c>
      <c r="AJ68" t="s">
        <v>314</v>
      </c>
    </row>
    <row r="69" spans="1:36" ht="15" x14ac:dyDescent="0.25">
      <c r="A69">
        <v>5.87</v>
      </c>
      <c r="B69">
        <v>3.76</v>
      </c>
      <c r="C69">
        <v>1.67</v>
      </c>
      <c r="D69" s="20">
        <f t="shared" si="28"/>
        <v>3.5117593295774796E-2</v>
      </c>
      <c r="E69" s="17">
        <f>IF(OR($A69="",$B69="",$C69=""),"",A69*'MPTO_working_3-way'!$I68)</f>
        <v>6.0761402726461986</v>
      </c>
      <c r="F69" s="21">
        <f>IF(OR($A69="",$B69="",$C69=""),"",B69*'MPTO_working_3-way'!$I68)</f>
        <v>3.892042150792113</v>
      </c>
      <c r="G69" s="22">
        <f>IF(OR($A69="",$B69="",$C69=""),"",C69*'MPTO_working_3-way'!$I68)</f>
        <v>1.7286463808039438</v>
      </c>
      <c r="H69" s="17">
        <f>IF(OR($A69="",$B69="",$C69=""),"",'MPTO_working_3-way'!E68)</f>
        <v>6.3031081437575507</v>
      </c>
      <c r="I69" s="21">
        <f>IF(OR($A69="",$B69="",$C69=""),"",'MPTO_working_3-way'!F68)</f>
        <v>3.9331121979758068</v>
      </c>
      <c r="J69" s="22">
        <f>IF(OR($A69="",$B69="",$C69=""),"",'MPTO_working_3-way'!G68)</f>
        <v>1.7032974094999687</v>
      </c>
      <c r="K69" s="17">
        <f>IF(OR($A69="",$B69="",$C69=""),"",'OddsRatio_working_3-way'!H68)</f>
        <v>6.1780705139508738</v>
      </c>
      <c r="L69" s="21">
        <f>IF(OR($A69="",$B69="",$C69=""),"",'OddsRatio_working_3-way'!I68)</f>
        <v>3.9345943775163068</v>
      </c>
      <c r="M69" s="22">
        <f>IF(OR($A69="",$B69="",$C69=""),"",'OddsRatio_working_3-way'!J68)</f>
        <v>1.7123834177304078</v>
      </c>
      <c r="N69" s="23">
        <f t="shared" ref="N69:N116" si="29">(1/E69)* 100</f>
        <v>16.457816230837171</v>
      </c>
      <c r="O69" s="24">
        <f t="shared" ref="O69:O116" si="30">(1/F69)* 100</f>
        <v>25.693452466759098</v>
      </c>
      <c r="P69" s="24">
        <f t="shared" ref="P69:P116" si="31">(1/G69)* 100</f>
        <v>57.848731302403714</v>
      </c>
      <c r="Q69" t="s">
        <v>153</v>
      </c>
      <c r="R69" t="s">
        <v>113</v>
      </c>
      <c r="S69" t="s">
        <v>311</v>
      </c>
      <c r="T69" s="35">
        <v>100</v>
      </c>
      <c r="U69" s="35">
        <f t="shared" ref="U69:U116" si="32">(1/A70)*((T69*A70)-T69)</f>
        <v>64.02877697841727</v>
      </c>
      <c r="V69" s="35">
        <f t="shared" ref="V69:V116" si="33">(1/B70)*((T69*B70)-T69)</f>
        <v>67.741935483870961</v>
      </c>
      <c r="W69" s="35">
        <f t="shared" ref="W69:W116" si="34">(1/C70)*((T69*C70)-T69)</f>
        <v>64.912280701754383</v>
      </c>
      <c r="X69" s="35">
        <f t="shared" ref="X69:X116" si="35">((1/B70)+(1/C70))*T69</f>
        <v>67.345783814374641</v>
      </c>
      <c r="Y69" s="35">
        <f t="shared" ref="Y69:Y116" si="36">((1/A70)+(1/C70))*T69</f>
        <v>71.058942319828347</v>
      </c>
      <c r="Z69" s="35">
        <f t="shared" ref="Z69:Z116" si="37">((1/A70)+(1/B70))*T69</f>
        <v>68.22928753771177</v>
      </c>
      <c r="AA69" s="35">
        <f t="shared" ref="AA69:AA116" si="38">U69-X69</f>
        <v>-3.3170068359573719</v>
      </c>
      <c r="AB69" s="35">
        <f t="shared" ref="AB69:AB116" si="39">V69-Y69</f>
        <v>-3.3170068359573861</v>
      </c>
      <c r="AC69" s="35">
        <f t="shared" ref="AC69:AC116" si="40">W69-Z69</f>
        <v>-3.3170068359573861</v>
      </c>
      <c r="AF69">
        <v>2.09</v>
      </c>
      <c r="AG69">
        <v>1.8</v>
      </c>
      <c r="AJ69" t="s">
        <v>188</v>
      </c>
    </row>
    <row r="70" spans="1:36" ht="15" x14ac:dyDescent="0.25">
      <c r="A70">
        <v>2.78</v>
      </c>
      <c r="B70">
        <v>3.1</v>
      </c>
      <c r="C70">
        <v>2.85</v>
      </c>
      <c r="D70" s="20">
        <f t="shared" si="28"/>
        <v>3.3170068359573701E-2</v>
      </c>
      <c r="E70" s="17">
        <f>IF(OR($A70="",$B70="",$C70=""),"",A70*'MPTO_working_3-way'!$I69)</f>
        <v>2.8722127900396148</v>
      </c>
      <c r="F70" s="21">
        <f>IF(OR($A70="",$B70="",$C70=""),"",B70*'MPTO_working_3-way'!$I69)</f>
        <v>3.2028272119146788</v>
      </c>
      <c r="G70" s="22">
        <f>IF(OR($A70="",$B70="",$C70=""),"",C70*'MPTO_working_3-way'!$I69)</f>
        <v>2.9445346948247852</v>
      </c>
      <c r="H70" s="17">
        <f>IF(OR($A70="",$B70="",$C70=""),"",'MPTO_working_3-way'!E69)</f>
        <v>2.8681603562434068</v>
      </c>
      <c r="I70" s="21">
        <f>IF(OR($A70="",$B70="",$C70=""),"",'MPTO_working_3-way'!F69)</f>
        <v>3.2100260081988994</v>
      </c>
      <c r="J70" s="22">
        <f>IF(OR($A70="",$B70="",$C70=""),"",'MPTO_working_3-way'!G69)</f>
        <v>2.9427300283953626</v>
      </c>
      <c r="K70" s="17">
        <f>IF(OR($A70="",$B70="",$C70=""),"",'OddsRatio_working_3-way'!H69)</f>
        <v>2.8701594984911143</v>
      </c>
      <c r="L70" s="21">
        <f>IF(OR($A70="",$B70="",$C70=""),"",'OddsRatio_working_3-way'!I69)</f>
        <v>3.2063679476580558</v>
      </c>
      <c r="M70" s="22">
        <f>IF(OR($A70="",$B70="",$C70=""),"",'OddsRatio_working_3-way'!J69)</f>
        <v>2.9437050967463838</v>
      </c>
      <c r="N70" s="23">
        <f t="shared" si="29"/>
        <v>34.816361916771754</v>
      </c>
      <c r="O70" s="24">
        <f t="shared" si="30"/>
        <v>31.222414880201764</v>
      </c>
      <c r="P70" s="24">
        <f t="shared" si="31"/>
        <v>33.961223203026478</v>
      </c>
      <c r="Q70" t="s">
        <v>110</v>
      </c>
      <c r="R70" t="s">
        <v>181</v>
      </c>
      <c r="S70" t="s">
        <v>311</v>
      </c>
      <c r="T70" s="35">
        <v>100</v>
      </c>
      <c r="U70" s="35">
        <f t="shared" si="32"/>
        <v>43.820224719101127</v>
      </c>
      <c r="V70" s="35">
        <f t="shared" si="33"/>
        <v>71.988795518207283</v>
      </c>
      <c r="W70" s="35">
        <f t="shared" si="34"/>
        <v>80.620155038759677</v>
      </c>
      <c r="X70" s="35">
        <f t="shared" si="35"/>
        <v>47.391049443033026</v>
      </c>
      <c r="Y70" s="35">
        <f t="shared" si="36"/>
        <v>75.559620242139189</v>
      </c>
      <c r="Z70" s="35">
        <f t="shared" si="37"/>
        <v>84.190979762691597</v>
      </c>
      <c r="AA70" s="35">
        <f t="shared" si="38"/>
        <v>-3.5708247239318993</v>
      </c>
      <c r="AB70" s="35">
        <f t="shared" si="39"/>
        <v>-3.5708247239319064</v>
      </c>
      <c r="AC70" s="35">
        <f t="shared" si="40"/>
        <v>-3.5708247239319206</v>
      </c>
      <c r="AF70">
        <v>2.17</v>
      </c>
      <c r="AG70">
        <v>1.75</v>
      </c>
      <c r="AJ70" t="s">
        <v>188</v>
      </c>
    </row>
    <row r="71" spans="1:36" ht="15" x14ac:dyDescent="0.25">
      <c r="A71">
        <v>1.78</v>
      </c>
      <c r="B71">
        <v>3.57</v>
      </c>
      <c r="C71">
        <v>5.16</v>
      </c>
      <c r="D71" s="20">
        <f t="shared" si="28"/>
        <v>3.5708247239319091E-2</v>
      </c>
      <c r="E71" s="17">
        <f>IF(OR($A71="",$B71="",$C71=""),"",A71*'MPTO_working_3-way'!$I70)</f>
        <v>1.8435606800859881</v>
      </c>
      <c r="F71" s="21">
        <f>IF(OR($A71="",$B71="",$C71=""),"",B71*'MPTO_working_3-way'!$I70)</f>
        <v>3.697478442644369</v>
      </c>
      <c r="G71" s="22">
        <f>IF(OR($A71="",$B71="",$C71=""),"",C71*'MPTO_working_3-way'!$I70)</f>
        <v>5.3442545557548868</v>
      </c>
      <c r="H71" s="17">
        <f>IF(OR($A71="",$B71="",$C71=""),"",'MPTO_working_3-way'!E70)</f>
        <v>1.8185289795657589</v>
      </c>
      <c r="I71" s="21">
        <f>IF(OR($A71="",$B71="",$C71=""),"",'MPTO_working_3-way'!F70)</f>
        <v>3.7284315491297297</v>
      </c>
      <c r="J71" s="22">
        <f>IF(OR($A71="",$B71="",$C71=""),"",'MPTO_working_3-way'!G70)</f>
        <v>5.4976560582343792</v>
      </c>
      <c r="K71" s="17">
        <f>IF(OR($A71="",$B71="",$C71=""),"",'OddsRatio_working_3-way'!H70)</f>
        <v>1.8278793309807495</v>
      </c>
      <c r="L71" s="21">
        <f>IF(OR($A71="",$B71="",$C71=""),"",'OddsRatio_working_3-way'!I70)</f>
        <v>3.7277562572058032</v>
      </c>
      <c r="M71" s="22">
        <f>IF(OR($A71="",$B71="",$C71=""),"",'OddsRatio_working_3-way'!J70)</f>
        <v>5.4153564318973313</v>
      </c>
      <c r="N71" s="23">
        <f t="shared" si="29"/>
        <v>54.242857900037102</v>
      </c>
      <c r="O71" s="24">
        <f t="shared" si="30"/>
        <v>27.04545856080281</v>
      </c>
      <c r="P71" s="24">
        <f t="shared" si="31"/>
        <v>18.711683539160084</v>
      </c>
      <c r="Q71" t="s">
        <v>112</v>
      </c>
      <c r="R71" t="s">
        <v>155</v>
      </c>
      <c r="S71" t="s">
        <v>311</v>
      </c>
      <c r="T71" s="35">
        <v>100</v>
      </c>
      <c r="U71" s="35">
        <f t="shared" si="32"/>
        <v>18.699186991869919</v>
      </c>
      <c r="V71" s="35">
        <f t="shared" si="33"/>
        <v>84.709480122324152</v>
      </c>
      <c r="W71" s="35">
        <f t="shared" si="34"/>
        <v>92.217898832684824</v>
      </c>
      <c r="X71" s="35">
        <f t="shared" si="35"/>
        <v>23.072621044991017</v>
      </c>
      <c r="Y71" s="35">
        <f t="shared" si="36"/>
        <v>89.082914175445254</v>
      </c>
      <c r="Z71" s="35">
        <f t="shared" si="37"/>
        <v>96.591332885805926</v>
      </c>
      <c r="AA71" s="35">
        <f t="shared" si="38"/>
        <v>-4.3734340531210982</v>
      </c>
      <c r="AB71" s="35">
        <f t="shared" si="39"/>
        <v>-4.3734340531211018</v>
      </c>
      <c r="AC71" s="35">
        <f t="shared" si="40"/>
        <v>-4.3734340531211018</v>
      </c>
      <c r="AF71">
        <v>2.31</v>
      </c>
      <c r="AG71">
        <v>1.67</v>
      </c>
      <c r="AJ71" t="s">
        <v>188</v>
      </c>
    </row>
    <row r="72" spans="1:36" ht="15" x14ac:dyDescent="0.25">
      <c r="A72">
        <v>1.23</v>
      </c>
      <c r="B72">
        <v>6.54</v>
      </c>
      <c r="C72">
        <v>12.85</v>
      </c>
      <c r="D72" s="20">
        <f t="shared" si="28"/>
        <v>4.3734340531210947E-2</v>
      </c>
      <c r="E72" s="17">
        <f>IF(OR($A72="",$B72="",$C72=""),"",A72*'MPTO_working_3-way'!$I71)</f>
        <v>1.2837932388533895</v>
      </c>
      <c r="F72" s="21">
        <f>IF(OR($A72="",$B72="",$C72=""),"",B72*'MPTO_working_3-way'!$I71)</f>
        <v>6.82602258707412</v>
      </c>
      <c r="G72" s="22">
        <f>IF(OR($A72="",$B72="",$C72=""),"",C72*'MPTO_working_3-way'!$I71)</f>
        <v>13.41198627582606</v>
      </c>
      <c r="H72" s="17">
        <f>IF(OR($A72="",$B72="",$C72=""),"",'MPTO_working_3-way'!E71)</f>
        <v>1.2524579227304191</v>
      </c>
      <c r="I72" s="21">
        <f>IF(OR($A72="",$B72="",$C72=""),"",'MPTO_working_3-way'!F71)</f>
        <v>7.2292421840195429</v>
      </c>
      <c r="J72" s="22">
        <f>IF(OR($A72="",$B72="",$C72=""),"",'MPTO_working_3-way'!G71)</f>
        <v>15.812052088862508</v>
      </c>
      <c r="K72" s="17">
        <f>IF(OR($A72="",$B72="",$C72=""),"",'OddsRatio_working_3-way'!H71)</f>
        <v>1.2606058048082316</v>
      </c>
      <c r="L72" s="21">
        <f>IF(OR($A72="",$B72="",$C72=""),"",'OddsRatio_working_3-way'!I71)</f>
        <v>7.2772006897287094</v>
      </c>
      <c r="M72" s="22">
        <f>IF(OR($A72="",$B72="",$C72=""),"",'OddsRatio_working_3-way'!J71)</f>
        <v>14.426864291206714</v>
      </c>
      <c r="N72" s="23">
        <f t="shared" si="29"/>
        <v>77.894163151469982</v>
      </c>
      <c r="O72" s="24">
        <f t="shared" si="30"/>
        <v>14.649819675276465</v>
      </c>
      <c r="P72" s="24">
        <f t="shared" si="31"/>
        <v>7.4560171732535485</v>
      </c>
      <c r="Q72" t="s">
        <v>156</v>
      </c>
      <c r="R72" t="s">
        <v>111</v>
      </c>
      <c r="S72" t="s">
        <v>311</v>
      </c>
      <c r="T72" s="35">
        <v>100</v>
      </c>
      <c r="U72" s="35">
        <f t="shared" si="32"/>
        <v>58.333333333333336</v>
      </c>
      <c r="V72" s="35">
        <f t="shared" si="33"/>
        <v>69.6048632218845</v>
      </c>
      <c r="W72" s="35">
        <f t="shared" si="34"/>
        <v>68.75</v>
      </c>
      <c r="X72" s="35">
        <f t="shared" si="35"/>
        <v>61.645136778115493</v>
      </c>
      <c r="Y72" s="35">
        <f t="shared" si="36"/>
        <v>72.916666666666671</v>
      </c>
      <c r="Z72" s="35">
        <f t="shared" si="37"/>
        <v>72.061803444782171</v>
      </c>
      <c r="AA72" s="35">
        <f t="shared" si="38"/>
        <v>-3.3118034447821572</v>
      </c>
      <c r="AB72" s="35">
        <f t="shared" si="39"/>
        <v>-3.3118034447821714</v>
      </c>
      <c r="AC72" s="35">
        <f t="shared" si="40"/>
        <v>-3.3118034447821714</v>
      </c>
      <c r="AF72">
        <v>1.68</v>
      </c>
      <c r="AG72">
        <v>2.2400000000000002</v>
      </c>
      <c r="AJ72" t="s">
        <v>188</v>
      </c>
    </row>
    <row r="73" spans="1:36" ht="15" x14ac:dyDescent="0.25">
      <c r="A73">
        <v>2.4</v>
      </c>
      <c r="B73">
        <v>3.29</v>
      </c>
      <c r="C73">
        <v>3.2</v>
      </c>
      <c r="D73" s="20">
        <f t="shared" si="28"/>
        <v>3.3118034447821687E-2</v>
      </c>
      <c r="E73" s="17">
        <f>IF(OR($A73="",$B73="",$C73=""),"",A73*'MPTO_working_3-way'!$I72)</f>
        <v>2.4794832826747721</v>
      </c>
      <c r="F73" s="21">
        <f>IF(OR($A73="",$B73="",$C73=""),"",B73*'MPTO_working_3-way'!$I72)</f>
        <v>3.3989583333333333</v>
      </c>
      <c r="G73" s="22">
        <f>IF(OR($A73="",$B73="",$C73=""),"",C73*'MPTO_working_3-way'!$I72)</f>
        <v>3.3059777102330297</v>
      </c>
      <c r="H73" s="17">
        <f>IF(OR($A73="",$B73="",$C73=""),"",'MPTO_working_3-way'!E72)</f>
        <v>2.4653171670916376</v>
      </c>
      <c r="I73" s="21">
        <f>IF(OR($A73="",$B73="",$C73=""),"",'MPTO_working_3-way'!F72)</f>
        <v>3.4139943791885856</v>
      </c>
      <c r="J73" s="22">
        <f>IF(OR($A73="",$B73="",$C73=""),"",'MPTO_working_3-way'!G72)</f>
        <v>3.3171824674415356</v>
      </c>
      <c r="K73" s="17">
        <f>IF(OR($A73="",$B73="",$C73=""),"",'OddsRatio_working_3-way'!H72)</f>
        <v>2.4715664306465905</v>
      </c>
      <c r="L73" s="21">
        <f>IF(OR($A73="",$B73="",$C73=""),"",'OddsRatio_working_3-way'!I72)</f>
        <v>3.4070622329862088</v>
      </c>
      <c r="M73" s="22">
        <f>IF(OR($A73="",$B73="",$C73=""),"",'OddsRatio_working_3-way'!J72)</f>
        <v>3.3124615338732135</v>
      </c>
      <c r="N73" s="23">
        <f t="shared" si="29"/>
        <v>40.330983757278574</v>
      </c>
      <c r="O73" s="24">
        <f t="shared" si="30"/>
        <v>29.420778424762489</v>
      </c>
      <c r="P73" s="24">
        <f t="shared" si="31"/>
        <v>30.248237817958927</v>
      </c>
      <c r="Q73" t="s">
        <v>114</v>
      </c>
      <c r="R73" t="s">
        <v>152</v>
      </c>
      <c r="S73" t="s">
        <v>311</v>
      </c>
      <c r="T73" s="35">
        <v>100</v>
      </c>
      <c r="U73" s="35">
        <f t="shared" si="32"/>
        <v>67.21311475409837</v>
      </c>
      <c r="V73" s="35">
        <f t="shared" si="33"/>
        <v>68.454258675078862</v>
      </c>
      <c r="W73" s="35">
        <f t="shared" si="34"/>
        <v>61.089494163424128</v>
      </c>
      <c r="X73" s="35">
        <f t="shared" si="35"/>
        <v>70.456247161497004</v>
      </c>
      <c r="Y73" s="35">
        <f t="shared" si="36"/>
        <v>71.697391082477523</v>
      </c>
      <c r="Z73" s="35">
        <f t="shared" si="37"/>
        <v>64.332626570822768</v>
      </c>
      <c r="AA73" s="35">
        <f t="shared" si="38"/>
        <v>-3.2431324073986332</v>
      </c>
      <c r="AB73" s="35">
        <f t="shared" si="39"/>
        <v>-3.2431324073986616</v>
      </c>
      <c r="AC73" s="35">
        <f t="shared" si="40"/>
        <v>-3.2431324073986403</v>
      </c>
      <c r="AF73">
        <v>2.15</v>
      </c>
      <c r="AG73">
        <v>1.76</v>
      </c>
      <c r="AJ73" t="s">
        <v>188</v>
      </c>
    </row>
    <row r="74" spans="1:36" ht="15" x14ac:dyDescent="0.25">
      <c r="A74">
        <v>3.05</v>
      </c>
      <c r="B74">
        <v>3.17</v>
      </c>
      <c r="C74">
        <v>2.57</v>
      </c>
      <c r="D74" s="20">
        <f t="shared" si="28"/>
        <v>3.2431324073986412E-2</v>
      </c>
      <c r="E74" s="17">
        <f>IF(OR($A74="",$B74="",$C74=""),"",A74*'MPTO_working_3-way'!$I73)</f>
        <v>3.1489155384256584</v>
      </c>
      <c r="F74" s="21">
        <f>IF(OR($A74="",$B74="",$C74=""),"",B74*'MPTO_working_3-way'!$I73)</f>
        <v>3.2728072973145368</v>
      </c>
      <c r="G74" s="22">
        <f>IF(OR($A74="",$B74="",$C74=""),"",C74*'MPTO_working_3-way'!$I73)</f>
        <v>2.6533485028701449</v>
      </c>
      <c r="H74" s="17">
        <f>IF(OR($A74="",$B74="",$C74=""),"",'MPTO_working_3-way'!E73)</f>
        <v>3.1539929709714611</v>
      </c>
      <c r="I74" s="21">
        <f>IF(OR($A74="",$B74="",$C74=""),"",'MPTO_working_3-way'!F73)</f>
        <v>3.282487903267532</v>
      </c>
      <c r="J74" s="22">
        <f>IF(OR($A74="",$B74="",$C74=""),"",'MPTO_working_3-way'!G73)</f>
        <v>2.6434423199299135</v>
      </c>
      <c r="K74" s="17">
        <f>IF(OR($A74="",$B74="",$C74=""),"",'OddsRatio_working_3-way'!H73)</f>
        <v>3.1518459095323319</v>
      </c>
      <c r="L74" s="21">
        <f>IF(OR($A74="",$B74="",$C74=""),"",'OddsRatio_working_3-way'!I73)</f>
        <v>3.2778076213098353</v>
      </c>
      <c r="M74" s="22">
        <f>IF(OR($A74="",$B74="",$C74=""),"",'OddsRatio_working_3-way'!J73)</f>
        <v>2.6479990624223224</v>
      </c>
      <c r="N74" s="23">
        <f t="shared" si="29"/>
        <v>31.756964827959887</v>
      </c>
      <c r="O74" s="24">
        <f t="shared" si="30"/>
        <v>30.554808430686958</v>
      </c>
      <c r="P74" s="24">
        <f t="shared" si="31"/>
        <v>37.688226741353169</v>
      </c>
      <c r="Q74" t="s">
        <v>157</v>
      </c>
      <c r="R74" t="s">
        <v>158</v>
      </c>
      <c r="S74" t="s">
        <v>311</v>
      </c>
      <c r="T74" s="35">
        <v>100</v>
      </c>
      <c r="U74" s="35">
        <f t="shared" si="32"/>
        <v>59.514170040485837</v>
      </c>
      <c r="V74" s="35">
        <f t="shared" si="33"/>
        <v>66.996699669967001</v>
      </c>
      <c r="W74" s="35">
        <f t="shared" si="34"/>
        <v>70.760233918128648</v>
      </c>
      <c r="X74" s="35">
        <f t="shared" si="35"/>
        <v>62.243066411904344</v>
      </c>
      <c r="Y74" s="35">
        <f t="shared" si="36"/>
        <v>69.725596041385501</v>
      </c>
      <c r="Z74" s="35">
        <f t="shared" si="37"/>
        <v>73.489130289547177</v>
      </c>
      <c r="AA74" s="35">
        <f t="shared" si="38"/>
        <v>-2.7288963714185073</v>
      </c>
      <c r="AB74" s="35">
        <f t="shared" si="39"/>
        <v>-2.7288963714185002</v>
      </c>
      <c r="AC74" s="35">
        <f t="shared" si="40"/>
        <v>-2.7288963714185286</v>
      </c>
      <c r="AF74">
        <v>2.1800000000000002</v>
      </c>
      <c r="AG74">
        <v>1.74</v>
      </c>
      <c r="AJ74" t="s">
        <v>188</v>
      </c>
    </row>
    <row r="75" spans="1:36" ht="15" x14ac:dyDescent="0.25">
      <c r="A75">
        <v>2.4700000000000002</v>
      </c>
      <c r="B75">
        <v>3.03</v>
      </c>
      <c r="C75">
        <v>3.42</v>
      </c>
      <c r="D75" s="20">
        <f t="shared" si="28"/>
        <v>2.7288963714185321E-2</v>
      </c>
      <c r="E75" s="17">
        <f>IF(OR($A75="",$B75="",$C75=""),"",A75*'MPTO_working_3-way'!$I74)</f>
        <v>2.5374037403740379</v>
      </c>
      <c r="F75" s="21">
        <f>IF(OR($A75="",$B75="",$C75=""),"",B75*'MPTO_working_3-way'!$I74)</f>
        <v>3.1126855600539813</v>
      </c>
      <c r="G75" s="22">
        <f>IF(OR($A75="",$B75="",$C75=""),"",C75*'MPTO_working_3-way'!$I74)</f>
        <v>3.5133282559025139</v>
      </c>
      <c r="H75" s="17">
        <f>IF(OR($A75="",$B75="",$C75=""),"",'MPTO_working_3-way'!E74)</f>
        <v>2.5267712784115424</v>
      </c>
      <c r="I75" s="21">
        <f>IF(OR($A75="",$B75="",$C75=""),"",'MPTO_working_3-way'!F74)</f>
        <v>3.1158794113973536</v>
      </c>
      <c r="J75" s="22">
        <f>IF(OR($A75="",$B75="",$C75=""),"",'MPTO_working_3-way'!G74)</f>
        <v>3.5298103478092271</v>
      </c>
      <c r="K75" s="17">
        <f>IF(OR($A75="",$B75="",$C75=""),"",'OddsRatio_working_3-way'!H74)</f>
        <v>2.5316109540660907</v>
      </c>
      <c r="L75" s="21">
        <f>IF(OR($A75="",$B75="",$C75=""),"",'OddsRatio_working_3-way'!I74)</f>
        <v>3.1150817937103157</v>
      </c>
      <c r="M75" s="22">
        <f>IF(OR($A75="",$B75="",$C75=""),"",'OddsRatio_working_3-way'!J74)</f>
        <v>3.5214275570339719</v>
      </c>
      <c r="N75" s="23">
        <f t="shared" si="29"/>
        <v>39.410362020377185</v>
      </c>
      <c r="O75" s="24">
        <f t="shared" si="30"/>
        <v>32.126598742683719</v>
      </c>
      <c r="P75" s="24">
        <f t="shared" si="31"/>
        <v>28.463039236939082</v>
      </c>
      <c r="Q75" t="s">
        <v>73</v>
      </c>
      <c r="R75" t="s">
        <v>119</v>
      </c>
      <c r="S75" t="s">
        <v>311</v>
      </c>
      <c r="T75" s="35">
        <v>100</v>
      </c>
      <c r="U75" s="35">
        <f t="shared" si="32"/>
        <v>56.896551724137922</v>
      </c>
      <c r="V75" s="35">
        <f t="shared" si="33"/>
        <v>69.6048632218845</v>
      </c>
      <c r="W75" s="35">
        <f t="shared" si="34"/>
        <v>70.760233918128648</v>
      </c>
      <c r="X75" s="35">
        <f t="shared" si="35"/>
        <v>59.634902859986852</v>
      </c>
      <c r="Y75" s="35">
        <f t="shared" si="36"/>
        <v>72.343214357733416</v>
      </c>
      <c r="Z75" s="35">
        <f t="shared" si="37"/>
        <v>73.498585053977578</v>
      </c>
      <c r="AA75" s="35">
        <f t="shared" si="38"/>
        <v>-2.7383511358489301</v>
      </c>
      <c r="AB75" s="35">
        <f t="shared" si="39"/>
        <v>-2.7383511358489159</v>
      </c>
      <c r="AC75" s="35">
        <f t="shared" si="40"/>
        <v>-2.7383511358489301</v>
      </c>
      <c r="AF75">
        <v>2.59</v>
      </c>
      <c r="AG75">
        <v>1.54</v>
      </c>
      <c r="AJ75" t="s">
        <v>189</v>
      </c>
    </row>
    <row r="76" spans="1:36" ht="15" x14ac:dyDescent="0.25">
      <c r="A76">
        <v>2.3199999999999998</v>
      </c>
      <c r="B76">
        <v>3.29</v>
      </c>
      <c r="C76">
        <v>3.42</v>
      </c>
      <c r="D76" s="20">
        <f t="shared" si="28"/>
        <v>2.7383511358489265E-2</v>
      </c>
      <c r="E76" s="17">
        <f>IF(OR($A76="",$B76="",$C76=""),"",A76*'MPTO_working_3-way'!$I75)</f>
        <v>2.3835297463516949</v>
      </c>
      <c r="F76" s="21">
        <f>IF(OR($A76="",$B76="",$C76=""),"",B76*'MPTO_working_3-way'!$I75)</f>
        <v>3.3800917523694296</v>
      </c>
      <c r="G76" s="22">
        <f>IF(OR($A76="",$B76="",$C76=""),"",C76*'MPTO_working_3-way'!$I75)</f>
        <v>3.513651608846033</v>
      </c>
      <c r="H76" s="17">
        <f>IF(OR($A76="",$B76="",$C76=""),"",'MPTO_working_3-way'!E75)</f>
        <v>2.3701925777565136</v>
      </c>
      <c r="I76" s="21">
        <f>IF(OR($A76="",$B76="",$C76=""),"",'MPTO_working_3-way'!F75)</f>
        <v>3.391859522731266</v>
      </c>
      <c r="J76" s="22">
        <f>IF(OR($A76="",$B76="",$C76=""),"",'MPTO_working_3-way'!G75)</f>
        <v>3.5302030655472318</v>
      </c>
      <c r="K76" s="17">
        <f>IF(OR($A76="",$B76="",$C76=""),"",'OddsRatio_working_3-way'!H75)</f>
        <v>2.3759676459134531</v>
      </c>
      <c r="L76" s="21">
        <f>IF(OR($A76="",$B76="",$C76=""),"",'OddsRatio_working_3-way'!I75)</f>
        <v>3.3870953857134904</v>
      </c>
      <c r="M76" s="22">
        <f>IF(OR($A76="",$B76="",$C76=""),"",'OddsRatio_working_3-way'!J75)</f>
        <v>3.52260735084133</v>
      </c>
      <c r="N76" s="23">
        <f t="shared" si="29"/>
        <v>41.954584436407025</v>
      </c>
      <c r="O76" s="24">
        <f t="shared" si="30"/>
        <v>29.584995711995226</v>
      </c>
      <c r="P76" s="24">
        <f t="shared" si="31"/>
        <v>28.460419851597745</v>
      </c>
      <c r="Q76" t="s">
        <v>115</v>
      </c>
      <c r="R76" t="s">
        <v>164</v>
      </c>
      <c r="S76" t="s">
        <v>311</v>
      </c>
      <c r="T76" s="35">
        <v>100</v>
      </c>
      <c r="U76" s="35">
        <f t="shared" si="32"/>
        <v>45.652173913043477</v>
      </c>
      <c r="V76" s="35">
        <f t="shared" si="33"/>
        <v>72.602739726027394</v>
      </c>
      <c r="W76" s="35">
        <f t="shared" si="34"/>
        <v>78.723404255319153</v>
      </c>
      <c r="X76" s="35">
        <f t="shared" si="35"/>
        <v>48.673856018653453</v>
      </c>
      <c r="Y76" s="35">
        <f t="shared" si="36"/>
        <v>75.624421831637363</v>
      </c>
      <c r="Z76" s="35">
        <f t="shared" si="37"/>
        <v>81.745086360929122</v>
      </c>
      <c r="AA76" s="35">
        <f t="shared" si="38"/>
        <v>-3.0216821056099761</v>
      </c>
      <c r="AB76" s="35">
        <f t="shared" si="39"/>
        <v>-3.021682105609969</v>
      </c>
      <c r="AC76" s="35">
        <f t="shared" si="40"/>
        <v>-3.021682105609969</v>
      </c>
      <c r="AF76">
        <v>2.13</v>
      </c>
      <c r="AG76">
        <v>1.78</v>
      </c>
      <c r="AJ76" t="s">
        <v>189</v>
      </c>
    </row>
    <row r="77" spans="1:36" ht="15" x14ac:dyDescent="0.25">
      <c r="A77">
        <v>1.84</v>
      </c>
      <c r="B77">
        <v>3.65</v>
      </c>
      <c r="C77">
        <v>4.7</v>
      </c>
      <c r="D77" s="20">
        <f t="shared" si="28"/>
        <v>3.0216821056099796E-2</v>
      </c>
      <c r="E77" s="17">
        <f>IF(OR($A77="",$B77="",$C77=""),"",A77*'MPTO_working_3-way'!$I76)</f>
        <v>1.8955989507432236</v>
      </c>
      <c r="F77" s="21">
        <f>IF(OR($A77="",$B77="",$C77=""),"",B77*'MPTO_working_3-way'!$I76)</f>
        <v>3.7602913968547642</v>
      </c>
      <c r="G77" s="22">
        <f>IF(OR($A77="",$B77="",$C77=""),"",C77*'MPTO_working_3-way'!$I76)</f>
        <v>4.8420190589636691</v>
      </c>
      <c r="H77" s="17">
        <f>IF(OR($A77="",$B77="",$C77=""),"",'MPTO_working_3-way'!E76)</f>
        <v>1.874744611096153</v>
      </c>
      <c r="I77" s="21">
        <f>IF(OR($A77="",$B77="",$C77=""),"",'MPTO_working_3-way'!F76)</f>
        <v>3.7893094092884412</v>
      </c>
      <c r="J77" s="22">
        <f>IF(OR($A77="",$B77="",$C77=""),"",'MPTO_working_3-way'!G76)</f>
        <v>4.933552844088319</v>
      </c>
      <c r="K77" s="17">
        <f>IF(OR($A77="",$B77="",$C77=""),"",'OddsRatio_working_3-way'!H76)</f>
        <v>1.8826306670761905</v>
      </c>
      <c r="L77" s="21">
        <f>IF(OR($A77="",$B77="",$C77=""),"",'OddsRatio_working_3-way'!I76)</f>
        <v>3.7844896044665544</v>
      </c>
      <c r="M77" s="22">
        <f>IF(OR($A77="",$B77="",$C77=""),"",'OddsRatio_working_3-way'!J76)</f>
        <v>4.8877779383117925</v>
      </c>
      <c r="N77" s="23">
        <f t="shared" si="29"/>
        <v>52.75377471631969</v>
      </c>
      <c r="O77" s="24">
        <f t="shared" si="30"/>
        <v>26.593683692610476</v>
      </c>
      <c r="P77" s="24">
        <f t="shared" si="31"/>
        <v>20.652541591069834</v>
      </c>
      <c r="Q77" t="s">
        <v>74</v>
      </c>
      <c r="R77" t="s">
        <v>162</v>
      </c>
      <c r="S77" t="s">
        <v>311</v>
      </c>
      <c r="T77" s="35">
        <v>100</v>
      </c>
      <c r="U77" s="35">
        <f t="shared" si="32"/>
        <v>39.024390243902438</v>
      </c>
      <c r="V77" s="35">
        <f t="shared" si="33"/>
        <v>75.490196078431367</v>
      </c>
      <c r="W77" s="35">
        <f t="shared" si="34"/>
        <v>82.394366197183103</v>
      </c>
      <c r="X77" s="35">
        <f t="shared" si="35"/>
        <v>42.115437724385529</v>
      </c>
      <c r="Y77" s="35">
        <f t="shared" si="36"/>
        <v>78.581243558914466</v>
      </c>
      <c r="Z77" s="35">
        <f t="shared" si="37"/>
        <v>85.485413677666187</v>
      </c>
      <c r="AA77" s="35">
        <f t="shared" si="38"/>
        <v>-3.0910474804830912</v>
      </c>
      <c r="AB77" s="35">
        <f t="shared" si="39"/>
        <v>-3.0910474804830983</v>
      </c>
      <c r="AC77" s="35">
        <f t="shared" si="40"/>
        <v>-3.0910474804830841</v>
      </c>
      <c r="AF77">
        <v>2.06</v>
      </c>
      <c r="AG77">
        <v>1.83</v>
      </c>
      <c r="AJ77" t="s">
        <v>189</v>
      </c>
    </row>
    <row r="78" spans="1:36" ht="15" x14ac:dyDescent="0.25">
      <c r="A78">
        <v>1.64</v>
      </c>
      <c r="B78">
        <v>4.08</v>
      </c>
      <c r="C78">
        <v>5.68</v>
      </c>
      <c r="D78" s="20">
        <f t="shared" si="28"/>
        <v>3.0910474804831001E-2</v>
      </c>
      <c r="E78" s="17">
        <f>IF(OR($A78="",$B78="",$C78=""),"",A78*'MPTO_working_3-way'!$I77)</f>
        <v>1.6906931786799226</v>
      </c>
      <c r="F78" s="21">
        <f>IF(OR($A78="",$B78="",$C78=""),"",B78*'MPTO_working_3-way'!$I77)</f>
        <v>4.2061147372037109</v>
      </c>
      <c r="G78" s="22">
        <f>IF(OR($A78="",$B78="",$C78=""),"",C78*'MPTO_working_3-way'!$I77)</f>
        <v>5.8555714968914394</v>
      </c>
      <c r="H78" s="17">
        <f>IF(OR($A78="",$B78="",$C78=""),"",'MPTO_working_3-way'!E77)</f>
        <v>1.6681885941584953</v>
      </c>
      <c r="I78" s="21">
        <f>IF(OR($A78="",$B78="",$C78=""),"",'MPTO_working_3-way'!F77)</f>
        <v>4.2590426828976753</v>
      </c>
      <c r="J78" s="22">
        <f>IF(OR($A78="",$B78="",$C78=""),"",'MPTO_working_3-way'!G77)</f>
        <v>6.0330788976409959</v>
      </c>
      <c r="K78" s="17">
        <f>IF(OR($A78="",$B78="",$C78=""),"",'OddsRatio_working_3-way'!H77)</f>
        <v>1.6760375664402436</v>
      </c>
      <c r="L78" s="21">
        <f>IF(OR($A78="",$B78="",$C78=""),"",'OddsRatio_working_3-way'!I77)</f>
        <v>4.2534307884936737</v>
      </c>
      <c r="M78" s="22">
        <f>IF(OR($A78="",$B78="",$C78=""),"",'OddsRatio_working_3-way'!J77)</f>
        <v>5.9435247045942825</v>
      </c>
      <c r="N78" s="23">
        <f t="shared" si="29"/>
        <v>59.147337471414573</v>
      </c>
      <c r="O78" s="24">
        <f t="shared" si="30"/>
        <v>23.774910160078402</v>
      </c>
      <c r="P78" s="24">
        <f t="shared" si="31"/>
        <v>17.077752368507024</v>
      </c>
      <c r="Q78" t="s">
        <v>124</v>
      </c>
      <c r="R78" t="s">
        <v>163</v>
      </c>
      <c r="S78" t="s">
        <v>311</v>
      </c>
      <c r="T78" s="35">
        <v>100</v>
      </c>
      <c r="U78" s="35">
        <f t="shared" si="32"/>
        <v>39.024390243902438</v>
      </c>
      <c r="V78" s="35">
        <f t="shared" si="33"/>
        <v>75.786924939467312</v>
      </c>
      <c r="W78" s="35">
        <f t="shared" si="34"/>
        <v>82.30088495575221</v>
      </c>
      <c r="X78" s="35">
        <f t="shared" si="35"/>
        <v>41.912190104780478</v>
      </c>
      <c r="Y78" s="35">
        <f t="shared" si="36"/>
        <v>78.674724800345345</v>
      </c>
      <c r="Z78" s="35">
        <f t="shared" si="37"/>
        <v>85.188684816630243</v>
      </c>
      <c r="AA78" s="35">
        <f t="shared" si="38"/>
        <v>-2.8877998608780402</v>
      </c>
      <c r="AB78" s="35">
        <f t="shared" si="39"/>
        <v>-2.8877998608780331</v>
      </c>
      <c r="AC78" s="35">
        <f t="shared" si="40"/>
        <v>-2.8877998608780331</v>
      </c>
      <c r="AF78">
        <v>1.86</v>
      </c>
      <c r="AG78">
        <v>2.0299999999999998</v>
      </c>
      <c r="AJ78" t="s">
        <v>189</v>
      </c>
    </row>
    <row r="79" spans="1:36" ht="15" x14ac:dyDescent="0.25">
      <c r="A79">
        <v>1.64</v>
      </c>
      <c r="B79">
        <v>4.13</v>
      </c>
      <c r="C79">
        <v>5.65</v>
      </c>
      <c r="D79" s="20">
        <f t="shared" si="28"/>
        <v>2.8877998608780375E-2</v>
      </c>
      <c r="E79" s="17">
        <f>IF(OR($A79="",$B79="",$C79=""),"",A79*'MPTO_working_3-way'!$I78)</f>
        <v>1.6873599177183998</v>
      </c>
      <c r="F79" s="21">
        <f>IF(OR($A79="",$B79="",$C79=""),"",B79*'MPTO_working_3-way'!$I78)</f>
        <v>4.2492661342542632</v>
      </c>
      <c r="G79" s="22">
        <f>IF(OR($A79="",$B79="",$C79=""),"",C79*'MPTO_working_3-way'!$I78)</f>
        <v>5.8131606921396095</v>
      </c>
      <c r="H79" s="17">
        <f>IF(OR($A79="",$B79="",$C79=""),"",'MPTO_working_3-way'!E78)</f>
        <v>1.6663053616064702</v>
      </c>
      <c r="I79" s="21">
        <f>IF(OR($A79="",$B79="",$C79=""),"",'MPTO_working_3-way'!F78)</f>
        <v>4.3009873794060445</v>
      </c>
      <c r="J79" s="22">
        <f>IF(OR($A79="",$B79="",$C79=""),"",'MPTO_working_3-way'!G78)</f>
        <v>5.9749595097031003</v>
      </c>
      <c r="K79" s="17">
        <f>IF(OR($A79="",$B79="",$C79=""),"",'OddsRatio_working_3-way'!H78)</f>
        <v>1.6736484469037676</v>
      </c>
      <c r="L79" s="21">
        <f>IF(OR($A79="",$B79="",$C79=""),"",'OddsRatio_working_3-way'!I78)</f>
        <v>4.2945619356387379</v>
      </c>
      <c r="M79" s="22">
        <f>IF(OR($A79="",$B79="",$C79=""),"",'OddsRatio_working_3-way'!J78)</f>
        <v>5.8944769970351842</v>
      </c>
      <c r="N79" s="23">
        <f t="shared" si="29"/>
        <v>59.264178880826549</v>
      </c>
      <c r="O79" s="24">
        <f t="shared" si="30"/>
        <v>23.533475390933539</v>
      </c>
      <c r="P79" s="24">
        <f t="shared" si="31"/>
        <v>17.202345728239916</v>
      </c>
      <c r="Q79" t="s">
        <v>166</v>
      </c>
      <c r="R79" t="s">
        <v>165</v>
      </c>
      <c r="S79" t="s">
        <v>311</v>
      </c>
      <c r="T79" s="35">
        <v>100</v>
      </c>
      <c r="U79" s="35">
        <f t="shared" si="32"/>
        <v>55.752212389380524</v>
      </c>
      <c r="V79" s="35">
        <f t="shared" si="33"/>
        <v>68.55345911949685</v>
      </c>
      <c r="W79" s="35">
        <f t="shared" si="34"/>
        <v>72.899728997289984</v>
      </c>
      <c r="X79" s="35">
        <f t="shared" si="35"/>
        <v>58.546811883213181</v>
      </c>
      <c r="Y79" s="35">
        <f t="shared" si="36"/>
        <v>71.348058613329499</v>
      </c>
      <c r="Z79" s="35">
        <f t="shared" si="37"/>
        <v>75.694328491122604</v>
      </c>
      <c r="AA79" s="35">
        <f t="shared" si="38"/>
        <v>-2.7945994938326564</v>
      </c>
      <c r="AB79" s="35">
        <f t="shared" si="39"/>
        <v>-2.7945994938326493</v>
      </c>
      <c r="AC79" s="35">
        <f t="shared" si="40"/>
        <v>-2.7945994938326209</v>
      </c>
      <c r="AF79">
        <v>1.88</v>
      </c>
      <c r="AG79">
        <v>2</v>
      </c>
      <c r="AJ79" t="s">
        <v>189</v>
      </c>
    </row>
    <row r="80" spans="1:36" ht="15" x14ac:dyDescent="0.25">
      <c r="A80">
        <v>2.2599999999999998</v>
      </c>
      <c r="B80">
        <v>3.18</v>
      </c>
      <c r="C80">
        <v>3.69</v>
      </c>
      <c r="D80" s="20">
        <f t="shared" si="28"/>
        <v>2.794599493832628E-2</v>
      </c>
      <c r="E80" s="17">
        <f>IF(OR($A80="",$B80="",$C80=""),"",A80*'MPTO_working_3-way'!$I79)</f>
        <v>2.3231579485606173</v>
      </c>
      <c r="F80" s="21">
        <f>IF(OR($A80="",$B80="",$C80=""),"",B80*'MPTO_working_3-way'!$I79)</f>
        <v>3.2688682639038777</v>
      </c>
      <c r="G80" s="22">
        <f>IF(OR($A80="",$B80="",$C80=""),"",C80*'MPTO_working_3-way'!$I79)</f>
        <v>3.7931207213224241</v>
      </c>
      <c r="H80" s="17">
        <f>IF(OR($A80="",$B80="",$C80=""),"",'MPTO_working_3-way'!E79)</f>
        <v>2.3086021928475988</v>
      </c>
      <c r="I80" s="21">
        <f>IF(OR($A80="",$B80="",$C80=""),"",'MPTO_working_3-way'!F79)</f>
        <v>3.2770760188246597</v>
      </c>
      <c r="J80" s="22">
        <f>IF(OR($A80="",$B80="",$C80=""),"",'MPTO_working_3-way'!G79)</f>
        <v>3.8213535791707036</v>
      </c>
      <c r="K80" s="17">
        <f>IF(OR($A80="",$B80="",$C80=""),"",'OddsRatio_working_3-way'!H79)</f>
        <v>2.3148771338695036</v>
      </c>
      <c r="L80" s="21">
        <f>IF(OR($A80="",$B80="",$C80=""),"",'OddsRatio_working_3-way'!I79)</f>
        <v>3.2749461522504109</v>
      </c>
      <c r="M80" s="22">
        <f>IF(OR($A80="",$B80="",$C80=""),"",'OddsRatio_working_3-way'!J79)</f>
        <v>3.8071583254833055</v>
      </c>
      <c r="N80" s="23">
        <f t="shared" si="29"/>
        <v>43.044856275036324</v>
      </c>
      <c r="O80" s="24">
        <f t="shared" si="30"/>
        <v>30.591627415591848</v>
      </c>
      <c r="P80" s="24">
        <f t="shared" si="31"/>
        <v>26.363516309371839</v>
      </c>
      <c r="Q80" t="s">
        <v>116</v>
      </c>
      <c r="R80" t="s">
        <v>160</v>
      </c>
      <c r="S80" t="s">
        <v>311</v>
      </c>
      <c r="T80" s="35">
        <v>100</v>
      </c>
      <c r="U80" s="35">
        <f t="shared" si="32"/>
        <v>54.954954954954964</v>
      </c>
      <c r="V80" s="35">
        <f t="shared" si="33"/>
        <v>67.532467532467535</v>
      </c>
      <c r="W80" s="35">
        <f t="shared" si="34"/>
        <v>74.683544303797461</v>
      </c>
      <c r="X80" s="35">
        <f t="shared" si="35"/>
        <v>57.783988163735003</v>
      </c>
      <c r="Y80" s="35">
        <f t="shared" si="36"/>
        <v>70.361500741247568</v>
      </c>
      <c r="Z80" s="35">
        <f t="shared" si="37"/>
        <v>77.512577512577508</v>
      </c>
      <c r="AA80" s="35">
        <f t="shared" si="38"/>
        <v>-2.8290332087800394</v>
      </c>
      <c r="AB80" s="35">
        <f t="shared" si="39"/>
        <v>-2.8290332087800323</v>
      </c>
      <c r="AC80" s="35">
        <f t="shared" si="40"/>
        <v>-2.8290332087800465</v>
      </c>
      <c r="AF80">
        <v>2.3199999999999998</v>
      </c>
      <c r="AG80">
        <v>1.66</v>
      </c>
      <c r="AJ80" t="s">
        <v>189</v>
      </c>
    </row>
    <row r="81" spans="1:36" ht="15" x14ac:dyDescent="0.25">
      <c r="A81">
        <v>2.2200000000000002</v>
      </c>
      <c r="B81">
        <v>3.08</v>
      </c>
      <c r="C81">
        <v>3.95</v>
      </c>
      <c r="D81" s="20">
        <f t="shared" si="28"/>
        <v>2.8290332087800296E-2</v>
      </c>
      <c r="E81" s="17">
        <f>IF(OR($A81="",$B81="",$C81=""),"",A81*'MPTO_working_3-way'!$I80)</f>
        <v>2.2828045372349171</v>
      </c>
      <c r="F81" s="21">
        <f>IF(OR($A81="",$B81="",$C81=""),"",B81*'MPTO_working_3-way'!$I80)</f>
        <v>3.1671342228304251</v>
      </c>
      <c r="G81" s="22">
        <f>IF(OR($A81="",$B81="",$C81=""),"",C81*'MPTO_working_3-way'!$I80)</f>
        <v>4.0617468117468114</v>
      </c>
      <c r="H81" s="17">
        <f>IF(OR($A81="",$B81="",$C81=""),"",'MPTO_working_3-way'!E80)</f>
        <v>2.2674691161786895</v>
      </c>
      <c r="I81" s="21">
        <f>IF(OR($A81="",$B81="",$C81=""),"",'MPTO_working_3-way'!F80)</f>
        <v>3.172133804592427</v>
      </c>
      <c r="J81" s="22">
        <f>IF(OR($A81="",$B81="",$C81=""),"",'MPTO_working_3-way'!G80)</f>
        <v>4.1028259046662265</v>
      </c>
      <c r="K81" s="17">
        <f>IF(OR($A81="",$B81="",$C81=""),"",'OddsRatio_working_3-way'!H80)</f>
        <v>2.2741364326734836</v>
      </c>
      <c r="L81" s="21">
        <f>IF(OR($A81="",$B81="",$C81=""),"",'OddsRatio_working_3-way'!I80)</f>
        <v>3.1722981802957757</v>
      </c>
      <c r="M81" s="22">
        <f>IF(OR($A81="",$B81="",$C81=""),"",'OddsRatio_working_3-way'!J80)</f>
        <v>4.0809036691694898</v>
      </c>
      <c r="N81" s="23">
        <f t="shared" si="29"/>
        <v>43.805765394669564</v>
      </c>
      <c r="O81" s="24">
        <f t="shared" si="30"/>
        <v>31.574285446807288</v>
      </c>
      <c r="P81" s="24">
        <f t="shared" si="31"/>
        <v>24.619949158523148</v>
      </c>
      <c r="Q81" t="s">
        <v>161</v>
      </c>
      <c r="R81" t="s">
        <v>120</v>
      </c>
      <c r="S81" t="s">
        <v>311</v>
      </c>
      <c r="T81" s="35">
        <v>100</v>
      </c>
      <c r="U81" s="35">
        <f t="shared" si="32"/>
        <v>50.495049504950494</v>
      </c>
      <c r="V81" s="35">
        <f t="shared" si="33"/>
        <v>68.652037617554868</v>
      </c>
      <c r="W81" s="35">
        <f t="shared" si="34"/>
        <v>75.308641975308646</v>
      </c>
      <c r="X81" s="35">
        <f t="shared" si="35"/>
        <v>56.039320407136508</v>
      </c>
      <c r="Y81" s="35">
        <f t="shared" si="36"/>
        <v>74.196308519740867</v>
      </c>
      <c r="Z81" s="35">
        <f t="shared" si="37"/>
        <v>80.85291287749466</v>
      </c>
      <c r="AA81" s="35">
        <f t="shared" si="38"/>
        <v>-5.5442709021860139</v>
      </c>
      <c r="AB81" s="35">
        <f t="shared" si="39"/>
        <v>-5.5442709021859997</v>
      </c>
      <c r="AC81" s="35">
        <f t="shared" si="40"/>
        <v>-5.5442709021860139</v>
      </c>
      <c r="AF81">
        <v>2.44</v>
      </c>
      <c r="AG81">
        <v>1.61</v>
      </c>
      <c r="AJ81" t="s">
        <v>189</v>
      </c>
    </row>
    <row r="82" spans="1:36" ht="15" x14ac:dyDescent="0.25">
      <c r="A82">
        <v>2.02</v>
      </c>
      <c r="B82">
        <v>3.19</v>
      </c>
      <c r="C82">
        <v>4.05</v>
      </c>
      <c r="D82" s="20">
        <f t="shared" si="28"/>
        <v>5.5442709021860104E-2</v>
      </c>
      <c r="E82" s="17">
        <f>IF(OR($A82="",$B82="",$C82=""),"",A82*'MPTO_working_3-way'!$I81)</f>
        <v>2.1319942722241576</v>
      </c>
      <c r="F82" s="21">
        <f>IF(OR($A82="",$B82="",$C82=""),"",B82*'MPTO_working_3-way'!$I81)</f>
        <v>3.3668622417797338</v>
      </c>
      <c r="G82" s="22">
        <f>IF(OR($A82="",$B82="",$C82=""),"",C82*'MPTO_working_3-way'!$I81)</f>
        <v>4.2745429715385335</v>
      </c>
      <c r="H82" s="17">
        <f>IF(OR($A82="",$B82="",$C82=""),"",'MPTO_working_3-way'!E81)</f>
        <v>2.0983337885091471</v>
      </c>
      <c r="I82" s="21">
        <f>IF(OR($A82="",$B82="",$C82=""),"",'MPTO_working_3-way'!F81)</f>
        <v>3.3898452075654371</v>
      </c>
      <c r="J82" s="22">
        <f>IF(OR($A82="",$B82="",$C82=""),"",'MPTO_working_3-way'!G81)</f>
        <v>4.3776574003508069</v>
      </c>
      <c r="K82" s="17">
        <f>IF(OR($A82="",$B82="",$C82=""),"",'OddsRatio_working_3-way'!H81)</f>
        <v>2.1118141968964839</v>
      </c>
      <c r="L82" s="21">
        <f>IF(OR($A82="",$B82="",$C82=""),"",'OddsRatio_working_3-way'!I81)</f>
        <v>3.3871304815718615</v>
      </c>
      <c r="M82" s="22">
        <f>IF(OR($A82="",$B82="",$C82=""),"",'OddsRatio_working_3-way'!J81)</f>
        <v>4.3245424515041915</v>
      </c>
      <c r="N82" s="23">
        <f t="shared" si="29"/>
        <v>46.904441209251999</v>
      </c>
      <c r="O82" s="24">
        <f t="shared" si="30"/>
        <v>29.701244903664275</v>
      </c>
      <c r="P82" s="24">
        <f t="shared" si="31"/>
        <v>23.394313887083715</v>
      </c>
      <c r="Q82" t="s">
        <v>167</v>
      </c>
      <c r="R82" t="s">
        <v>123</v>
      </c>
      <c r="S82" t="s">
        <v>311</v>
      </c>
      <c r="T82" s="35">
        <v>100</v>
      </c>
      <c r="U82" s="35">
        <f t="shared" si="32"/>
        <v>38.650306748466257</v>
      </c>
      <c r="V82" s="35">
        <f t="shared" si="33"/>
        <v>74.811083123425689</v>
      </c>
      <c r="W82" s="35">
        <f t="shared" si="34"/>
        <v>83.443708609271525</v>
      </c>
      <c r="X82" s="35">
        <f t="shared" si="35"/>
        <v>41.745208267302786</v>
      </c>
      <c r="Y82" s="35">
        <f t="shared" si="36"/>
        <v>77.905984642262212</v>
      </c>
      <c r="Z82" s="35">
        <f t="shared" si="37"/>
        <v>86.538610128108047</v>
      </c>
      <c r="AA82" s="35">
        <f t="shared" si="38"/>
        <v>-3.0949015188365294</v>
      </c>
      <c r="AB82" s="35">
        <f t="shared" si="39"/>
        <v>-3.0949015188365223</v>
      </c>
      <c r="AC82" s="35">
        <f t="shared" si="40"/>
        <v>-3.0949015188365223</v>
      </c>
      <c r="AF82">
        <v>2.4300000000000002</v>
      </c>
      <c r="AG82">
        <v>1.55</v>
      </c>
      <c r="AJ82" t="s">
        <v>189</v>
      </c>
    </row>
    <row r="83" spans="1:36" ht="15" x14ac:dyDescent="0.25">
      <c r="A83">
        <v>1.63</v>
      </c>
      <c r="B83">
        <v>3.97</v>
      </c>
      <c r="C83">
        <v>6.04</v>
      </c>
      <c r="D83" s="20">
        <f t="shared" si="28"/>
        <v>3.0949015188365347E-2</v>
      </c>
      <c r="E83" s="17">
        <f>IF(OR($A83="",$B83="",$C83=""),"",A83*'MPTO_working_3-way'!$I82)</f>
        <v>1.6804468947570355</v>
      </c>
      <c r="F83" s="21">
        <f>IF(OR($A83="",$B83="",$C83=""),"",B83*'MPTO_working_3-way'!$I82)</f>
        <v>4.0928675902978107</v>
      </c>
      <c r="G83" s="22">
        <f>IF(OR($A83="",$B83="",$C83=""),"",C83*'MPTO_working_3-way'!$I82)</f>
        <v>6.2269320517377267</v>
      </c>
      <c r="H83" s="17">
        <f>IF(OR($A83="",$B83="",$C83=""),"",'MPTO_working_3-way'!E82)</f>
        <v>1.6578782702056807</v>
      </c>
      <c r="I83" s="21">
        <f>IF(OR($A83="",$B83="",$C83=""),"",'MPTO_working_3-way'!F82)</f>
        <v>4.1395383680769831</v>
      </c>
      <c r="J83" s="22">
        <f>IF(OR($A83="",$B83="",$C83=""),"",'MPTO_working_3-way'!G82)</f>
        <v>6.4413659155276832</v>
      </c>
      <c r="K83" s="17">
        <f>IF(OR($A83="",$B83="",$C83=""),"",'OddsRatio_working_3-way'!H82)</f>
        <v>1.6657970520658352</v>
      </c>
      <c r="L83" s="21">
        <f>IF(OR($A83="",$B83="",$C83=""),"",'OddsRatio_working_3-way'!I82)</f>
        <v>4.1387575311675082</v>
      </c>
      <c r="M83" s="22">
        <f>IF(OR($A83="",$B83="",$C83=""),"",'OddsRatio_working_3-way'!J82)</f>
        <v>6.3263764165266805</v>
      </c>
      <c r="N83" s="23">
        <f t="shared" si="29"/>
        <v>59.507979878446761</v>
      </c>
      <c r="O83" s="24">
        <f t="shared" si="30"/>
        <v>24.432747406012144</v>
      </c>
      <c r="P83" s="24">
        <f t="shared" si="31"/>
        <v>16.059272715541095</v>
      </c>
      <c r="Q83" t="s">
        <v>122</v>
      </c>
      <c r="R83" t="s">
        <v>117</v>
      </c>
      <c r="S83" t="s">
        <v>311</v>
      </c>
      <c r="T83" s="35">
        <v>100</v>
      </c>
      <c r="U83" s="35">
        <f t="shared" si="32"/>
        <v>60.15936254980079</v>
      </c>
      <c r="V83" s="35">
        <f t="shared" si="33"/>
        <v>66.329966329966325</v>
      </c>
      <c r="W83" s="35">
        <f t="shared" si="34"/>
        <v>70.845481049562679</v>
      </c>
      <c r="X83" s="35">
        <f t="shared" si="35"/>
        <v>62.824552620470975</v>
      </c>
      <c r="Y83" s="35">
        <f t="shared" si="36"/>
        <v>68.995156400636517</v>
      </c>
      <c r="Z83" s="35">
        <f t="shared" si="37"/>
        <v>73.510671120232871</v>
      </c>
      <c r="AA83" s="35">
        <f t="shared" si="38"/>
        <v>-2.6651900706701852</v>
      </c>
      <c r="AB83" s="35">
        <f t="shared" si="39"/>
        <v>-2.6651900706701923</v>
      </c>
      <c r="AC83" s="35">
        <f t="shared" si="40"/>
        <v>-2.6651900706701923</v>
      </c>
      <c r="AF83">
        <v>2.09</v>
      </c>
      <c r="AG83">
        <v>1.8</v>
      </c>
      <c r="AJ83" t="s">
        <v>189</v>
      </c>
    </row>
    <row r="84" spans="1:36" ht="15" x14ac:dyDescent="0.25">
      <c r="A84">
        <v>2.5099999999999998</v>
      </c>
      <c r="B84">
        <v>2.97</v>
      </c>
      <c r="C84">
        <v>3.43</v>
      </c>
      <c r="D84" s="20">
        <f t="shared" si="28"/>
        <v>2.665190070670187E-2</v>
      </c>
      <c r="E84" s="17">
        <f>IF(OR($A84="",$B84="",$C84=""),"",A84*'MPTO_working_3-way'!$I83)</f>
        <v>2.5768962707738217</v>
      </c>
      <c r="F84" s="21">
        <f>IF(OR($A84="",$B84="",$C84=""),"",B84*'MPTO_working_3-way'!$I83)</f>
        <v>3.0491561450989049</v>
      </c>
      <c r="G84" s="22">
        <f>IF(OR($A84="",$B84="",$C84=""),"",C84*'MPTO_working_3-way'!$I83)</f>
        <v>3.5214160194239876</v>
      </c>
      <c r="H84" s="17">
        <f>IF(OR($A84="",$B84="",$C84=""),"",'MPTO_working_3-way'!E83)</f>
        <v>2.5672464035176112</v>
      </c>
      <c r="I84" s="21">
        <f>IF(OR($A84="",$B84="",$C84=""),"",'MPTO_working_3-way'!F83)</f>
        <v>3.0504882981160621</v>
      </c>
      <c r="J84" s="22">
        <f>IF(OR($A84="",$B84="",$C84=""),"",'MPTO_working_3-way'!G83)</f>
        <v>3.5378039859664567</v>
      </c>
      <c r="K84" s="17">
        <f>IF(OR($A84="",$B84="",$C84=""),"",'OddsRatio_working_3-way'!H83)</f>
        <v>2.57171504281298</v>
      </c>
      <c r="L84" s="21">
        <f>IF(OR($A84="",$B84="",$C84=""),"",'OddsRatio_working_3-way'!I83)</f>
        <v>3.0505156518818355</v>
      </c>
      <c r="M84" s="22">
        <f>IF(OR($A84="",$B84="",$C84=""),"",'OddsRatio_working_3-way'!J83)</f>
        <v>3.5293162609506905</v>
      </c>
      <c r="N84" s="23">
        <f t="shared" si="29"/>
        <v>38.806373828144345</v>
      </c>
      <c r="O84" s="24">
        <f t="shared" si="30"/>
        <v>32.79595902647889</v>
      </c>
      <c r="P84" s="24">
        <f t="shared" si="31"/>
        <v>28.397667145376765</v>
      </c>
      <c r="Q84" t="s">
        <v>121</v>
      </c>
      <c r="R84" t="s">
        <v>118</v>
      </c>
      <c r="S84" t="s">
        <v>311</v>
      </c>
      <c r="T84" s="35">
        <v>100</v>
      </c>
      <c r="U84" s="35">
        <f t="shared" si="32"/>
        <v>40.828402366863905</v>
      </c>
      <c r="V84" s="35">
        <f t="shared" si="33"/>
        <v>74.554707379134854</v>
      </c>
      <c r="W84" s="35">
        <f t="shared" si="34"/>
        <v>81.583793738489874</v>
      </c>
      <c r="X84" s="35">
        <f t="shared" si="35"/>
        <v>43.861498882375273</v>
      </c>
      <c r="Y84" s="35">
        <f t="shared" si="36"/>
        <v>77.587803894646228</v>
      </c>
      <c r="Z84" s="35">
        <f t="shared" si="37"/>
        <v>84.616890254001234</v>
      </c>
      <c r="AA84" s="35">
        <f t="shared" si="38"/>
        <v>-3.0330965155113674</v>
      </c>
      <c r="AB84" s="35">
        <f t="shared" si="39"/>
        <v>-3.0330965155113745</v>
      </c>
      <c r="AC84" s="35">
        <f t="shared" si="40"/>
        <v>-3.0330965155113603</v>
      </c>
      <c r="AF84">
        <v>2.86</v>
      </c>
      <c r="AG84">
        <v>1.46</v>
      </c>
      <c r="AJ84" t="s">
        <v>189</v>
      </c>
    </row>
    <row r="85" spans="1:36" ht="15" x14ac:dyDescent="0.25">
      <c r="A85">
        <v>1.69</v>
      </c>
      <c r="B85">
        <v>3.93</v>
      </c>
      <c r="C85">
        <v>5.43</v>
      </c>
      <c r="D85" s="20">
        <f t="shared" si="28"/>
        <v>3.0330965155113576E-2</v>
      </c>
      <c r="E85" s="17">
        <f>IF(OR($A85="",$B85="",$C85=""),"",A85*'MPTO_working_3-way'!$I84)</f>
        <v>1.7412593311121418</v>
      </c>
      <c r="F85" s="21">
        <f>IF(OR($A85="",$B85="",$C85=""),"",B85*'MPTO_working_3-way'!$I84)</f>
        <v>4.0492006930595963</v>
      </c>
      <c r="G85" s="22">
        <f>IF(OR($A85="",$B85="",$C85=""),"",C85*'MPTO_working_3-way'!$I84)</f>
        <v>5.5946971407922668</v>
      </c>
      <c r="H85" s="17">
        <f>IF(OR($A85="",$B85="",$C85=""),"",'MPTO_working_3-way'!E84)</f>
        <v>1.7193780563660734</v>
      </c>
      <c r="I85" s="21">
        <f>IF(OR($A85="",$B85="",$C85=""),"",'MPTO_working_3-way'!F84)</f>
        <v>4.0926141476067448</v>
      </c>
      <c r="J85" s="22">
        <f>IF(OR($A85="",$B85="",$C85=""),"",'MPTO_working_3-way'!G84)</f>
        <v>5.7454179708166704</v>
      </c>
      <c r="K85" s="17">
        <f>IF(OR($A85="",$B85="",$C85=""),"",'OddsRatio_working_3-way'!H84)</f>
        <v>1.7271940662756811</v>
      </c>
      <c r="L85" s="21">
        <f>IF(OR($A85="",$B85="",$C85=""),"",'OddsRatio_working_3-way'!I84)</f>
        <v>4.0879400205619518</v>
      </c>
      <c r="M85" s="22">
        <f>IF(OR($A85="",$B85="",$C85=""),"",'OddsRatio_working_3-way'!J84)</f>
        <v>5.6687966863786512</v>
      </c>
      <c r="N85" s="23">
        <f t="shared" si="29"/>
        <v>57.429699421125299</v>
      </c>
      <c r="O85" s="24">
        <f t="shared" si="30"/>
        <v>24.696232066590778</v>
      </c>
      <c r="P85" s="24">
        <f t="shared" si="31"/>
        <v>17.874068512283934</v>
      </c>
      <c r="Q85" t="s">
        <v>251</v>
      </c>
      <c r="R85" t="s">
        <v>280</v>
      </c>
      <c r="S85" t="s">
        <v>311</v>
      </c>
      <c r="T85" s="35">
        <v>100</v>
      </c>
      <c r="U85" s="35">
        <f t="shared" si="32"/>
        <v>65.635738831615114</v>
      </c>
      <c r="V85" s="35">
        <f t="shared" si="33"/>
        <v>69.135802469135797</v>
      </c>
      <c r="W85" s="35">
        <f t="shared" si="34"/>
        <v>62.546816479400754</v>
      </c>
      <c r="X85" s="35">
        <f t="shared" si="35"/>
        <v>68.317381051463457</v>
      </c>
      <c r="Y85" s="35">
        <f t="shared" si="36"/>
        <v>71.817444688984139</v>
      </c>
      <c r="Z85" s="35">
        <f t="shared" si="37"/>
        <v>65.228458699249074</v>
      </c>
      <c r="AA85" s="35">
        <f t="shared" si="38"/>
        <v>-2.6816422198483423</v>
      </c>
      <c r="AB85" s="35">
        <f t="shared" si="39"/>
        <v>-2.6816422198483423</v>
      </c>
      <c r="AC85" s="35">
        <f t="shared" si="40"/>
        <v>-2.681642219848321</v>
      </c>
      <c r="AF85">
        <v>1.93</v>
      </c>
      <c r="AG85">
        <v>1.95</v>
      </c>
      <c r="AJ85" t="s">
        <v>282</v>
      </c>
    </row>
    <row r="86" spans="1:36" ht="15" x14ac:dyDescent="0.25">
      <c r="A86">
        <v>2.91</v>
      </c>
      <c r="B86">
        <v>3.24</v>
      </c>
      <c r="C86">
        <v>2.67</v>
      </c>
      <c r="D86" s="20">
        <f t="shared" si="28"/>
        <v>2.6816422198483236E-2</v>
      </c>
      <c r="E86" s="17">
        <f>IF(OR($A86="",$B86="",$C86=""),"",A86*'MPTO_working_3-way'!$I85)</f>
        <v>2.9880357885975863</v>
      </c>
      <c r="F86" s="21">
        <f>IF(OR($A86="",$B86="",$C86=""),"",B86*'MPTO_working_3-way'!$I85)</f>
        <v>3.3268852079230857</v>
      </c>
      <c r="G86" s="22">
        <f>IF(OR($A86="",$B86="",$C86=""),"",C86*'MPTO_working_3-way'!$I85)</f>
        <v>2.7415998472699501</v>
      </c>
      <c r="H86" s="17">
        <f>IF(OR($A86="",$B86="",$C86=""),"",'MPTO_working_3-way'!E85)</f>
        <v>2.9877162649469913</v>
      </c>
      <c r="I86" s="21">
        <f>IF(OR($A86="",$B86="",$C86=""),"",'MPTO_working_3-way'!F85)</f>
        <v>3.3366347342152265</v>
      </c>
      <c r="J86" s="22">
        <f>IF(OR($A86="",$B86="",$C86=""),"",'MPTO_working_3-way'!G85)</f>
        <v>2.7352819226336074</v>
      </c>
      <c r="K86" s="17">
        <f>IF(OR($A86="",$B86="",$C86=""),"",'OddsRatio_working_3-way'!H85)</f>
        <v>2.9881280179212673</v>
      </c>
      <c r="L86" s="21">
        <f>IF(OR($A86="",$B86="",$C86=""),"",'OddsRatio_working_3-way'!I85)</f>
        <v>3.3316265759914336</v>
      </c>
      <c r="M86" s="22">
        <f>IF(OR($A86="",$B86="",$C86=""),"",'OddsRatio_working_3-way'!J85)</f>
        <v>2.7383108847793274</v>
      </c>
      <c r="N86" s="23">
        <f t="shared" si="29"/>
        <v>33.466801295219526</v>
      </c>
      <c r="O86" s="24">
        <f t="shared" si="30"/>
        <v>30.058145607743462</v>
      </c>
      <c r="P86" s="24">
        <f t="shared" si="31"/>
        <v>36.475053097037012</v>
      </c>
      <c r="Q86" t="s">
        <v>248</v>
      </c>
      <c r="R86" t="s">
        <v>281</v>
      </c>
      <c r="S86" t="s">
        <v>311</v>
      </c>
      <c r="T86" s="35">
        <v>100</v>
      </c>
      <c r="U86" s="35">
        <f t="shared" si="32"/>
        <v>9.0909090909091042</v>
      </c>
      <c r="V86" s="35">
        <f t="shared" si="33"/>
        <v>91.438356164383563</v>
      </c>
      <c r="W86" s="35">
        <f t="shared" si="34"/>
        <v>96.070726915520623</v>
      </c>
      <c r="X86" s="35">
        <f t="shared" si="35"/>
        <v>12.49091692009581</v>
      </c>
      <c r="Y86" s="35">
        <f t="shared" si="36"/>
        <v>94.838363993570269</v>
      </c>
      <c r="Z86" s="35">
        <f t="shared" si="37"/>
        <v>99.470734744707343</v>
      </c>
      <c r="AA86" s="35">
        <f t="shared" si="38"/>
        <v>-3.4000078291867055</v>
      </c>
      <c r="AB86" s="35">
        <f t="shared" si="39"/>
        <v>-3.4000078291867055</v>
      </c>
      <c r="AC86" s="35">
        <f t="shared" si="40"/>
        <v>-3.4000078291867197</v>
      </c>
      <c r="AF86">
        <v>2.1800000000000002</v>
      </c>
      <c r="AG86">
        <v>1.74</v>
      </c>
      <c r="AJ86" t="s">
        <v>282</v>
      </c>
    </row>
    <row r="87" spans="1:36" ht="15" x14ac:dyDescent="0.25">
      <c r="A87">
        <v>1.1000000000000001</v>
      </c>
      <c r="B87">
        <v>11.68</v>
      </c>
      <c r="C87">
        <v>25.45</v>
      </c>
      <c r="D87" s="20">
        <f t="shared" si="28"/>
        <v>3.4000078291867242E-2</v>
      </c>
      <c r="E87" s="17">
        <f>IF(OR($A87="",$B87="",$C87=""),"",A87*'MPTO_working_3-way'!$I86)</f>
        <v>1.137400086121054</v>
      </c>
      <c r="F87" s="21">
        <f>IF(OR($A87="",$B87="",$C87=""),"",B87*'MPTO_working_3-way'!$I86)</f>
        <v>12.07712091444901</v>
      </c>
      <c r="G87" s="22">
        <f>IF(OR($A87="",$B87="",$C87=""),"",C87*'MPTO_working_3-way'!$I86)</f>
        <v>26.31530199252802</v>
      </c>
      <c r="H87" s="17">
        <f>IF(OR($A87="",$B87="",$C87=""),"",'MPTO_working_3-way'!E86)</f>
        <v>1.1138864834702891</v>
      </c>
      <c r="I87" s="21">
        <f>IF(OR($A87="",$B87="",$C87=""),"",'MPTO_working_3-way'!F86)</f>
        <v>13.462016040050726</v>
      </c>
      <c r="J87" s="22">
        <f>IF(OR($A87="",$B87="",$C87=""),"",'MPTO_working_3-way'!G86)</f>
        <v>35.766183194417117</v>
      </c>
      <c r="K87" s="17">
        <f>IF(OR($A87="",$B87="",$C87=""),"",'OddsRatio_working_3-way'!H86)</f>
        <v>1.1188939454240521</v>
      </c>
      <c r="L87" s="21">
        <f>IF(OR($A87="",$B87="",$C87=""),"",'OddsRatio_working_3-way'!I86)</f>
        <v>13.69787337128877</v>
      </c>
      <c r="M87" s="22">
        <f>IF(OR($A87="",$B87="",$C87=""),"",'OddsRatio_working_3-way'!J86)</f>
        <v>30.06956965618075</v>
      </c>
      <c r="N87" s="23">
        <f t="shared" si="29"/>
        <v>87.919810469714477</v>
      </c>
      <c r="O87" s="24">
        <f t="shared" si="30"/>
        <v>8.2801191367025631</v>
      </c>
      <c r="P87" s="24">
        <f t="shared" si="31"/>
        <v>3.8000703935829447</v>
      </c>
      <c r="Q87" t="s">
        <v>125</v>
      </c>
      <c r="R87" t="s">
        <v>126</v>
      </c>
      <c r="S87" t="s">
        <v>311</v>
      </c>
      <c r="T87" s="35">
        <v>100</v>
      </c>
      <c r="U87" s="35">
        <f t="shared" si="32"/>
        <v>64.157706093189958</v>
      </c>
      <c r="V87" s="35">
        <f t="shared" si="33"/>
        <v>69.512195121951223</v>
      </c>
      <c r="W87" s="35">
        <f t="shared" si="34"/>
        <v>63.63636363636364</v>
      </c>
      <c r="X87" s="35">
        <f t="shared" si="35"/>
        <v>66.851441241685137</v>
      </c>
      <c r="Y87" s="35">
        <f t="shared" si="36"/>
        <v>72.205930270446402</v>
      </c>
      <c r="Z87" s="35">
        <f t="shared" si="37"/>
        <v>66.330098784858819</v>
      </c>
      <c r="AA87" s="35">
        <f t="shared" si="38"/>
        <v>-2.693735148495179</v>
      </c>
      <c r="AB87" s="35">
        <f t="shared" si="39"/>
        <v>-2.693735148495179</v>
      </c>
      <c r="AC87" s="35">
        <f t="shared" si="40"/>
        <v>-2.693735148495179</v>
      </c>
      <c r="AF87">
        <v>1.42</v>
      </c>
      <c r="AG87">
        <v>2.95</v>
      </c>
      <c r="AJ87" t="s">
        <v>193</v>
      </c>
    </row>
    <row r="88" spans="1:36" ht="15" x14ac:dyDescent="0.25">
      <c r="A88">
        <v>2.79</v>
      </c>
      <c r="B88">
        <v>3.28</v>
      </c>
      <c r="C88">
        <v>2.75</v>
      </c>
      <c r="D88" s="20">
        <f t="shared" si="28"/>
        <v>2.6937351484951799E-2</v>
      </c>
      <c r="E88" s="17">
        <f>IF(OR($A88="",$B88="",$C88=""),"",A88*'MPTO_working_3-way'!$I87)</f>
        <v>2.8651552106430156</v>
      </c>
      <c r="F88" s="21">
        <f>IF(OR($A88="",$B88="",$C88=""),"",B88*'MPTO_working_3-way'!$I87)</f>
        <v>3.3683545128706416</v>
      </c>
      <c r="G88" s="22">
        <f>IF(OR($A88="",$B88="",$C88=""),"",C88*'MPTO_working_3-way'!$I87)</f>
        <v>2.8240777165836173</v>
      </c>
      <c r="H88" s="17">
        <f>IF(OR($A88="",$B88="",$C88=""),"",'MPTO_working_3-way'!E87)</f>
        <v>2.8616903127499329</v>
      </c>
      <c r="I88" s="21">
        <f>IF(OR($A88="",$B88="",$C88=""),"",'MPTO_working_3-way'!F87)</f>
        <v>3.3795323103368009</v>
      </c>
      <c r="J88" s="22">
        <f>IF(OR($A88="",$B88="",$C88=""),"",'MPTO_working_3-way'!G87)</f>
        <v>2.8196237633376531</v>
      </c>
      <c r="K88" s="17">
        <f>IF(OR($A88="",$B88="",$C88=""),"",'OddsRatio_working_3-way'!H87)</f>
        <v>2.8635475755582038</v>
      </c>
      <c r="L88" s="21">
        <f>IF(OR($A88="",$B88="",$C88=""),"",'OddsRatio_working_3-way'!I87)</f>
        <v>3.373680710766874</v>
      </c>
      <c r="M88" s="22">
        <f>IF(OR($A88="",$B88="",$C88=""),"",'OddsRatio_working_3-way'!J87)</f>
        <v>2.8219040543166796</v>
      </c>
      <c r="N88" s="23">
        <f t="shared" si="29"/>
        <v>34.902123148001252</v>
      </c>
      <c r="O88" s="24">
        <f t="shared" si="30"/>
        <v>29.688086458208385</v>
      </c>
      <c r="P88" s="24">
        <f t="shared" si="31"/>
        <v>35.409790393790367</v>
      </c>
      <c r="Q88" t="s">
        <v>127</v>
      </c>
      <c r="R88" t="s">
        <v>245</v>
      </c>
      <c r="S88" t="s">
        <v>311</v>
      </c>
      <c r="T88" s="35">
        <v>100</v>
      </c>
      <c r="U88" s="35">
        <f t="shared" si="32"/>
        <v>50</v>
      </c>
      <c r="V88" s="35">
        <f t="shared" si="33"/>
        <v>71.346704871060169</v>
      </c>
      <c r="W88" s="35">
        <f t="shared" si="34"/>
        <v>75.669099756691011</v>
      </c>
      <c r="X88" s="35">
        <f t="shared" si="35"/>
        <v>52.984195372248834</v>
      </c>
      <c r="Y88" s="35">
        <f t="shared" si="36"/>
        <v>74.330900243308989</v>
      </c>
      <c r="Z88" s="35">
        <f t="shared" si="37"/>
        <v>78.653295128939831</v>
      </c>
      <c r="AA88" s="35">
        <f t="shared" si="38"/>
        <v>-2.9841953722488341</v>
      </c>
      <c r="AB88" s="35">
        <f t="shared" si="39"/>
        <v>-2.9841953722488199</v>
      </c>
      <c r="AC88" s="35">
        <f t="shared" si="40"/>
        <v>-2.9841953722488199</v>
      </c>
      <c r="AF88">
        <v>2.0699999999999998</v>
      </c>
      <c r="AG88">
        <v>1.83</v>
      </c>
      <c r="AJ88" t="s">
        <v>193</v>
      </c>
    </row>
    <row r="89" spans="1:36" ht="15" x14ac:dyDescent="0.25">
      <c r="A89">
        <v>2</v>
      </c>
      <c r="B89">
        <v>3.49</v>
      </c>
      <c r="C89">
        <v>4.1100000000000003</v>
      </c>
      <c r="D89" s="20">
        <f t="shared" si="28"/>
        <v>2.9841953722488324E-2</v>
      </c>
      <c r="E89" s="17">
        <f>IF(OR($A89="",$B89="",$C89=""),"",A89*'MPTO_working_3-way'!$I88)</f>
        <v>2.0596839074449766</v>
      </c>
      <c r="F89" s="21">
        <f>IF(OR($A89="",$B89="",$C89=""),"",B89*'MPTO_working_3-way'!$I88)</f>
        <v>3.5941484184914843</v>
      </c>
      <c r="G89" s="22">
        <f>IF(OR($A89="",$B89="",$C89=""),"",C89*'MPTO_working_3-way'!$I88)</f>
        <v>4.2326504297994276</v>
      </c>
      <c r="H89" s="17">
        <f>IF(OR($A89="",$B89="",$C89=""),"",'MPTO_working_3-way'!E88)</f>
        <v>2.0405969328237181</v>
      </c>
      <c r="I89" s="21">
        <f>IF(OR($A89="",$B89="",$C89=""),"",'MPTO_working_3-way'!F88)</f>
        <v>3.6155167850646324</v>
      </c>
      <c r="J89" s="22">
        <f>IF(OR($A89="",$B89="",$C89=""),"",'MPTO_working_3-way'!G88)</f>
        <v>4.2851936127943286</v>
      </c>
      <c r="K89" s="17">
        <f>IF(OR($A89="",$B89="",$C89=""),"",'OddsRatio_working_3-way'!H88)</f>
        <v>2.0481795020404356</v>
      </c>
      <c r="L89" s="21">
        <f>IF(OR($A89="",$B89="",$C89=""),"",'OddsRatio_working_3-way'!I88)</f>
        <v>3.6099669600806847</v>
      </c>
      <c r="M89" s="22">
        <f>IF(OR($A89="",$B89="",$C89=""),"",'OddsRatio_working_3-way'!J88)</f>
        <v>4.2598382513457551</v>
      </c>
      <c r="N89" s="23">
        <f t="shared" si="29"/>
        <v>48.55113915224463</v>
      </c>
      <c r="O89" s="24">
        <f t="shared" si="30"/>
        <v>27.823002379509816</v>
      </c>
      <c r="P89" s="24">
        <f t="shared" si="31"/>
        <v>23.625858468245557</v>
      </c>
      <c r="Q89" t="s">
        <v>242</v>
      </c>
      <c r="R89" t="s">
        <v>240</v>
      </c>
      <c r="S89" t="s">
        <v>311</v>
      </c>
      <c r="T89" s="35">
        <v>100</v>
      </c>
      <c r="U89" s="35">
        <f t="shared" si="32"/>
        <v>42.857142857142854</v>
      </c>
      <c r="V89" s="35">
        <f t="shared" si="33"/>
        <v>72.752043596730246</v>
      </c>
      <c r="W89" s="35">
        <f t="shared" si="34"/>
        <v>81.481481481481481</v>
      </c>
      <c r="X89" s="35">
        <f t="shared" si="35"/>
        <v>45.766474921788273</v>
      </c>
      <c r="Y89" s="35">
        <f t="shared" si="36"/>
        <v>75.661375661375658</v>
      </c>
      <c r="Z89" s="35">
        <f t="shared" si="37"/>
        <v>84.390813546126893</v>
      </c>
      <c r="AA89" s="35">
        <f t="shared" si="38"/>
        <v>-2.9093320646454188</v>
      </c>
      <c r="AB89" s="35">
        <f t="shared" si="39"/>
        <v>-2.9093320646454117</v>
      </c>
      <c r="AC89" s="35">
        <f t="shared" si="40"/>
        <v>-2.9093320646454117</v>
      </c>
      <c r="AF89">
        <v>2.17</v>
      </c>
      <c r="AG89">
        <v>1.75</v>
      </c>
      <c r="AJ89" t="s">
        <v>193</v>
      </c>
    </row>
    <row r="90" spans="1:36" ht="15" x14ac:dyDescent="0.25">
      <c r="A90">
        <v>1.75</v>
      </c>
      <c r="B90">
        <v>3.67</v>
      </c>
      <c r="C90">
        <v>5.4</v>
      </c>
      <c r="D90" s="20">
        <f t="shared" si="28"/>
        <v>2.9093320646454091E-2</v>
      </c>
      <c r="E90" s="17">
        <f>IF(OR($A90="",$B90="",$C90=""),"",A90*'MPTO_working_3-way'!$I89)</f>
        <v>1.8009133111312947</v>
      </c>
      <c r="F90" s="21">
        <f>IF(OR($A90="",$B90="",$C90=""),"",B90*'MPTO_working_3-way'!$I89)</f>
        <v>3.7767724867724866</v>
      </c>
      <c r="G90" s="22">
        <f>IF(OR($A90="",$B90="",$C90=""),"",C90*'MPTO_working_3-way'!$I89)</f>
        <v>5.5571039314908521</v>
      </c>
      <c r="H90" s="17">
        <f>IF(OR($A90="",$B90="",$C90=""),"",'MPTO_working_3-way'!E89)</f>
        <v>1.7802121652835998</v>
      </c>
      <c r="I90" s="21">
        <f>IF(OR($A90="",$B90="",$C90=""),"",'MPTO_working_3-way'!F89)</f>
        <v>3.8054387184082512</v>
      </c>
      <c r="J90" s="22">
        <f>IF(OR($A90="",$B90="",$C90=""),"",'MPTO_working_3-way'!G89)</f>
        <v>5.6984144371114827</v>
      </c>
      <c r="K90" s="17">
        <f>IF(OR($A90="",$B90="",$C90=""),"",'OddsRatio_working_3-way'!H89)</f>
        <v>1.7878924932854738</v>
      </c>
      <c r="L90" s="21">
        <f>IF(OR($A90="",$B90="",$C90=""),"",'OddsRatio_working_3-way'!I89)</f>
        <v>3.8048972760962849</v>
      </c>
      <c r="M90" s="22">
        <f>IF(OR($A90="",$B90="",$C90=""),"",'OddsRatio_working_3-way'!J89)</f>
        <v>5.6223026272747783</v>
      </c>
      <c r="N90" s="23">
        <f t="shared" si="29"/>
        <v>55.527381235903114</v>
      </c>
      <c r="O90" s="24">
        <f t="shared" si="30"/>
        <v>26.477634104313474</v>
      </c>
      <c r="P90" s="24">
        <f t="shared" si="31"/>
        <v>17.994984659783416</v>
      </c>
      <c r="Q90" t="s">
        <v>168</v>
      </c>
      <c r="R90" t="s">
        <v>243</v>
      </c>
      <c r="S90" t="s">
        <v>311</v>
      </c>
      <c r="T90" s="35">
        <v>100</v>
      </c>
      <c r="U90" s="35">
        <f t="shared" si="32"/>
        <v>65.986394557823132</v>
      </c>
      <c r="V90" s="35">
        <f t="shared" si="33"/>
        <v>70.326409495548958</v>
      </c>
      <c r="W90" s="35">
        <f t="shared" si="34"/>
        <v>60.9375</v>
      </c>
      <c r="X90" s="35">
        <f t="shared" si="35"/>
        <v>68.736090504451042</v>
      </c>
      <c r="Y90" s="35">
        <f t="shared" si="36"/>
        <v>73.076105442176868</v>
      </c>
      <c r="Z90" s="35">
        <f t="shared" si="37"/>
        <v>63.687195946627909</v>
      </c>
      <c r="AA90" s="35">
        <f t="shared" si="38"/>
        <v>-2.7496959466279094</v>
      </c>
      <c r="AB90" s="35">
        <f t="shared" si="39"/>
        <v>-2.7496959466279094</v>
      </c>
      <c r="AC90" s="35">
        <f t="shared" si="40"/>
        <v>-2.7496959466279094</v>
      </c>
      <c r="AF90">
        <v>2.31</v>
      </c>
      <c r="AG90">
        <v>1.67</v>
      </c>
      <c r="AJ90" t="s">
        <v>193</v>
      </c>
    </row>
    <row r="91" spans="1:36" ht="15" x14ac:dyDescent="0.25">
      <c r="A91">
        <v>2.94</v>
      </c>
      <c r="B91">
        <v>3.37</v>
      </c>
      <c r="C91">
        <v>2.56</v>
      </c>
      <c r="D91" s="20">
        <f t="shared" si="28"/>
        <v>2.7496959466279058E-2</v>
      </c>
      <c r="E91" s="17">
        <f>IF(OR($A91="",$B91="",$C91=""),"",A91*'MPTO_working_3-way'!$I90)</f>
        <v>3.0208410608308602</v>
      </c>
      <c r="F91" s="21">
        <f>IF(OR($A91="",$B91="",$C91=""),"",B91*'MPTO_working_3-way'!$I90)</f>
        <v>3.4626647534013606</v>
      </c>
      <c r="G91" s="22">
        <f>IF(OR($A91="",$B91="",$C91=""),"",C91*'MPTO_working_3-way'!$I90)</f>
        <v>2.6303922162336746</v>
      </c>
      <c r="H91" s="17">
        <f>IF(OR($A91="",$B91="",$C91=""),"",'MPTO_working_3-way'!E90)</f>
        <v>3.0214182179852038</v>
      </c>
      <c r="I91" s="21">
        <f>IF(OR($A91="",$B91="",$C91=""),"",'MPTO_working_3-way'!F90)</f>
        <v>3.4774111488614627</v>
      </c>
      <c r="J91" s="22">
        <f>IF(OR($A91="",$B91="",$C91=""),"",'MPTO_working_3-way'!G90)</f>
        <v>2.6215113308193545</v>
      </c>
      <c r="K91" s="17">
        <f>IF(OR($A91="",$B91="",$C91=""),"",'OddsRatio_working_3-way'!H90)</f>
        <v>3.0216729203116719</v>
      </c>
      <c r="L91" s="21">
        <f>IF(OR($A91="",$B91="",$C91=""),"",'OddsRatio_working_3-way'!I90)</f>
        <v>3.4697756809993119</v>
      </c>
      <c r="M91" s="22">
        <f>IF(OR($A91="",$B91="",$C91=""),"",'OddsRatio_working_3-way'!J90)</f>
        <v>2.6256751317970144</v>
      </c>
      <c r="N91" s="23">
        <f t="shared" si="29"/>
        <v>33.103363595202104</v>
      </c>
      <c r="O91" s="24">
        <f t="shared" si="30"/>
        <v>28.879492275932989</v>
      </c>
      <c r="P91" s="24">
        <f t="shared" si="31"/>
        <v>38.017144128864913</v>
      </c>
      <c r="Q91" t="s">
        <v>129</v>
      </c>
      <c r="R91" t="s">
        <v>241</v>
      </c>
      <c r="S91" t="s">
        <v>311</v>
      </c>
      <c r="T91" s="35">
        <v>100</v>
      </c>
      <c r="U91" s="35">
        <f t="shared" si="32"/>
        <v>56.140350877192972</v>
      </c>
      <c r="V91" s="35">
        <f t="shared" si="33"/>
        <v>70.326409495548958</v>
      </c>
      <c r="W91" s="35">
        <f t="shared" si="34"/>
        <v>69.040247678018574</v>
      </c>
      <c r="X91" s="35">
        <f t="shared" si="35"/>
        <v>60.633342826432468</v>
      </c>
      <c r="Y91" s="35">
        <f t="shared" si="36"/>
        <v>74.81940144478844</v>
      </c>
      <c r="Z91" s="35">
        <f t="shared" si="37"/>
        <v>73.53323962725807</v>
      </c>
      <c r="AA91" s="35">
        <f t="shared" si="38"/>
        <v>-4.4929919492394959</v>
      </c>
      <c r="AB91" s="35">
        <f t="shared" si="39"/>
        <v>-4.4929919492394816</v>
      </c>
      <c r="AC91" s="35">
        <f t="shared" si="40"/>
        <v>-4.4929919492394959</v>
      </c>
      <c r="AF91">
        <v>2.11</v>
      </c>
      <c r="AG91">
        <v>1.78</v>
      </c>
      <c r="AJ91" t="s">
        <v>193</v>
      </c>
    </row>
    <row r="92" spans="1:36" ht="15" x14ac:dyDescent="0.25">
      <c r="A92">
        <v>2.2799999999999998</v>
      </c>
      <c r="B92">
        <v>3.37</v>
      </c>
      <c r="C92">
        <v>3.23</v>
      </c>
      <c r="D92" s="20">
        <f t="shared" si="28"/>
        <v>4.4929919492394887E-2</v>
      </c>
      <c r="E92" s="17">
        <f>IF(OR($A92="",$B92="",$C92=""),"",A92*'MPTO_working_3-way'!$I91)</f>
        <v>2.3824402164426601</v>
      </c>
      <c r="F92" s="21">
        <f>IF(OR($A92="",$B92="",$C92=""),"",B92*'MPTO_working_3-way'!$I91)</f>
        <v>3.5214138286893708</v>
      </c>
      <c r="G92" s="22">
        <f>IF(OR($A92="",$B92="",$C92=""),"",C92*'MPTO_working_3-way'!$I91)</f>
        <v>3.3751236399604356</v>
      </c>
      <c r="H92" s="17">
        <f>IF(OR($A92="",$B92="",$C92=""),"",'MPTO_working_3-way'!E91)</f>
        <v>2.360607031756397</v>
      </c>
      <c r="I92" s="21">
        <f>IF(OR($A92="",$B92="",$C92=""),"",'MPTO_working_3-way'!F91)</f>
        <v>3.5491290738620722</v>
      </c>
      <c r="J92" s="22">
        <f>IF(OR($A92="",$B92="",$C92=""),"",'MPTO_working_3-way'!G91)</f>
        <v>3.3941925246337852</v>
      </c>
      <c r="K92" s="17">
        <f>IF(OR($A92="",$B92="",$C92=""),"",'OddsRatio_working_3-way'!H91)</f>
        <v>2.3699149936043087</v>
      </c>
      <c r="L92" s="21">
        <f>IF(OR($A92="",$B92="",$C92=""),"",'OddsRatio_working_3-way'!I91)</f>
        <v>3.5364832303454792</v>
      </c>
      <c r="M92" s="22">
        <f>IF(OR($A92="",$B92="",$C92=""),"",'OddsRatio_working_3-way'!J91)</f>
        <v>3.3866487779200072</v>
      </c>
      <c r="N92" s="23">
        <f t="shared" si="29"/>
        <v>41.973770972232401</v>
      </c>
      <c r="O92" s="24">
        <f t="shared" si="30"/>
        <v>28.397684812074143</v>
      </c>
      <c r="P92" s="24">
        <f t="shared" si="31"/>
        <v>29.628544215693452</v>
      </c>
      <c r="Q92" t="s">
        <v>252</v>
      </c>
      <c r="R92" t="s">
        <v>255</v>
      </c>
      <c r="S92" t="s">
        <v>311</v>
      </c>
      <c r="T92" s="35">
        <v>100</v>
      </c>
      <c r="U92" s="35">
        <f t="shared" si="32"/>
        <v>75.728155339805824</v>
      </c>
      <c r="V92" s="35">
        <f t="shared" si="33"/>
        <v>74.554707379134854</v>
      </c>
      <c r="W92" s="35">
        <f t="shared" si="34"/>
        <v>45.054945054945051</v>
      </c>
      <c r="X92" s="35">
        <f t="shared" si="35"/>
        <v>80.390347565920067</v>
      </c>
      <c r="Y92" s="35">
        <f t="shared" si="36"/>
        <v>79.216899605249111</v>
      </c>
      <c r="Z92" s="35">
        <f t="shared" si="37"/>
        <v>49.717137281059316</v>
      </c>
      <c r="AA92" s="35">
        <f t="shared" si="38"/>
        <v>-4.662192226114243</v>
      </c>
      <c r="AB92" s="35">
        <f t="shared" si="39"/>
        <v>-4.6621922261142572</v>
      </c>
      <c r="AC92" s="35">
        <f t="shared" si="40"/>
        <v>-4.6621922261142643</v>
      </c>
      <c r="AF92">
        <v>1.85</v>
      </c>
      <c r="AG92">
        <v>2</v>
      </c>
      <c r="AJ92" t="s">
        <v>283</v>
      </c>
    </row>
    <row r="93" spans="1:36" ht="15" x14ac:dyDescent="0.25">
      <c r="A93">
        <v>4.12</v>
      </c>
      <c r="B93">
        <v>3.93</v>
      </c>
      <c r="C93">
        <v>1.82</v>
      </c>
      <c r="D93" s="20">
        <f t="shared" si="28"/>
        <v>4.662192226114259E-2</v>
      </c>
      <c r="E93" s="17">
        <f>IF(OR($A93="",$B93="",$C93=""),"",A93*'MPTO_working_3-way'!$I92)</f>
        <v>4.3120823197159073</v>
      </c>
      <c r="F93" s="21">
        <f>IF(OR($A93="",$B93="",$C93=""),"",B93*'MPTO_working_3-way'!$I92)</f>
        <v>4.1132241544862902</v>
      </c>
      <c r="G93" s="22">
        <f>IF(OR($A93="",$B93="",$C93=""),"",C93*'MPTO_working_3-way'!$I92)</f>
        <v>1.9048518985152796</v>
      </c>
      <c r="H93" s="17">
        <f>IF(OR($A93="",$B93="",$C93=""),"",'MPTO_working_3-way'!E92)</f>
        <v>4.4018384466133886</v>
      </c>
      <c r="I93" s="21">
        <f>IF(OR($A93="",$B93="",$C93=""),"",'MPTO_working_3-way'!F92)</f>
        <v>4.1856365740916095</v>
      </c>
      <c r="J93" s="22">
        <f>IF(OR($A93="",$B93="",$C93=""),"",'MPTO_working_3-way'!G92)</f>
        <v>1.8729751662425504</v>
      </c>
      <c r="K93" s="17">
        <f>IF(OR($A93="",$B93="",$C93=""),"",'OddsRatio_working_3-way'!H92)</f>
        <v>4.3658326061666743</v>
      </c>
      <c r="L93" s="21">
        <f>IF(OR($A93="",$B93="",$C93=""),"",'OddsRatio_working_3-way'!I92)</f>
        <v>4.1608620307911393</v>
      </c>
      <c r="M93" s="22">
        <f>IF(OR($A93="",$B93="",$C93=""),"",'OddsRatio_working_3-way'!J92)</f>
        <v>1.8846098516207286</v>
      </c>
      <c r="N93" s="23">
        <f t="shared" si="29"/>
        <v>23.190651890566944</v>
      </c>
      <c r="O93" s="24">
        <f t="shared" si="30"/>
        <v>24.311828445072724</v>
      </c>
      <c r="P93" s="24">
        <f t="shared" si="31"/>
        <v>52.497519664360325</v>
      </c>
      <c r="Q93" t="s">
        <v>254</v>
      </c>
      <c r="R93" t="s">
        <v>253</v>
      </c>
      <c r="S93" t="s">
        <v>311</v>
      </c>
      <c r="T93" s="35">
        <v>100</v>
      </c>
      <c r="U93" s="35">
        <f t="shared" si="32"/>
        <v>43.820224719101127</v>
      </c>
      <c r="V93" s="35">
        <f t="shared" si="33"/>
        <v>74.874371859296474</v>
      </c>
      <c r="W93" s="35">
        <f t="shared" si="34"/>
        <v>76.415094339622627</v>
      </c>
      <c r="X93" s="35">
        <f t="shared" si="35"/>
        <v>48.710533801080871</v>
      </c>
      <c r="Y93" s="35">
        <f t="shared" si="36"/>
        <v>79.764680941276239</v>
      </c>
      <c r="Z93" s="35">
        <f t="shared" si="37"/>
        <v>81.305403421602392</v>
      </c>
      <c r="AA93" s="35">
        <f t="shared" si="38"/>
        <v>-4.8903090819797441</v>
      </c>
      <c r="AB93" s="35">
        <f t="shared" si="39"/>
        <v>-4.8903090819797654</v>
      </c>
      <c r="AC93" s="35">
        <f t="shared" si="40"/>
        <v>-4.8903090819797654</v>
      </c>
      <c r="AF93">
        <v>1.75</v>
      </c>
      <c r="AG93">
        <v>2.1</v>
      </c>
      <c r="AJ93" t="s">
        <v>283</v>
      </c>
    </row>
    <row r="94" spans="1:36" ht="15" x14ac:dyDescent="0.25">
      <c r="A94">
        <v>1.78</v>
      </c>
      <c r="B94">
        <v>3.98</v>
      </c>
      <c r="C94">
        <v>4.24</v>
      </c>
      <c r="D94" s="20">
        <f t="shared" si="28"/>
        <v>4.8903090819797601E-2</v>
      </c>
      <c r="E94" s="17">
        <f>IF(OR($A94="",$B94="",$C94=""),"",A94*'MPTO_working_3-way'!$I93)</f>
        <v>1.8670475016592398</v>
      </c>
      <c r="F94" s="21">
        <f>IF(OR($A94="",$B94="",$C94=""),"",B94*'MPTO_working_3-way'!$I93)</f>
        <v>4.1746343014627945</v>
      </c>
      <c r="G94" s="22">
        <f>IF(OR($A94="",$B94="",$C94=""),"",C94*'MPTO_working_3-way'!$I93)</f>
        <v>4.4473491050759417</v>
      </c>
      <c r="H94" s="17">
        <f>IF(OR($A94="",$B94="",$C94=""),"",'MPTO_working_3-way'!E93)</f>
        <v>1.8331915824379916</v>
      </c>
      <c r="I94" s="21">
        <f>IF(OR($A94="",$B94="",$C94=""),"",'MPTO_working_3-way'!F93)</f>
        <v>4.256129604146027</v>
      </c>
      <c r="J94" s="22">
        <f>IF(OR($A94="",$B94="",$C94=""),"",'MPTO_working_3-way'!G93)</f>
        <v>4.5548120687479994</v>
      </c>
      <c r="K94" s="17">
        <f>IF(OR($A94="",$B94="",$C94=""),"",'OddsRatio_working_3-way'!H93)</f>
        <v>1.8453298844023147</v>
      </c>
      <c r="L94" s="21">
        <f>IF(OR($A94="",$B94="",$C94=""),"",'OddsRatio_working_3-way'!I93)</f>
        <v>4.2295936609216644</v>
      </c>
      <c r="M94" s="22">
        <f>IF(OR($A94="",$B94="",$C94=""),"",'OddsRatio_working_3-way'!J93)</f>
        <v>4.511370289055769</v>
      </c>
      <c r="N94" s="23">
        <f t="shared" si="29"/>
        <v>53.560501225132349</v>
      </c>
      <c r="O94" s="24">
        <f t="shared" si="30"/>
        <v>23.954194015260196</v>
      </c>
      <c r="P94" s="24">
        <f t="shared" si="31"/>
        <v>22.485304759607448</v>
      </c>
      <c r="Q94" t="s">
        <v>250</v>
      </c>
      <c r="R94" t="s">
        <v>259</v>
      </c>
      <c r="S94" t="s">
        <v>311</v>
      </c>
      <c r="T94" s="35">
        <v>100</v>
      </c>
      <c r="U94" s="35">
        <f t="shared" si="32"/>
        <v>55.752212389380524</v>
      </c>
      <c r="V94" s="35">
        <f t="shared" si="33"/>
        <v>71.509971509971507</v>
      </c>
      <c r="W94" s="35">
        <f t="shared" si="34"/>
        <v>66.329966329966325</v>
      </c>
      <c r="X94" s="35">
        <f t="shared" si="35"/>
        <v>62.160062160062154</v>
      </c>
      <c r="Y94" s="35">
        <f t="shared" si="36"/>
        <v>77.917821280653143</v>
      </c>
      <c r="Z94" s="35">
        <f t="shared" si="37"/>
        <v>72.737816100647962</v>
      </c>
      <c r="AA94" s="35">
        <f t="shared" si="38"/>
        <v>-6.4078497706816293</v>
      </c>
      <c r="AB94" s="35">
        <f t="shared" si="39"/>
        <v>-6.4078497706816364</v>
      </c>
      <c r="AC94" s="35">
        <f t="shared" si="40"/>
        <v>-6.4078497706816364</v>
      </c>
      <c r="AF94">
        <v>1.61</v>
      </c>
      <c r="AG94">
        <v>2.34</v>
      </c>
      <c r="AJ94" t="s">
        <v>283</v>
      </c>
    </row>
    <row r="95" spans="1:36" ht="15" x14ac:dyDescent="0.25">
      <c r="A95">
        <v>2.2599999999999998</v>
      </c>
      <c r="B95">
        <v>3.51</v>
      </c>
      <c r="C95">
        <v>2.97</v>
      </c>
      <c r="D95" s="20">
        <f t="shared" si="28"/>
        <v>6.4078497706816284E-2</v>
      </c>
      <c r="E95" s="17">
        <f>IF(OR($A95="",$B95="",$C95=""),"",A95*'MPTO_working_3-way'!$I94)</f>
        <v>2.4048174048174045</v>
      </c>
      <c r="F95" s="21">
        <f>IF(OR($A95="",$B95="",$C95=""),"",B95*'MPTO_working_3-way'!$I94)</f>
        <v>3.7349155269509251</v>
      </c>
      <c r="G95" s="22">
        <f>IF(OR($A95="",$B95="",$C95=""),"",C95*'MPTO_working_3-way'!$I94)</f>
        <v>3.1603131381892444</v>
      </c>
      <c r="H95" s="17">
        <f>IF(OR($A95="",$B95="",$C95=""),"",'MPTO_working_3-way'!E94)</f>
        <v>2.3746292133608371</v>
      </c>
      <c r="I95" s="21">
        <f>IF(OR($A95="",$B95="",$C95=""),"",'MPTO_working_3-way'!F94)</f>
        <v>3.7944790878492967</v>
      </c>
      <c r="J95" s="22">
        <f>IF(OR($A95="",$B95="",$C95=""),"",'MPTO_working_3-way'!G94)</f>
        <v>3.1711718914675715</v>
      </c>
      <c r="K95" s="17">
        <f>IF(OR($A95="",$B95="",$C95=""),"",'OddsRatio_working_3-way'!H94)</f>
        <v>2.3875983865825821</v>
      </c>
      <c r="L95" s="21">
        <f>IF(OR($A95="",$B95="",$C95=""),"",'OddsRatio_working_3-way'!I94)</f>
        <v>3.7641840875573669</v>
      </c>
      <c r="M95" s="22">
        <f>IF(OR($A95="",$B95="",$C95=""),"",'OddsRatio_working_3-way'!J94)</f>
        <v>3.1694990647362609</v>
      </c>
      <c r="N95" s="23">
        <f t="shared" si="29"/>
        <v>41.583198707592899</v>
      </c>
      <c r="O95" s="24">
        <f t="shared" si="30"/>
        <v>26.774367259019925</v>
      </c>
      <c r="P95" s="24">
        <f t="shared" si="31"/>
        <v>31.642434033387186</v>
      </c>
      <c r="Q95" t="s">
        <v>260</v>
      </c>
      <c r="R95" t="s">
        <v>268</v>
      </c>
      <c r="S95" t="s">
        <v>311</v>
      </c>
      <c r="T95" s="35">
        <v>100</v>
      </c>
      <c r="U95" s="35">
        <f t="shared" si="32"/>
        <v>87.452948557089087</v>
      </c>
      <c r="V95" s="35">
        <f t="shared" si="33"/>
        <v>81.651376146788976</v>
      </c>
      <c r="W95" s="35">
        <f t="shared" si="34"/>
        <v>24.81203007518797</v>
      </c>
      <c r="X95" s="35">
        <f t="shared" si="35"/>
        <v>93.536593778023033</v>
      </c>
      <c r="Y95" s="35">
        <f t="shared" si="36"/>
        <v>87.735021367722936</v>
      </c>
      <c r="Z95" s="35">
        <f t="shared" si="37"/>
        <v>30.895675296121926</v>
      </c>
      <c r="AA95" s="35">
        <f t="shared" si="38"/>
        <v>-6.0836452209339456</v>
      </c>
      <c r="AB95" s="35">
        <f t="shared" si="39"/>
        <v>-6.0836452209339598</v>
      </c>
      <c r="AC95" s="35">
        <f t="shared" si="40"/>
        <v>-6.0836452209339562</v>
      </c>
      <c r="AF95">
        <v>1.75</v>
      </c>
      <c r="AG95">
        <v>2.0699999999999998</v>
      </c>
      <c r="AJ95" t="s">
        <v>284</v>
      </c>
    </row>
    <row r="96" spans="1:36" ht="15" x14ac:dyDescent="0.25">
      <c r="A96">
        <v>7.97</v>
      </c>
      <c r="B96">
        <v>5.45</v>
      </c>
      <c r="C96">
        <v>1.33</v>
      </c>
      <c r="D96" s="20">
        <f t="shared" si="28"/>
        <v>6.083645220933942E-2</v>
      </c>
      <c r="E96" s="17">
        <f>IF(OR($A96="",$B96="",$C96=""),"",A96*'MPTO_working_3-way'!$I95)</f>
        <v>8.4548665241084358</v>
      </c>
      <c r="F96" s="21">
        <f>IF(OR($A96="",$B96="",$C96=""),"",B96*'MPTO_working_3-way'!$I95)</f>
        <v>5.7815586645409001</v>
      </c>
      <c r="G96" s="22">
        <f>IF(OR($A96="",$B96="",$C96=""),"",C96*'MPTO_working_3-way'!$I95)</f>
        <v>1.4109124814384215</v>
      </c>
      <c r="H96" s="17">
        <f>IF(OR($A96="",$B96="",$C96=""),"",'MPTO_working_3-way'!E95)</f>
        <v>9.5064537246972076</v>
      </c>
      <c r="I96" s="21">
        <f>IF(OR($A96="",$B96="",$C96=""),"",'MPTO_working_3-way'!F95)</f>
        <v>6.1271723619087979</v>
      </c>
      <c r="J96" s="22">
        <f>IF(OR($A96="",$B96="",$C96=""),"",'MPTO_working_3-way'!G95)</f>
        <v>1.3668654929421673</v>
      </c>
      <c r="K96" s="17">
        <f>IF(OR($A96="",$B96="",$C96=""),"",'OddsRatio_working_3-way'!H95)</f>
        <v>9.0023473892276407</v>
      </c>
      <c r="L96" s="21">
        <f>IF(OR($A96="",$B96="",$C96=""),"",'OddsRatio_working_3-way'!I95)</f>
        <v>6.1091027090477787</v>
      </c>
      <c r="M96" s="22">
        <f>IF(OR($A96="",$B96="",$C96=""),"",'OddsRatio_working_3-way'!J95)</f>
        <v>1.3788772795473634</v>
      </c>
      <c r="N96" s="23">
        <f t="shared" si="29"/>
        <v>11.827507828167043</v>
      </c>
      <c r="O96" s="24">
        <f t="shared" si="30"/>
        <v>17.296373833117677</v>
      </c>
      <c r="P96" s="24">
        <f t="shared" si="31"/>
        <v>70.876118338715287</v>
      </c>
      <c r="Q96" t="s">
        <v>262</v>
      </c>
      <c r="R96" t="s">
        <v>266</v>
      </c>
      <c r="S96" t="s">
        <v>311</v>
      </c>
      <c r="T96" s="35">
        <v>100</v>
      </c>
      <c r="U96" s="35">
        <f t="shared" si="32"/>
        <v>9.0909090909091042</v>
      </c>
      <c r="V96" s="35">
        <f t="shared" si="33"/>
        <v>90.574929311969854</v>
      </c>
      <c r="W96" s="35">
        <f t="shared" si="34"/>
        <v>94.259471871412174</v>
      </c>
      <c r="X96" s="35">
        <f t="shared" si="35"/>
        <v>15.165598816617992</v>
      </c>
      <c r="Y96" s="35">
        <f t="shared" si="36"/>
        <v>96.649619037678733</v>
      </c>
      <c r="Z96" s="35">
        <f t="shared" si="37"/>
        <v>100.33416159712107</v>
      </c>
      <c r="AA96" s="35">
        <f t="shared" si="38"/>
        <v>-6.0746897257088879</v>
      </c>
      <c r="AB96" s="35">
        <f t="shared" si="39"/>
        <v>-6.074689725708879</v>
      </c>
      <c r="AC96" s="35">
        <f t="shared" si="40"/>
        <v>-6.0746897257088932</v>
      </c>
      <c r="AF96">
        <v>1.56</v>
      </c>
      <c r="AG96">
        <v>2.35</v>
      </c>
      <c r="AJ96" t="s">
        <v>284</v>
      </c>
    </row>
    <row r="97" spans="1:36" ht="15" x14ac:dyDescent="0.25">
      <c r="A97">
        <v>1.1000000000000001</v>
      </c>
      <c r="B97">
        <v>10.61</v>
      </c>
      <c r="C97">
        <v>17.420000000000002</v>
      </c>
      <c r="D97" s="20">
        <f t="shared" si="28"/>
        <v>6.0746897257089039E-2</v>
      </c>
      <c r="E97" s="17">
        <f>IF(OR($A97="",$B97="",$C97=""),"",A97*'MPTO_working_3-way'!$I96)</f>
        <v>1.166821586982798</v>
      </c>
      <c r="F97" s="21">
        <f>IF(OR($A97="",$B97="",$C97=""),"",B97*'MPTO_working_3-way'!$I96)</f>
        <v>11.254524579897714</v>
      </c>
      <c r="G97" s="22">
        <f>IF(OR($A97="",$B97="",$C97=""),"",C97*'MPTO_working_3-way'!$I96)</f>
        <v>18.478210950218493</v>
      </c>
      <c r="H97" s="17">
        <f>IF(OR($A97="",$B97="",$C97=""),"",'MPTO_working_3-way'!E96)</f>
        <v>1.1250594186002714</v>
      </c>
      <c r="I97" s="21">
        <f>IF(OR($A97="",$B97="",$C97=""),"",'MPTO_working_3-way'!F96)</f>
        <v>13.513195564833273</v>
      </c>
      <c r="J97" s="22">
        <f>IF(OR($A97="",$B97="",$C97=""),"",'MPTO_working_3-way'!G96)</f>
        <v>26.913325114218935</v>
      </c>
      <c r="K97" s="17">
        <f>IF(OR($A97="",$B97="",$C97=""),"",'OddsRatio_working_3-way'!H96)</f>
        <v>1.1323517194199473</v>
      </c>
      <c r="L97" s="21">
        <f>IF(OR($A97="",$B97="",$C97=""),"",'OddsRatio_working_3-way'!I96)</f>
        <v>13.719000236256919</v>
      </c>
      <c r="M97" s="22">
        <f>IF(OR($A97="",$B97="",$C97=""),"",'OddsRatio_working_3-way'!J96)</f>
        <v>22.732152328755323</v>
      </c>
      <c r="N97" s="23">
        <f t="shared" si="29"/>
        <v>85.702905324697483</v>
      </c>
      <c r="O97" s="24">
        <f t="shared" si="30"/>
        <v>8.8853153494031325</v>
      </c>
      <c r="P97" s="24">
        <f t="shared" si="31"/>
        <v>5.4117793258993814</v>
      </c>
      <c r="Q97" t="s">
        <v>263</v>
      </c>
      <c r="R97" t="s">
        <v>264</v>
      </c>
      <c r="S97" t="s">
        <v>311</v>
      </c>
      <c r="T97" s="35">
        <v>100</v>
      </c>
      <c r="U97" s="35">
        <f t="shared" si="32"/>
        <v>25.373134328358205</v>
      </c>
      <c r="V97" s="35">
        <f t="shared" si="33"/>
        <v>80.769230769230759</v>
      </c>
      <c r="W97" s="35">
        <f t="shared" si="34"/>
        <v>87.669543773119614</v>
      </c>
      <c r="X97" s="35">
        <f t="shared" si="35"/>
        <v>31.561225457649623</v>
      </c>
      <c r="Y97" s="35">
        <f t="shared" si="36"/>
        <v>86.957321898522181</v>
      </c>
      <c r="Z97" s="35">
        <f t="shared" si="37"/>
        <v>93.857634902411007</v>
      </c>
      <c r="AA97" s="35">
        <f t="shared" si="38"/>
        <v>-6.1880911292914185</v>
      </c>
      <c r="AB97" s="35">
        <f t="shared" si="39"/>
        <v>-6.188091129291422</v>
      </c>
      <c r="AC97" s="35">
        <f t="shared" si="40"/>
        <v>-6.1880911292913936</v>
      </c>
      <c r="AF97">
        <v>1.33</v>
      </c>
      <c r="AG97">
        <v>3.5</v>
      </c>
      <c r="AJ97" t="s">
        <v>284</v>
      </c>
    </row>
    <row r="98" spans="1:36" ht="15" x14ac:dyDescent="0.25">
      <c r="A98">
        <v>1.34</v>
      </c>
      <c r="B98">
        <v>5.2</v>
      </c>
      <c r="C98">
        <v>8.11</v>
      </c>
      <c r="D98" s="20">
        <f t="shared" si="28"/>
        <v>6.1880911292914176E-2</v>
      </c>
      <c r="E98" s="17">
        <f>IF(OR($A98="",$B98="",$C98=""),"",A98*'MPTO_working_3-way'!$I97)</f>
        <v>1.4229204211325051</v>
      </c>
      <c r="F98" s="21">
        <f>IF(OR($A98="",$B98="",$C98=""),"",B98*'MPTO_working_3-way'!$I97)</f>
        <v>5.5217807387231543</v>
      </c>
      <c r="G98" s="22">
        <f>IF(OR($A98="",$B98="",$C98=""),"",C98*'MPTO_working_3-way'!$I97)</f>
        <v>8.6118541905855341</v>
      </c>
      <c r="H98" s="17">
        <f>IF(OR($A98="",$B98="",$C98=""),"",'MPTO_working_3-way'!E97)</f>
        <v>1.3780906181382597</v>
      </c>
      <c r="I98" s="21">
        <f>IF(OR($A98="",$B98="",$C98=""),"",'MPTO_working_3-way'!F97)</f>
        <v>5.8247658156870514</v>
      </c>
      <c r="J98" s="22">
        <f>IF(OR($A98="",$B98="",$C98=""),"",'MPTO_working_3-way'!G97)</f>
        <v>9.7392233504987615</v>
      </c>
      <c r="K98" s="17">
        <f>IF(OR($A98="",$B98="",$C98=""),"",'OddsRatio_working_3-way'!H97)</f>
        <v>1.3904757471701266</v>
      </c>
      <c r="L98" s="21">
        <f>IF(OR($A98="",$B98="",$C98=""),"",'OddsRatio_working_3-way'!I97)</f>
        <v>5.8235239356309725</v>
      </c>
      <c r="M98" s="22">
        <f>IF(OR($A98="",$B98="",$C98=""),"",'OddsRatio_working_3-way'!J97)</f>
        <v>9.1655369481752889</v>
      </c>
      <c r="N98" s="23">
        <f t="shared" si="29"/>
        <v>70.277999046784217</v>
      </c>
      <c r="O98" s="24">
        <f t="shared" si="30"/>
        <v>18.110099754363628</v>
      </c>
      <c r="P98" s="24">
        <f t="shared" si="31"/>
        <v>11.611901198852141</v>
      </c>
      <c r="Q98" t="s">
        <v>261</v>
      </c>
      <c r="R98" t="s">
        <v>267</v>
      </c>
      <c r="S98" t="s">
        <v>311</v>
      </c>
      <c r="T98" s="35">
        <v>100</v>
      </c>
      <c r="U98" s="35">
        <f t="shared" si="32"/>
        <v>57.805907172995774</v>
      </c>
      <c r="V98" s="35">
        <f t="shared" si="33"/>
        <v>70.674486803519059</v>
      </c>
      <c r="W98" s="35">
        <f t="shared" si="34"/>
        <v>65.03496503496504</v>
      </c>
      <c r="X98" s="35">
        <f t="shared" si="35"/>
        <v>64.2905481615159</v>
      </c>
      <c r="Y98" s="35">
        <f t="shared" si="36"/>
        <v>77.159127792039186</v>
      </c>
      <c r="Z98" s="35">
        <f t="shared" si="37"/>
        <v>71.519606023485153</v>
      </c>
      <c r="AA98" s="35">
        <f t="shared" si="38"/>
        <v>-6.4846409885201268</v>
      </c>
      <c r="AB98" s="35">
        <f t="shared" si="39"/>
        <v>-6.4846409885201268</v>
      </c>
      <c r="AC98" s="35">
        <f t="shared" si="40"/>
        <v>-6.4846409885201126</v>
      </c>
      <c r="AF98">
        <v>1.59</v>
      </c>
      <c r="AG98">
        <v>2.29</v>
      </c>
      <c r="AJ98" t="s">
        <v>284</v>
      </c>
    </row>
    <row r="99" spans="1:36" ht="15" x14ac:dyDescent="0.25">
      <c r="A99">
        <v>2.37</v>
      </c>
      <c r="B99">
        <v>3.41</v>
      </c>
      <c r="C99">
        <v>2.86</v>
      </c>
      <c r="D99" s="20">
        <f t="shared" si="28"/>
        <v>6.4846409885201073E-2</v>
      </c>
      <c r="E99" s="17">
        <f>IF(OR($A99="",$B99="",$C99=""),"",A99*'MPTO_working_3-way'!$I98)</f>
        <v>2.5236859914279268</v>
      </c>
      <c r="F99" s="21">
        <f>IF(OR($A99="",$B99="",$C99=""),"",B99*'MPTO_working_3-way'!$I98)</f>
        <v>3.6311262577085359</v>
      </c>
      <c r="G99" s="22">
        <f>IF(OR($A99="",$B99="",$C99=""),"",C99*'MPTO_working_3-way'!$I98)</f>
        <v>3.0454607322716751</v>
      </c>
      <c r="H99" s="17">
        <f>IF(OR($A99="",$B99="",$C99=""),"",'MPTO_working_3-way'!E98)</f>
        <v>2.4979675392761442</v>
      </c>
      <c r="I99" s="21">
        <f>IF(OR($A99="",$B99="",$C99=""),"",'MPTO_working_3-way'!F98)</f>
        <v>3.6813475345462527</v>
      </c>
      <c r="J99" s="22">
        <f>IF(OR($A99="",$B99="",$C99=""),"",'MPTO_working_3-way'!G98)</f>
        <v>3.0484563133933826</v>
      </c>
      <c r="K99" s="17">
        <f>IF(OR($A99="",$B99="",$C99=""),"",'OddsRatio_working_3-way'!H98)</f>
        <v>2.5094720063811455</v>
      </c>
      <c r="L99" s="21">
        <f>IF(OR($A99="",$B99="",$C99=""),"",'OddsRatio_working_3-way'!I98)</f>
        <v>3.655348565969752</v>
      </c>
      <c r="M99" s="22">
        <f>IF(OR($A99="",$B99="",$C99=""),"",'OddsRatio_working_3-way'!J98)</f>
        <v>3.0493561546488541</v>
      </c>
      <c r="N99" s="23">
        <f t="shared" si="29"/>
        <v>39.624581005586599</v>
      </c>
      <c r="O99" s="24">
        <f t="shared" si="30"/>
        <v>27.539664804469275</v>
      </c>
      <c r="P99" s="24">
        <f t="shared" si="31"/>
        <v>32.83575418994414</v>
      </c>
      <c r="Q99" t="s">
        <v>265</v>
      </c>
      <c r="R99" t="s">
        <v>269</v>
      </c>
      <c r="S99" t="s">
        <v>311</v>
      </c>
      <c r="T99" s="35">
        <v>100</v>
      </c>
      <c r="U99" s="35">
        <f t="shared" si="32"/>
        <v>29.078014184397166</v>
      </c>
      <c r="V99" s="35">
        <f t="shared" si="33"/>
        <v>78.632478632478637</v>
      </c>
      <c r="W99" s="35">
        <f t="shared" si="34"/>
        <v>85.875706214689274</v>
      </c>
      <c r="X99" s="35">
        <f t="shared" si="35"/>
        <v>35.491815152832103</v>
      </c>
      <c r="Y99" s="35">
        <f t="shared" si="36"/>
        <v>85.046279600913579</v>
      </c>
      <c r="Z99" s="35">
        <f t="shared" si="37"/>
        <v>92.289507183124215</v>
      </c>
      <c r="AA99" s="35">
        <f t="shared" si="38"/>
        <v>-6.4138009684349377</v>
      </c>
      <c r="AB99" s="35">
        <f t="shared" si="39"/>
        <v>-6.4138009684349413</v>
      </c>
      <c r="AC99" s="35">
        <f t="shared" si="40"/>
        <v>-6.4138009684349413</v>
      </c>
      <c r="AF99">
        <v>1.75</v>
      </c>
      <c r="AG99">
        <v>2.06</v>
      </c>
      <c r="AJ99" t="s">
        <v>284</v>
      </c>
    </row>
    <row r="100" spans="1:36" ht="15" x14ac:dyDescent="0.25">
      <c r="A100">
        <v>1.41</v>
      </c>
      <c r="B100">
        <v>4.68</v>
      </c>
      <c r="C100">
        <v>7.08</v>
      </c>
      <c r="D100" s="20">
        <f t="shared" si="28"/>
        <v>6.4138009684349351E-2</v>
      </c>
      <c r="E100" s="17">
        <f>IF(OR($A100="",$B100="",$C100=""),"",A100*'MPTO_working_3-way'!$I99)</f>
        <v>1.5004345936549326</v>
      </c>
      <c r="F100" s="21">
        <f>IF(OR($A100="",$B100="",$C100=""),"",B100*'MPTO_working_3-way'!$I99)</f>
        <v>4.9801658853227551</v>
      </c>
      <c r="G100" s="22">
        <f>IF(OR($A100="",$B100="",$C100=""),"",C100*'MPTO_working_3-way'!$I99)</f>
        <v>7.5340971085651933</v>
      </c>
      <c r="H100" s="17">
        <f>IF(OR($A100="",$B100="",$C100=""),"",'MPTO_working_3-way'!E99)</f>
        <v>1.4538253688249727</v>
      </c>
      <c r="I100" s="21">
        <f>IF(OR($A100="",$B100="",$C100=""),"",'MPTO_working_3-way'!F99)</f>
        <v>5.2003195024737394</v>
      </c>
      <c r="J100" s="22">
        <f>IF(OR($A100="",$B100="",$C100=""),"",'MPTO_working_3-way'!G99)</f>
        <v>8.3428162446642542</v>
      </c>
      <c r="K100" s="17">
        <f>IF(OR($A100="",$B100="",$C100=""),"",'OddsRatio_working_3-way'!H99)</f>
        <v>1.467445649086027</v>
      </c>
      <c r="L100" s="21">
        <f>IF(OR($A100="",$B100="",$C100=""),"",'OddsRatio_working_3-way'!I99)</f>
        <v>5.1956097283818998</v>
      </c>
      <c r="M100" s="22">
        <f>IF(OR($A100="",$B100="",$C100=""),"",'OddsRatio_working_3-way'!J99)</f>
        <v>7.9318769425440081</v>
      </c>
      <c r="N100" s="23">
        <f t="shared" si="29"/>
        <v>66.647356987690074</v>
      </c>
      <c r="O100" s="24">
        <f t="shared" si="30"/>
        <v>20.07965242577842</v>
      </c>
      <c r="P100" s="24">
        <f t="shared" si="31"/>
        <v>13.272990586531499</v>
      </c>
      <c r="Q100" t="s">
        <v>274</v>
      </c>
      <c r="R100" t="s">
        <v>272</v>
      </c>
      <c r="S100" t="s">
        <v>311</v>
      </c>
      <c r="T100" s="35">
        <v>100</v>
      </c>
      <c r="U100" s="35">
        <f t="shared" si="32"/>
        <v>48.186528497409334</v>
      </c>
      <c r="V100" s="35">
        <f t="shared" si="33"/>
        <v>70.588235294117652</v>
      </c>
      <c r="W100" s="35">
        <f t="shared" si="34"/>
        <v>74.811083123425689</v>
      </c>
      <c r="X100" s="35">
        <f t="shared" si="35"/>
        <v>54.600681582456659</v>
      </c>
      <c r="Y100" s="35">
        <f t="shared" si="36"/>
        <v>77.002388379164984</v>
      </c>
      <c r="Z100" s="35">
        <f t="shared" si="37"/>
        <v>81.225236208473035</v>
      </c>
      <c r="AA100" s="35">
        <f t="shared" si="38"/>
        <v>-6.4141530850473245</v>
      </c>
      <c r="AB100" s="35">
        <f t="shared" si="39"/>
        <v>-6.4141530850473316</v>
      </c>
      <c r="AC100" s="35">
        <f t="shared" si="40"/>
        <v>-6.4141530850473458</v>
      </c>
      <c r="AF100">
        <v>1.65</v>
      </c>
      <c r="AG100">
        <v>2.23</v>
      </c>
      <c r="AJ100" t="s">
        <v>285</v>
      </c>
    </row>
    <row r="101" spans="1:36" ht="15" x14ac:dyDescent="0.25">
      <c r="A101">
        <v>1.93</v>
      </c>
      <c r="B101">
        <v>3.4</v>
      </c>
      <c r="C101">
        <v>3.97</v>
      </c>
      <c r="D101" s="20">
        <f t="shared" si="28"/>
        <v>6.4141530850473583E-2</v>
      </c>
      <c r="E101" s="17">
        <f>IF(OR($A101="",$B101="",$C101=""),"",A101*'MPTO_working_3-way'!$I100)</f>
        <v>2.0537931545414141</v>
      </c>
      <c r="F101" s="21">
        <f>IF(OR($A101="",$B101="",$C101=""),"",B101*'MPTO_working_3-way'!$I100)</f>
        <v>3.61808120489161</v>
      </c>
      <c r="G101" s="22">
        <f>IF(OR($A101="",$B101="",$C101=""),"",C101*'MPTO_working_3-way'!$I100)</f>
        <v>4.2246418774763805</v>
      </c>
      <c r="H101" s="17">
        <f>IF(OR($A101="",$B101="",$C101=""),"",'MPTO_working_3-way'!E100)</f>
        <v>2.0130680132210155</v>
      </c>
      <c r="I101" s="21">
        <f>IF(OR($A101="",$B101="",$C101=""),"",'MPTO_working_3-way'!F100)</f>
        <v>3.6665340548168603</v>
      </c>
      <c r="J101" s="22">
        <f>IF(OR($A101="",$B101="",$C101=""),"",'MPTO_working_3-way'!G100)</f>
        <v>4.3382318329573524</v>
      </c>
      <c r="K101" s="17">
        <f>IF(OR($A101="",$B101="",$C101=""),"",'OddsRatio_working_3-way'!H100)</f>
        <v>2.028547925314522</v>
      </c>
      <c r="L101" s="21">
        <f>IF(OR($A101="",$B101="",$C101=""),"",'OddsRatio_working_3-way'!I100)</f>
        <v>3.6543172266181227</v>
      </c>
      <c r="M101" s="22">
        <f>IF(OR($A101="",$B101="",$C101=""),"",'OddsRatio_working_3-way'!J100)</f>
        <v>4.2847175679399259</v>
      </c>
      <c r="N101" s="23">
        <f t="shared" si="29"/>
        <v>48.690395027793699</v>
      </c>
      <c r="O101" s="24">
        <f t="shared" si="30"/>
        <v>27.638959530482893</v>
      </c>
      <c r="P101" s="24">
        <f t="shared" si="31"/>
        <v>23.67064544172338</v>
      </c>
      <c r="Q101" t="s">
        <v>271</v>
      </c>
      <c r="R101" t="s">
        <v>279</v>
      </c>
      <c r="S101" t="s">
        <v>311</v>
      </c>
      <c r="T101" s="35">
        <v>100</v>
      </c>
      <c r="U101" s="35">
        <f t="shared" si="32"/>
        <v>44.751381215469614</v>
      </c>
      <c r="V101" s="35">
        <f t="shared" si="33"/>
        <v>73.753280839895012</v>
      </c>
      <c r="W101" s="35">
        <f t="shared" si="34"/>
        <v>75.186104218362274</v>
      </c>
      <c r="X101" s="35">
        <f t="shared" si="35"/>
        <v>51.060614941742699</v>
      </c>
      <c r="Y101" s="35">
        <f t="shared" si="36"/>
        <v>80.062514566168105</v>
      </c>
      <c r="Z101" s="35">
        <f t="shared" si="37"/>
        <v>81.495337944635367</v>
      </c>
      <c r="AA101" s="35">
        <f t="shared" si="38"/>
        <v>-6.3092337262730851</v>
      </c>
      <c r="AB101" s="35">
        <f t="shared" si="39"/>
        <v>-6.3092337262730922</v>
      </c>
      <c r="AC101" s="35">
        <f t="shared" si="40"/>
        <v>-6.3092337262730922</v>
      </c>
      <c r="AF101">
        <v>2.0499999999999998</v>
      </c>
      <c r="AG101">
        <v>1.76</v>
      </c>
      <c r="AJ101" t="s">
        <v>285</v>
      </c>
    </row>
    <row r="102" spans="1:36" ht="15" x14ac:dyDescent="0.25">
      <c r="A102">
        <v>1.81</v>
      </c>
      <c r="B102">
        <v>3.81</v>
      </c>
      <c r="C102">
        <v>4.03</v>
      </c>
      <c r="D102" s="20">
        <f t="shared" si="28"/>
        <v>6.309233726273078E-2</v>
      </c>
      <c r="E102" s="17">
        <f>IF(OR($A102="",$B102="",$C102=""),"",A102*'MPTO_working_3-way'!$I101)</f>
        <v>1.9241971304455427</v>
      </c>
      <c r="F102" s="21">
        <f>IF(OR($A102="",$B102="",$C102=""),"",B102*'MPTO_working_3-way'!$I101)</f>
        <v>4.0503818049710043</v>
      </c>
      <c r="G102" s="22">
        <f>IF(OR($A102="",$B102="",$C102=""),"",C102*'MPTO_working_3-way'!$I101)</f>
        <v>4.2842621191688055</v>
      </c>
      <c r="H102" s="17">
        <f>IF(OR($A102="",$B102="",$C102=""),"",'MPTO_working_3-way'!E101)</f>
        <v>1.8816254073648295</v>
      </c>
      <c r="I102" s="21">
        <f>IF(OR($A102="",$B102="",$C102=""),"",'MPTO_working_3-way'!F101)</f>
        <v>4.1418773149812136</v>
      </c>
      <c r="J102" s="22">
        <f>IF(OR($A102="",$B102="",$C102=""),"",'MPTO_working_3-way'!G101)</f>
        <v>4.4031879679425527</v>
      </c>
      <c r="K102" s="17">
        <f>IF(OR($A102="",$B102="",$C102=""),"",'OddsRatio_working_3-way'!H101)</f>
        <v>1.8969227355688338</v>
      </c>
      <c r="L102" s="21">
        <f>IF(OR($A102="",$B102="",$C102=""),"",'OddsRatio_working_3-way'!I101)</f>
        <v>4.1115467740103986</v>
      </c>
      <c r="M102" s="22">
        <f>IF(OR($A102="",$B102="",$C102=""),"",'OddsRatio_working_3-way'!J101)</f>
        <v>4.3551554182389705</v>
      </c>
      <c r="N102" s="23">
        <f t="shared" si="29"/>
        <v>51.969727226879961</v>
      </c>
      <c r="O102" s="24">
        <f t="shared" si="30"/>
        <v>24.689030519856356</v>
      </c>
      <c r="P102" s="24">
        <f t="shared" si="31"/>
        <v>23.341242253263701</v>
      </c>
      <c r="Q102" t="s">
        <v>278</v>
      </c>
      <c r="R102" t="s">
        <v>273</v>
      </c>
      <c r="S102" t="s">
        <v>311</v>
      </c>
      <c r="T102" s="35">
        <v>100</v>
      </c>
      <c r="U102" s="35">
        <f t="shared" si="32"/>
        <v>23.664122137404579</v>
      </c>
      <c r="V102" s="35">
        <f t="shared" si="33"/>
        <v>80.430528375733857</v>
      </c>
      <c r="W102" s="35">
        <f t="shared" si="34"/>
        <v>89.711934156378604</v>
      </c>
      <c r="X102" s="35">
        <f t="shared" si="35"/>
        <v>29.857537467887539</v>
      </c>
      <c r="Y102" s="35">
        <f t="shared" si="36"/>
        <v>86.623943706216807</v>
      </c>
      <c r="Z102" s="35">
        <f t="shared" si="37"/>
        <v>95.905349486861553</v>
      </c>
      <c r="AA102" s="35">
        <f t="shared" si="38"/>
        <v>-6.19341533048296</v>
      </c>
      <c r="AB102" s="35">
        <f t="shared" si="39"/>
        <v>-6.1934153304829493</v>
      </c>
      <c r="AC102" s="35">
        <f t="shared" si="40"/>
        <v>-6.1934153304829493</v>
      </c>
      <c r="AF102">
        <v>1.71</v>
      </c>
      <c r="AG102">
        <v>2.12</v>
      </c>
      <c r="AJ102" t="s">
        <v>285</v>
      </c>
    </row>
    <row r="103" spans="1:36" ht="15" x14ac:dyDescent="0.25">
      <c r="A103">
        <v>1.31</v>
      </c>
      <c r="B103">
        <v>5.1100000000000003</v>
      </c>
      <c r="C103">
        <v>9.7200000000000006</v>
      </c>
      <c r="D103" s="20">
        <f t="shared" si="28"/>
        <v>6.1934153304829653E-2</v>
      </c>
      <c r="E103" s="17">
        <f>IF(OR($A103="",$B103="",$C103=""),"",A103*'MPTO_working_3-way'!$I102)</f>
        <v>1.3911337408293269</v>
      </c>
      <c r="F103" s="21">
        <f>IF(OR($A103="",$B103="",$C103=""),"",B103*'MPTO_working_3-way'!$I102)</f>
        <v>5.42648352338768</v>
      </c>
      <c r="G103" s="22">
        <f>IF(OR($A103="",$B103="",$C103=""),"",C103*'MPTO_working_3-way'!$I102)</f>
        <v>10.321999970122945</v>
      </c>
      <c r="H103" s="17">
        <f>IF(OR($A103="",$B103="",$C103=""),"",'MPTO_working_3-way'!E102)</f>
        <v>1.3464131793131955</v>
      </c>
      <c r="I103" s="21">
        <f>IF(OR($A103="",$B103="",$C103=""),"",'MPTO_working_3-way'!F102)</f>
        <v>5.7126535773511042</v>
      </c>
      <c r="J103" s="22">
        <f>IF(OR($A103="",$B103="",$C103=""),"",'MPTO_working_3-way'!G102)</f>
        <v>12.160133293032121</v>
      </c>
      <c r="K103" s="17">
        <f>IF(OR($A103="",$B103="",$C103=""),"",'OddsRatio_working_3-way'!H102)</f>
        <v>1.358624580724189</v>
      </c>
      <c r="L103" s="21">
        <f>IF(OR($A103="",$B103="",$C103=""),"",'OddsRatio_working_3-way'!I102)</f>
        <v>5.7546678283110184</v>
      </c>
      <c r="M103" s="22">
        <f>IF(OR($A103="",$B103="",$C103=""),"",'OddsRatio_working_3-way'!J102)</f>
        <v>11.08776239972557</v>
      </c>
      <c r="N103" s="23">
        <f t="shared" si="29"/>
        <v>71.883814664997487</v>
      </c>
      <c r="O103" s="24">
        <f t="shared" si="30"/>
        <v>18.428140354431843</v>
      </c>
      <c r="P103" s="24">
        <f t="shared" si="31"/>
        <v>9.6880449805706501</v>
      </c>
      <c r="Q103" t="s">
        <v>275</v>
      </c>
      <c r="R103" t="s">
        <v>277</v>
      </c>
      <c r="S103" t="s">
        <v>311</v>
      </c>
      <c r="T103" s="35">
        <v>100</v>
      </c>
      <c r="U103" s="35">
        <f t="shared" si="32"/>
        <v>35.064935064935064</v>
      </c>
      <c r="V103" s="35">
        <f t="shared" si="33"/>
        <v>77.827050997782706</v>
      </c>
      <c r="W103" s="35">
        <f t="shared" si="34"/>
        <v>83.471074380165291</v>
      </c>
      <c r="X103" s="35">
        <f t="shared" si="35"/>
        <v>38.70187462205201</v>
      </c>
      <c r="Y103" s="35">
        <f t="shared" si="36"/>
        <v>81.463990554899652</v>
      </c>
      <c r="Z103" s="35">
        <f t="shared" si="37"/>
        <v>87.108013937282223</v>
      </c>
      <c r="AA103" s="35">
        <f t="shared" si="38"/>
        <v>-3.6369395571169463</v>
      </c>
      <c r="AB103" s="35">
        <f t="shared" si="39"/>
        <v>-3.6369395571169463</v>
      </c>
      <c r="AC103" s="35">
        <f t="shared" si="40"/>
        <v>-3.6369395571169321</v>
      </c>
      <c r="AF103">
        <v>1.71</v>
      </c>
      <c r="AG103">
        <v>2.11</v>
      </c>
      <c r="AJ103" t="s">
        <v>285</v>
      </c>
    </row>
    <row r="104" spans="1:36" ht="15" x14ac:dyDescent="0.25">
      <c r="A104">
        <v>1.54</v>
      </c>
      <c r="B104">
        <v>4.51</v>
      </c>
      <c r="C104">
        <v>6.05</v>
      </c>
      <c r="D104" s="20">
        <f t="shared" si="28"/>
        <v>3.636939557116925E-2</v>
      </c>
      <c r="E104" s="17">
        <f>IF(OR($A104="",$B104="",$C104=""),"",A104*'MPTO_working_3-way'!$I103)</f>
        <v>1.5960088691796006</v>
      </c>
      <c r="F104" s="21">
        <f>IF(OR($A104="",$B104="",$C104=""),"",B104*'MPTO_working_3-way'!$I103)</f>
        <v>4.6740259740259731</v>
      </c>
      <c r="G104" s="22">
        <f>IF(OR($A104="",$B104="",$C104=""),"",C104*'MPTO_working_3-way'!$I103)</f>
        <v>6.2700348432055737</v>
      </c>
      <c r="H104" s="17">
        <f>IF(OR($A104="",$B104="",$C104=""),"",'MPTO_working_3-way'!E103)</f>
        <v>1.569298205974061</v>
      </c>
      <c r="I104" s="21">
        <f>IF(OR($A104="",$B104="",$C104=""),"",'MPTO_working_3-way'!F103)</f>
        <v>4.7708476439071283</v>
      </c>
      <c r="J104" s="22">
        <f>IF(OR($A104="",$B104="",$C104=""),"",'MPTO_working_3-way'!G103)</f>
        <v>6.5288588080466221</v>
      </c>
      <c r="K104" s="17">
        <f>IF(OR($A104="",$B104="",$C104=""),"",'OddsRatio_working_3-way'!H103)</f>
        <v>1.5780535409728038</v>
      </c>
      <c r="L104" s="21">
        <f>IF(OR($A104="",$B104="",$C104=""),"",'OddsRatio_working_3-way'!I103)</f>
        <v>4.757348016323224</v>
      </c>
      <c r="M104" s="22">
        <f>IF(OR($A104="",$B104="",$C104=""),"",'OddsRatio_working_3-way'!J103)</f>
        <v>6.4058710776160357</v>
      </c>
      <c r="N104" s="23">
        <f t="shared" si="29"/>
        <v>62.656293414837464</v>
      </c>
      <c r="O104" s="24">
        <f t="shared" si="30"/>
        <v>21.394831897749377</v>
      </c>
      <c r="P104" s="24">
        <f t="shared" si="31"/>
        <v>15.948874687413173</v>
      </c>
      <c r="Q104" t="s">
        <v>169</v>
      </c>
      <c r="R104" t="s">
        <v>130</v>
      </c>
      <c r="S104" t="s">
        <v>311</v>
      </c>
      <c r="T104" s="35">
        <v>100</v>
      </c>
      <c r="U104" s="35">
        <f t="shared" si="32"/>
        <v>40.476190476190474</v>
      </c>
      <c r="V104" s="35">
        <f t="shared" si="33"/>
        <v>76.30331753554502</v>
      </c>
      <c r="W104" s="35">
        <f t="shared" si="34"/>
        <v>79.959919839679344</v>
      </c>
      <c r="X104" s="35">
        <f t="shared" si="35"/>
        <v>43.736762624775615</v>
      </c>
      <c r="Y104" s="35">
        <f t="shared" si="36"/>
        <v>79.56388968413016</v>
      </c>
      <c r="Z104" s="35">
        <f t="shared" si="37"/>
        <v>83.220491988264499</v>
      </c>
      <c r="AA104" s="35">
        <f t="shared" si="38"/>
        <v>-3.2605721485851404</v>
      </c>
      <c r="AB104" s="35">
        <f t="shared" si="39"/>
        <v>-3.2605721485851404</v>
      </c>
      <c r="AC104" s="35">
        <f t="shared" si="40"/>
        <v>-3.2605721485851547</v>
      </c>
      <c r="AF104">
        <v>1.73</v>
      </c>
      <c r="AG104">
        <v>2.1800000000000002</v>
      </c>
      <c r="AJ104" t="s">
        <v>190</v>
      </c>
    </row>
    <row r="105" spans="1:36" ht="15" x14ac:dyDescent="0.25">
      <c r="A105">
        <v>1.68</v>
      </c>
      <c r="B105">
        <v>4.22</v>
      </c>
      <c r="C105">
        <v>4.99</v>
      </c>
      <c r="D105" s="20">
        <f t="shared" si="28"/>
        <v>3.260572148585128E-2</v>
      </c>
      <c r="E105" s="17">
        <f>IF(OR($A105="",$B105="",$C105=""),"",A105*'MPTO_working_3-way'!$I104)</f>
        <v>1.7347776120962302</v>
      </c>
      <c r="F105" s="21">
        <f>IF(OR($A105="",$B105="",$C105=""),"",B105*'MPTO_working_3-way'!$I104)</f>
        <v>4.3575961446702918</v>
      </c>
      <c r="G105" s="22">
        <f>IF(OR($A105="",$B105="",$C105=""),"",C105*'MPTO_working_3-way'!$I104)</f>
        <v>5.1527025502143982</v>
      </c>
      <c r="H105" s="17">
        <f>IF(OR($A105="",$B105="",$C105=""),"",'MPTO_working_3-way'!E104)</f>
        <v>1.7112459896745404</v>
      </c>
      <c r="I105" s="21">
        <f>IF(OR($A105="",$B105="",$C105=""),"",'MPTO_working_3-way'!F104)</f>
        <v>4.4228559769535911</v>
      </c>
      <c r="J105" s="22">
        <f>IF(OR($A105="",$B105="",$C105=""),"",'MPTO_working_3-way'!G104)</f>
        <v>5.276147554120981</v>
      </c>
      <c r="K105" s="17">
        <f>IF(OR($A105="",$B105="",$C105=""),"",'OddsRatio_working_3-way'!H104)</f>
        <v>1.7194745845672257</v>
      </c>
      <c r="L105" s="21">
        <f>IF(OR($A105="",$B105="",$C105=""),"",'OddsRatio_working_3-way'!I104)</f>
        <v>4.4069237680977436</v>
      </c>
      <c r="M105" s="22">
        <f>IF(OR($A105="",$B105="",$C105=""),"",'OddsRatio_working_3-way'!J104)</f>
        <v>5.2216229300341608</v>
      </c>
      <c r="N105" s="23">
        <f t="shared" si="29"/>
        <v>57.644276305344022</v>
      </c>
      <c r="O105" s="24">
        <f t="shared" si="30"/>
        <v>22.948432273217527</v>
      </c>
      <c r="P105" s="24">
        <f t="shared" si="31"/>
        <v>19.407291421438465</v>
      </c>
      <c r="Q105" t="s">
        <v>132</v>
      </c>
      <c r="R105" t="s">
        <v>78</v>
      </c>
      <c r="S105" t="s">
        <v>311</v>
      </c>
      <c r="T105" s="35">
        <v>100</v>
      </c>
      <c r="U105" s="35">
        <f t="shared" si="32"/>
        <v>51.92307692307692</v>
      </c>
      <c r="V105" s="35">
        <f t="shared" si="33"/>
        <v>70.588235294117652</v>
      </c>
      <c r="W105" s="35">
        <f t="shared" si="34"/>
        <v>74.489795918367349</v>
      </c>
      <c r="X105" s="35">
        <f t="shared" si="35"/>
        <v>54.921968787515006</v>
      </c>
      <c r="Y105" s="35">
        <f t="shared" si="36"/>
        <v>73.587127158555731</v>
      </c>
      <c r="Z105" s="35">
        <f t="shared" si="37"/>
        <v>77.488687782805414</v>
      </c>
      <c r="AA105" s="35">
        <f t="shared" si="38"/>
        <v>-2.998891864438086</v>
      </c>
      <c r="AB105" s="35">
        <f t="shared" si="39"/>
        <v>-2.9988918644380789</v>
      </c>
      <c r="AC105" s="35">
        <f t="shared" si="40"/>
        <v>-2.9988918644380647</v>
      </c>
      <c r="AF105">
        <v>1.83</v>
      </c>
      <c r="AG105">
        <v>2.06</v>
      </c>
      <c r="AJ105" t="s">
        <v>191</v>
      </c>
    </row>
    <row r="106" spans="1:36" ht="15" x14ac:dyDescent="0.25">
      <c r="A106">
        <v>2.08</v>
      </c>
      <c r="B106">
        <v>3.4</v>
      </c>
      <c r="C106">
        <v>3.92</v>
      </c>
      <c r="D106" s="20">
        <f t="shared" si="28"/>
        <v>2.9988918644380691E-2</v>
      </c>
      <c r="E106" s="17">
        <f>IF(OR($A106="",$B106="",$C106=""),"",A106*'MPTO_working_3-way'!$I105)</f>
        <v>2.1423769507803119</v>
      </c>
      <c r="F106" s="21">
        <f>IF(OR($A106="",$B106="",$C106=""),"",B106*'MPTO_working_3-way'!$I105)</f>
        <v>3.5019623233908943</v>
      </c>
      <c r="G106" s="22">
        <f>IF(OR($A106="",$B106="",$C106=""),"",C106*'MPTO_working_3-way'!$I105)</f>
        <v>4.0375565610859718</v>
      </c>
      <c r="H106" s="17">
        <f>IF(OR($A106="",$B106="",$C106=""),"",'MPTO_working_3-way'!E105)</f>
        <v>2.1241663397410746</v>
      </c>
      <c r="I106" s="21">
        <f>IF(OR($A106="",$B106="",$C106=""),"",'MPTO_working_3-way'!F105)</f>
        <v>3.5196229787925564</v>
      </c>
      <c r="J106" s="22">
        <f>IF(OR($A106="",$B106="",$C106=""),"",'MPTO_working_3-way'!G105)</f>
        <v>4.0798719035509086</v>
      </c>
      <c r="K106" s="17">
        <f>IF(OR($A106="",$B106="",$C106=""),"",'OddsRatio_working_3-way'!H105)</f>
        <v>2.1315791747087727</v>
      </c>
      <c r="L106" s="21">
        <f>IF(OR($A106="",$B106="",$C106=""),"",'OddsRatio_working_3-way'!I105)</f>
        <v>3.514620388241716</v>
      </c>
      <c r="M106" s="22">
        <f>IF(OR($A106="",$B106="",$C106=""),"",'OddsRatio_working_3-way'!J105)</f>
        <v>4.0594548056940862</v>
      </c>
      <c r="N106" s="23">
        <f t="shared" si="29"/>
        <v>46.677126526952826</v>
      </c>
      <c r="O106" s="24">
        <f t="shared" si="30"/>
        <v>28.555418581194669</v>
      </c>
      <c r="P106" s="24">
        <f t="shared" si="31"/>
        <v>24.767454891852523</v>
      </c>
      <c r="Q106" t="s">
        <v>170</v>
      </c>
      <c r="R106" t="s">
        <v>185</v>
      </c>
      <c r="S106" t="s">
        <v>311</v>
      </c>
      <c r="T106" s="35">
        <v>100</v>
      </c>
      <c r="U106" s="35">
        <f t="shared" si="32"/>
        <v>40.828402366863905</v>
      </c>
      <c r="V106" s="35">
        <f t="shared" si="33"/>
        <v>74.554707379134854</v>
      </c>
      <c r="W106" s="35">
        <f t="shared" si="34"/>
        <v>81.447124304267163</v>
      </c>
      <c r="X106" s="35">
        <f t="shared" si="35"/>
        <v>43.998168316597983</v>
      </c>
      <c r="Y106" s="35">
        <f t="shared" si="36"/>
        <v>77.724473328868939</v>
      </c>
      <c r="Z106" s="35">
        <f t="shared" si="37"/>
        <v>84.616890254001234</v>
      </c>
      <c r="AA106" s="35">
        <f t="shared" si="38"/>
        <v>-3.169765949734078</v>
      </c>
      <c r="AB106" s="35">
        <f t="shared" si="39"/>
        <v>-3.1697659497340851</v>
      </c>
      <c r="AC106" s="35">
        <f t="shared" si="40"/>
        <v>-3.1697659497340709</v>
      </c>
      <c r="AF106">
        <v>2.02</v>
      </c>
      <c r="AG106">
        <v>1.87</v>
      </c>
      <c r="AJ106" t="s">
        <v>191</v>
      </c>
    </row>
    <row r="107" spans="1:36" ht="15" x14ac:dyDescent="0.25">
      <c r="A107">
        <v>1.69</v>
      </c>
      <c r="B107">
        <v>3.93</v>
      </c>
      <c r="C107">
        <v>5.39</v>
      </c>
      <c r="D107" s="20">
        <f t="shared" si="28"/>
        <v>3.1697659497340602E-2</v>
      </c>
      <c r="E107" s="17">
        <f>IF(OR($A107="",$B107="",$C107=""),"",A107*'MPTO_working_3-way'!$I106)</f>
        <v>1.7435690445505057</v>
      </c>
      <c r="F107" s="21">
        <f>IF(OR($A107="",$B107="",$C107=""),"",B107*'MPTO_working_3-way'!$I106)</f>
        <v>4.0545718018245491</v>
      </c>
      <c r="G107" s="22">
        <f>IF(OR($A107="",$B107="",$C107=""),"",C107*'MPTO_working_3-way'!$I106)</f>
        <v>5.5608503846906654</v>
      </c>
      <c r="H107" s="17">
        <f>IF(OR($A107="",$B107="",$C107=""),"",'MPTO_working_3-way'!E106)</f>
        <v>1.7207258804496721</v>
      </c>
      <c r="I107" s="21">
        <f>IF(OR($A107="",$B107="",$C107=""),"",'MPTO_working_3-way'!F106)</f>
        <v>4.1002588788275505</v>
      </c>
      <c r="J107" s="22">
        <f>IF(OR($A107="",$B107="",$C107=""),"",'MPTO_working_3-way'!G106)</f>
        <v>5.7154983647734721</v>
      </c>
      <c r="K107" s="17">
        <f>IF(OR($A107="",$B107="",$C107=""),"",'OddsRatio_working_3-way'!H106)</f>
        <v>1.7288689015305572</v>
      </c>
      <c r="L107" s="21">
        <f>IF(OR($A107="",$B107="",$C107=""),"",'OddsRatio_working_3-way'!I106)</f>
        <v>4.0950520021514984</v>
      </c>
      <c r="M107" s="22">
        <f>IF(OR($A107="",$B107="",$C107=""),"",'OddsRatio_working_3-way'!J106)</f>
        <v>5.6372963445205038</v>
      </c>
      <c r="N107" s="23">
        <f t="shared" si="29"/>
        <v>57.35362205044202</v>
      </c>
      <c r="O107" s="24">
        <f t="shared" si="30"/>
        <v>24.663516861386004</v>
      </c>
      <c r="P107" s="24">
        <f t="shared" si="31"/>
        <v>17.98286108817199</v>
      </c>
      <c r="Q107" t="s">
        <v>171</v>
      </c>
      <c r="R107" t="s">
        <v>175</v>
      </c>
      <c r="S107" t="s">
        <v>311</v>
      </c>
      <c r="T107" s="35">
        <v>100</v>
      </c>
      <c r="U107" s="35">
        <f t="shared" si="32"/>
        <v>73.474801061007966</v>
      </c>
      <c r="V107" s="35">
        <f t="shared" si="33"/>
        <v>73.40425531914893</v>
      </c>
      <c r="W107" s="35">
        <f t="shared" si="34"/>
        <v>49.748743718592962</v>
      </c>
      <c r="X107" s="35">
        <f t="shared" si="35"/>
        <v>76.847000962258093</v>
      </c>
      <c r="Y107" s="35">
        <f t="shared" si="36"/>
        <v>76.776455220399072</v>
      </c>
      <c r="Z107" s="35">
        <f t="shared" si="37"/>
        <v>53.120943619843111</v>
      </c>
      <c r="AA107" s="35">
        <f t="shared" si="38"/>
        <v>-3.3721999012501271</v>
      </c>
      <c r="AB107" s="35">
        <f t="shared" si="39"/>
        <v>-3.3721999012501414</v>
      </c>
      <c r="AC107" s="35">
        <f t="shared" si="40"/>
        <v>-3.3721999012501485</v>
      </c>
      <c r="AF107">
        <v>1.93</v>
      </c>
      <c r="AG107">
        <v>1.95</v>
      </c>
      <c r="AJ107" t="s">
        <v>191</v>
      </c>
    </row>
    <row r="108" spans="1:36" s="35" customFormat="1" ht="15" x14ac:dyDescent="0.25">
      <c r="A108">
        <v>3.77</v>
      </c>
      <c r="B108">
        <v>3.76</v>
      </c>
      <c r="C108">
        <v>1.99</v>
      </c>
      <c r="D108" s="20">
        <f t="shared" si="28"/>
        <v>3.3721999012501502E-2</v>
      </c>
      <c r="E108" s="17">
        <f>IF(OR($A108="",$B108="",$C108=""),"",A108*'MPTO_working_3-way'!$I107)</f>
        <v>3.8971319362771308</v>
      </c>
      <c r="F108" s="21">
        <f>IF(OR($A108="",$B108="",$C108=""),"",B108*'MPTO_working_3-way'!$I107)</f>
        <v>3.8867947162870053</v>
      </c>
      <c r="G108" s="22">
        <f>IF(OR($A108="",$B108="",$C108=""),"",C108*'MPTO_working_3-way'!$I107)</f>
        <v>2.057106778034878</v>
      </c>
      <c r="H108" s="17">
        <f>IF(OR($A108="",$B108="",$C108=""),"",'MPTO_working_3-way'!E107)</f>
        <v>3.9368323741758222</v>
      </c>
      <c r="I108" s="21">
        <f>IF(OR($A108="",$B108="",$C108=""),"",'MPTO_working_3-way'!F107)</f>
        <v>3.9259290186961673</v>
      </c>
      <c r="J108" s="22">
        <f>IF(OR($A108="",$B108="",$C108=""),"",'MPTO_working_3-way'!G107)</f>
        <v>2.0355326799111801</v>
      </c>
      <c r="K108" s="17">
        <f>IF(OR($A108="",$B108="",$C108=""),"",'OddsRatio_working_3-way'!H107)</f>
        <v>3.9210290782848731</v>
      </c>
      <c r="L108" s="21">
        <f>IF(OR($A108="",$B108="",$C108=""),"",'OddsRatio_working_3-way'!I107)</f>
        <v>3.9104838469553247</v>
      </c>
      <c r="M108" s="22">
        <f>IF(OR($A108="",$B108="",$C108=""),"",'OddsRatio_working_3-way'!J107)</f>
        <v>2.0439779016252797</v>
      </c>
      <c r="N108" s="23">
        <f t="shared" si="29"/>
        <v>25.659895953003954</v>
      </c>
      <c r="O108" s="24">
        <f t="shared" si="30"/>
        <v>25.728140357134283</v>
      </c>
      <c r="P108" s="24">
        <f t="shared" si="31"/>
        <v>48.61196368986176</v>
      </c>
      <c r="Q108" t="s">
        <v>87</v>
      </c>
      <c r="R108" t="s">
        <v>82</v>
      </c>
      <c r="S108" t="s">
        <v>312</v>
      </c>
      <c r="T108" s="35">
        <v>100</v>
      </c>
      <c r="U108" s="35">
        <f t="shared" si="32"/>
        <v>89.648033126293996</v>
      </c>
      <c r="V108" s="35">
        <f t="shared" si="33"/>
        <v>82.046678635547579</v>
      </c>
      <c r="W108" s="35">
        <f t="shared" si="34"/>
        <v>25.373134328358205</v>
      </c>
      <c r="X108" s="35">
        <f t="shared" si="35"/>
        <v>92.580187036094202</v>
      </c>
      <c r="Y108" s="35">
        <f t="shared" si="36"/>
        <v>84.9788325453478</v>
      </c>
      <c r="Z108" s="35">
        <f t="shared" si="37"/>
        <v>28.305288238158425</v>
      </c>
      <c r="AA108" s="35">
        <f t="shared" si="38"/>
        <v>-2.9321539098002063</v>
      </c>
      <c r="AB108" s="35">
        <f t="shared" si="39"/>
        <v>-2.9321539098002205</v>
      </c>
      <c r="AC108" s="35">
        <f t="shared" si="40"/>
        <v>-2.9321539098002205</v>
      </c>
      <c r="AD108" s="36"/>
      <c r="AE108" s="36"/>
      <c r="AF108">
        <v>1.87</v>
      </c>
      <c r="AG108">
        <v>2.0299999999999998</v>
      </c>
      <c r="AH108" s="36"/>
      <c r="AI108" s="36"/>
      <c r="AJ108" t="s">
        <v>187</v>
      </c>
    </row>
    <row r="109" spans="1:36" ht="15" x14ac:dyDescent="0.25">
      <c r="A109">
        <v>9.66</v>
      </c>
      <c r="B109">
        <v>5.57</v>
      </c>
      <c r="C109">
        <v>1.34</v>
      </c>
      <c r="D109" s="20">
        <f t="shared" si="28"/>
        <v>2.932153909800217E-2</v>
      </c>
      <c r="E109" s="17">
        <f>IF(OR($A109="",$B109="",$C109=""),"",A109*'MPTO_working_3-way'!$I108)</f>
        <v>9.9432460676867009</v>
      </c>
      <c r="F109" s="21">
        <f>IF(OR($A109="",$B109="",$C109=""),"",B109*'MPTO_working_3-way'!$I108)</f>
        <v>5.7333209727758723</v>
      </c>
      <c r="G109" s="22">
        <f>IF(OR($A109="",$B109="",$C109=""),"",C109*'MPTO_working_3-way'!$I108)</f>
        <v>1.3792908623913229</v>
      </c>
      <c r="H109" s="17">
        <f>IF(OR($A109="",$B109="",$C109=""),"",'MPTO_working_3-way'!E108)</f>
        <v>10.667142009185833</v>
      </c>
      <c r="I109" s="21">
        <f>IF(OR($A109="",$B109="",$C109=""),"",'MPTO_working_3-way'!F108)</f>
        <v>5.8906911355254055</v>
      </c>
      <c r="J109" s="22">
        <f>IF(OR($A109="",$B109="",$C109=""),"",'MPTO_working_3-way'!G108)</f>
        <v>1.3577828193035193</v>
      </c>
      <c r="K109" s="17">
        <f>IF(OR($A109="",$B109="",$C109=""),"",'OddsRatio_working_3-way'!H108)</f>
        <v>10.27569164397698</v>
      </c>
      <c r="L109" s="21">
        <f>IF(OR($A109="",$B109="",$C109=""),"",'OddsRatio_working_3-way'!I108)</f>
        <v>5.8949088698585204</v>
      </c>
      <c r="M109" s="22">
        <f>IF(OR($A109="",$B109="",$C109=""),"",'OddsRatio_working_3-way'!J108)</f>
        <v>1.3641726511492118</v>
      </c>
      <c r="N109" s="23">
        <f t="shared" si="29"/>
        <v>10.057077871679891</v>
      </c>
      <c r="O109" s="24">
        <f t="shared" si="30"/>
        <v>17.441898068299412</v>
      </c>
      <c r="P109" s="24">
        <f t="shared" si="31"/>
        <v>72.501024060020697</v>
      </c>
      <c r="Q109" t="s">
        <v>128</v>
      </c>
      <c r="R109" t="s">
        <v>244</v>
      </c>
      <c r="S109" t="s">
        <v>312</v>
      </c>
      <c r="T109" s="35">
        <v>100</v>
      </c>
      <c r="U109" s="35">
        <f t="shared" si="32"/>
        <v>59.016393442622956</v>
      </c>
      <c r="V109" s="35">
        <f t="shared" si="33"/>
        <v>71.988795518207283</v>
      </c>
      <c r="W109" s="35">
        <f t="shared" si="34"/>
        <v>66.101694915254228</v>
      </c>
      <c r="X109" s="35">
        <f t="shared" si="35"/>
        <v>61.909509566538482</v>
      </c>
      <c r="Y109" s="35">
        <f t="shared" si="36"/>
        <v>74.881911642122816</v>
      </c>
      <c r="Z109" s="35">
        <f t="shared" si="37"/>
        <v>68.994811039169761</v>
      </c>
      <c r="AA109" s="35">
        <f t="shared" si="38"/>
        <v>-2.8931161239155259</v>
      </c>
      <c r="AB109" s="35">
        <f t="shared" si="39"/>
        <v>-2.893116123915533</v>
      </c>
      <c r="AC109" s="35">
        <f t="shared" si="40"/>
        <v>-2.893116123915533</v>
      </c>
      <c r="AF109">
        <v>1.64</v>
      </c>
      <c r="AG109">
        <v>2.36</v>
      </c>
      <c r="AJ109" t="s">
        <v>193</v>
      </c>
    </row>
    <row r="110" spans="1:36" ht="15" x14ac:dyDescent="0.25">
      <c r="A110">
        <v>2.44</v>
      </c>
      <c r="B110">
        <v>3.57</v>
      </c>
      <c r="C110">
        <v>2.95</v>
      </c>
      <c r="D110" s="20">
        <f t="shared" si="28"/>
        <v>2.8931161239155401E-2</v>
      </c>
      <c r="E110" s="17">
        <f>IF(OR($A110="",$B110="",$C110=""),"",A110*'MPTO_working_3-way'!$I109)</f>
        <v>2.510592033423539</v>
      </c>
      <c r="F110" s="21">
        <f>IF(OR($A110="",$B110="",$C110=""),"",B110*'MPTO_working_3-way'!$I109)</f>
        <v>3.6732842456237846</v>
      </c>
      <c r="G110" s="22">
        <f>IF(OR($A110="",$B110="",$C110=""),"",C110*'MPTO_working_3-way'!$I109)</f>
        <v>3.0353469256555088</v>
      </c>
      <c r="H110" s="17">
        <f>IF(OR($A110="",$B110="",$C110=""),"",'MPTO_working_3-way'!E109)</f>
        <v>2.4987984205404938</v>
      </c>
      <c r="I110" s="21">
        <f>IF(OR($A110="",$B110="",$C110=""),"",'MPTO_working_3-way'!F109)</f>
        <v>3.6972906243285553</v>
      </c>
      <c r="J110" s="22">
        <f>IF(OR($A110="",$B110="",$C110=""),"",'MPTO_working_3-way'!G109)</f>
        <v>3.0363819549914619</v>
      </c>
      <c r="K110" s="17">
        <f>IF(OR($A110="",$B110="",$C110=""),"",'OddsRatio_working_3-way'!H109)</f>
        <v>2.5042219918046742</v>
      </c>
      <c r="L110" s="21">
        <f>IF(OR($A110="",$B110="",$C110=""),"",'OddsRatio_working_3-way'!I109)</f>
        <v>3.6846184159291742</v>
      </c>
      <c r="M110" s="22">
        <f>IF(OR($A110="",$B110="",$C110=""),"",'OddsRatio_working_3-way'!J109)</f>
        <v>3.0369672805688301</v>
      </c>
      <c r="N110" s="23">
        <f t="shared" si="29"/>
        <v>39.831242459427465</v>
      </c>
      <c r="O110" s="24">
        <f t="shared" si="30"/>
        <v>27.22359428599524</v>
      </c>
      <c r="P110" s="24">
        <f t="shared" si="31"/>
        <v>32.945163254577288</v>
      </c>
      <c r="Q110" t="s">
        <v>134</v>
      </c>
      <c r="R110" t="s">
        <v>76</v>
      </c>
      <c r="S110" t="s">
        <v>312</v>
      </c>
      <c r="T110" s="35">
        <v>100</v>
      </c>
      <c r="U110" s="35">
        <f t="shared" si="32"/>
        <v>52.153110047846894</v>
      </c>
      <c r="V110" s="35">
        <f t="shared" si="33"/>
        <v>75.124378109452735</v>
      </c>
      <c r="W110" s="35">
        <f t="shared" si="34"/>
        <v>69.78851963746223</v>
      </c>
      <c r="X110" s="35">
        <f t="shared" si="35"/>
        <v>55.087102253085028</v>
      </c>
      <c r="Y110" s="35">
        <f t="shared" si="36"/>
        <v>78.058370314690876</v>
      </c>
      <c r="Z110" s="35">
        <f t="shared" si="37"/>
        <v>72.722511842700371</v>
      </c>
      <c r="AA110" s="35">
        <f t="shared" si="38"/>
        <v>-2.933992205238134</v>
      </c>
      <c r="AB110" s="35">
        <f t="shared" si="39"/>
        <v>-2.9339922052381411</v>
      </c>
      <c r="AC110" s="35">
        <f t="shared" si="40"/>
        <v>-2.9339922052381411</v>
      </c>
      <c r="AF110">
        <v>1.88</v>
      </c>
      <c r="AG110">
        <v>2.0099999999999998</v>
      </c>
      <c r="AJ110" t="s">
        <v>191</v>
      </c>
    </row>
    <row r="111" spans="1:36" ht="15" x14ac:dyDescent="0.25">
      <c r="A111">
        <v>2.09</v>
      </c>
      <c r="B111">
        <v>4.0199999999999996</v>
      </c>
      <c r="C111">
        <v>3.31</v>
      </c>
      <c r="D111" s="20">
        <f t="shared" si="28"/>
        <v>2.933992205238134E-2</v>
      </c>
      <c r="E111" s="17">
        <f>IF(OR($A111="",$B111="",$C111=""),"",A111*'MPTO_working_3-way'!$I110)</f>
        <v>2.1513204370894767</v>
      </c>
      <c r="F111" s="21">
        <f>IF(OR($A111="",$B111="",$C111=""),"",B111*'MPTO_working_3-way'!$I110)</f>
        <v>4.1379464866505726</v>
      </c>
      <c r="G111" s="22">
        <f>IF(OR($A111="",$B111="",$C111=""),"",C111*'MPTO_working_3-way'!$I110)</f>
        <v>3.4071151419933825</v>
      </c>
      <c r="H111" s="17">
        <f>IF(OR($A111="",$B111="",$C111=""),"",'MPTO_working_3-way'!E110)</f>
        <v>2.1336113263707031</v>
      </c>
      <c r="I111" s="21">
        <f>IF(OR($A111="",$B111="",$C111=""),"",'MPTO_working_3-way'!F110)</f>
        <v>4.1845163332808024</v>
      </c>
      <c r="J111" s="22">
        <f>IF(OR($A111="",$B111="",$C111=""),"",'MPTO_working_3-way'!G110)</f>
        <v>3.4207350569250043</v>
      </c>
      <c r="K111" s="17">
        <f>IF(OR($A111="",$B111="",$C111=""),"",'OddsRatio_working_3-way'!H110)</f>
        <v>2.140897258875825</v>
      </c>
      <c r="L111" s="21">
        <f>IF(OR($A111="",$B111="",$C111=""),"",'OddsRatio_working_3-way'!I110)</f>
        <v>4.1610180933990746</v>
      </c>
      <c r="M111" s="22">
        <f>IF(OR($A111="",$B111="",$C111=""),"",'OddsRatio_working_3-way'!J110)</f>
        <v>3.4178648330304187</v>
      </c>
      <c r="N111" s="23">
        <f t="shared" si="29"/>
        <v>46.483080007964823</v>
      </c>
      <c r="O111" s="24">
        <f t="shared" si="30"/>
        <v>24.16657642205136</v>
      </c>
      <c r="P111" s="24">
        <f t="shared" si="31"/>
        <v>29.350343569983821</v>
      </c>
      <c r="Q111" t="s">
        <v>133</v>
      </c>
      <c r="R111" t="s">
        <v>174</v>
      </c>
      <c r="S111" t="s">
        <v>312</v>
      </c>
      <c r="T111" s="35">
        <v>100</v>
      </c>
      <c r="U111" s="35">
        <f t="shared" si="32"/>
        <v>55.55555555555555</v>
      </c>
      <c r="V111" s="35">
        <f t="shared" si="33"/>
        <v>73.045822102425873</v>
      </c>
      <c r="W111" s="35">
        <f t="shared" si="34"/>
        <v>68.652037617554868</v>
      </c>
      <c r="X111" s="35">
        <f t="shared" si="35"/>
        <v>58.302140280019266</v>
      </c>
      <c r="Y111" s="35">
        <f t="shared" si="36"/>
        <v>75.792406826889589</v>
      </c>
      <c r="Z111" s="35">
        <f t="shared" si="37"/>
        <v>71.398622342018569</v>
      </c>
      <c r="AA111" s="35">
        <f t="shared" si="38"/>
        <v>-2.746584724463716</v>
      </c>
      <c r="AB111" s="35">
        <f t="shared" si="39"/>
        <v>-2.746584724463716</v>
      </c>
      <c r="AC111" s="35">
        <f t="shared" si="40"/>
        <v>-2.7465847244637018</v>
      </c>
      <c r="AF111">
        <v>1.65</v>
      </c>
      <c r="AG111">
        <v>2.35</v>
      </c>
      <c r="AJ111" t="s">
        <v>191</v>
      </c>
    </row>
    <row r="112" spans="1:36" ht="15" x14ac:dyDescent="0.25">
      <c r="A112">
        <v>2.25</v>
      </c>
      <c r="B112">
        <v>3.71</v>
      </c>
      <c r="C112">
        <v>3.19</v>
      </c>
      <c r="D112" s="20">
        <f t="shared" si="28"/>
        <v>2.7465847244637187E-2</v>
      </c>
      <c r="E112" s="17">
        <f>IF(OR($A112="",$B112="",$C112=""),"",A112*'MPTO_working_3-way'!$I111)</f>
        <v>2.3117981563004335</v>
      </c>
      <c r="F112" s="21">
        <f>IF(OR($A112="",$B112="",$C112=""),"",B112*'MPTO_working_3-way'!$I111)</f>
        <v>3.8118982932776038</v>
      </c>
      <c r="G112" s="22">
        <f>IF(OR($A112="",$B112="",$C112=""),"",C112*'MPTO_working_3-way'!$I111)</f>
        <v>3.2776160527103926</v>
      </c>
      <c r="H112" s="17">
        <f>IF(OR($A112="",$B112="",$C112=""),"",'MPTO_working_3-way'!E111)</f>
        <v>2.297323451237407</v>
      </c>
      <c r="I112" s="21">
        <f>IF(OR($A112="",$B112="",$C112=""),"",'MPTO_working_3-way'!F111)</f>
        <v>3.8404449278584689</v>
      </c>
      <c r="J112" s="22">
        <f>IF(OR($A112="",$B112="",$C112=""),"",'MPTO_working_3-way'!G111)</f>
        <v>3.2859678439397606</v>
      </c>
      <c r="K112" s="17">
        <f>IF(OR($A112="",$B112="",$C112=""),"",'OddsRatio_working_3-way'!H111)</f>
        <v>2.3035479644122616</v>
      </c>
      <c r="L112" s="21">
        <f>IF(OR($A112="",$B112="",$C112=""),"",'OddsRatio_working_3-way'!I111)</f>
        <v>3.8260919868457841</v>
      </c>
      <c r="M112" s="22">
        <f>IF(OR($A112="",$B112="",$C112=""),"",'OddsRatio_working_3-way'!J111)</f>
        <v>3.2838160336502824</v>
      </c>
      <c r="N112" s="23">
        <f t="shared" si="29"/>
        <v>43.256371551065612</v>
      </c>
      <c r="O112" s="24">
        <f t="shared" si="30"/>
        <v>26.233648514797203</v>
      </c>
      <c r="P112" s="24">
        <f t="shared" si="31"/>
        <v>30.509979934137181</v>
      </c>
      <c r="Q112" t="s">
        <v>177</v>
      </c>
      <c r="R112" t="s">
        <v>136</v>
      </c>
      <c r="S112" t="s">
        <v>312</v>
      </c>
      <c r="T112" s="35">
        <v>100</v>
      </c>
      <c r="U112" s="35">
        <f t="shared" si="32"/>
        <v>58.847736625514408</v>
      </c>
      <c r="V112" s="35">
        <f t="shared" si="33"/>
        <v>70.501474926253692</v>
      </c>
      <c r="W112" s="35">
        <f t="shared" si="34"/>
        <v>67.320261437908499</v>
      </c>
      <c r="X112" s="35">
        <f t="shared" si="35"/>
        <v>62.178263635837816</v>
      </c>
      <c r="Y112" s="35">
        <f t="shared" si="36"/>
        <v>73.8320019365771</v>
      </c>
      <c r="Z112" s="35">
        <f t="shared" si="37"/>
        <v>70.650788448231907</v>
      </c>
      <c r="AA112" s="35">
        <f t="shared" si="38"/>
        <v>-3.3305270103234079</v>
      </c>
      <c r="AB112" s="35">
        <f t="shared" si="39"/>
        <v>-3.3305270103234079</v>
      </c>
      <c r="AC112" s="35">
        <f t="shared" si="40"/>
        <v>-3.3305270103234079</v>
      </c>
      <c r="AF112">
        <v>1.68</v>
      </c>
      <c r="AG112">
        <v>2.29</v>
      </c>
      <c r="AJ112" t="s">
        <v>191</v>
      </c>
    </row>
    <row r="113" spans="1:36" s="35" customFormat="1" ht="15" x14ac:dyDescent="0.25">
      <c r="A113">
        <v>2.4300000000000002</v>
      </c>
      <c r="B113">
        <v>3.39</v>
      </c>
      <c r="C113">
        <v>3.06</v>
      </c>
      <c r="D113" s="20">
        <f t="shared" si="28"/>
        <v>3.3305270103234141E-2</v>
      </c>
      <c r="E113" s="17">
        <f>IF(OR($A113="",$B113="",$C113=""),"",A113*'MPTO_working_3-way'!$I112)</f>
        <v>2.5109318063508592</v>
      </c>
      <c r="F113" s="21">
        <f>IF(OR($A113="",$B113="",$C113=""),"",B113*'MPTO_working_3-way'!$I112)</f>
        <v>3.5029048656499637</v>
      </c>
      <c r="G113" s="22">
        <f>IF(OR($A113="",$B113="",$C113=""),"",C113*'MPTO_working_3-way'!$I112)</f>
        <v>3.1619141265158963</v>
      </c>
      <c r="H113" s="17">
        <f>IF(OR($A113="",$B113="",$C113=""),"",'MPTO_working_3-way'!E112)</f>
        <v>2.4973722833404373</v>
      </c>
      <c r="I113" s="21">
        <f>IF(OR($A113="",$B113="",$C113=""),"",'MPTO_working_3-way'!F112)</f>
        <v>3.522571833189537</v>
      </c>
      <c r="J113" s="22">
        <f>IF(OR($A113="",$B113="",$C113=""),"",'MPTO_working_3-way'!G112)</f>
        <v>3.1676080008504801</v>
      </c>
      <c r="K113" s="17">
        <f>IF(OR($A113="",$B113="",$C113=""),"",'OddsRatio_working_3-way'!H112)</f>
        <v>2.5034506564626411</v>
      </c>
      <c r="L113" s="21">
        <f>IF(OR($A113="",$B113="",$C113=""),"",'OddsRatio_working_3-way'!I112)</f>
        <v>3.5127601880739245</v>
      </c>
      <c r="M113" s="22">
        <f>IF(OR($A113="",$B113="",$C113=""),"",'OddsRatio_working_3-way'!J112)</f>
        <v>3.1658100365825455</v>
      </c>
      <c r="N113" s="23">
        <f t="shared" si="29"/>
        <v>39.825852596662173</v>
      </c>
      <c r="O113" s="24">
        <f t="shared" si="30"/>
        <v>28.547735047164924</v>
      </c>
      <c r="P113" s="24">
        <f t="shared" si="31"/>
        <v>31.626412356172906</v>
      </c>
      <c r="Q113" t="s">
        <v>131</v>
      </c>
      <c r="R113" t="s">
        <v>173</v>
      </c>
      <c r="S113" t="s">
        <v>313</v>
      </c>
      <c r="T113" s="35">
        <v>100</v>
      </c>
      <c r="U113" s="35">
        <f t="shared" si="32"/>
        <v>51.456310679611654</v>
      </c>
      <c r="V113" s="35">
        <f t="shared" si="33"/>
        <v>72.451790633608823</v>
      </c>
      <c r="W113" s="35">
        <f t="shared" si="34"/>
        <v>72.67759562841529</v>
      </c>
      <c r="X113" s="35">
        <f t="shared" si="35"/>
        <v>54.87061373797588</v>
      </c>
      <c r="Y113" s="35">
        <f t="shared" si="36"/>
        <v>75.866093691973049</v>
      </c>
      <c r="Z113" s="35">
        <f t="shared" si="37"/>
        <v>76.09189868677953</v>
      </c>
      <c r="AA113" s="35">
        <f t="shared" si="38"/>
        <v>-3.4143030583642258</v>
      </c>
      <c r="AB113" s="35">
        <f t="shared" si="39"/>
        <v>-3.4143030583642258</v>
      </c>
      <c r="AC113" s="35">
        <f t="shared" si="40"/>
        <v>-3.41430305836424</v>
      </c>
      <c r="AD113" s="36"/>
      <c r="AE113" s="36"/>
      <c r="AF113">
        <v>1.94</v>
      </c>
      <c r="AG113">
        <v>1.93</v>
      </c>
      <c r="AH113" s="36"/>
      <c r="AI113" s="36"/>
      <c r="AJ113" t="s">
        <v>191</v>
      </c>
    </row>
    <row r="114" spans="1:36" ht="15" x14ac:dyDescent="0.25">
      <c r="A114">
        <v>2.06</v>
      </c>
      <c r="B114">
        <v>3.63</v>
      </c>
      <c r="C114">
        <v>3.66</v>
      </c>
      <c r="D114" s="20">
        <f t="shared" si="28"/>
        <v>3.414303058364232E-2</v>
      </c>
      <c r="E114" s="17">
        <f>IF(OR($A114="",$B114="",$C114=""),"",A114*'MPTO_working_3-way'!$I113)</f>
        <v>2.1303346430023034</v>
      </c>
      <c r="F114" s="21">
        <f>IF(OR($A114="",$B114="",$C114=""),"",B114*'MPTO_working_3-way'!$I113)</f>
        <v>3.7539392010186217</v>
      </c>
      <c r="G114" s="22">
        <f>IF(OR($A114="",$B114="",$C114=""),"",C114*'MPTO_working_3-way'!$I113)</f>
        <v>3.7849634919361312</v>
      </c>
      <c r="H114" s="17">
        <f>IF(OR($A114="",$B114="",$C114=""),"",'MPTO_working_3-way'!E113)</f>
        <v>2.1094559435734417</v>
      </c>
      <c r="I114" s="21">
        <f>IF(OR($A114="",$B114="",$C114=""),"",'MPTO_working_3-way'!F113)</f>
        <v>3.7864289947754024</v>
      </c>
      <c r="J114" s="22">
        <f>IF(OR($A114="",$B114="",$C114=""),"",'MPTO_working_3-way'!G113)</f>
        <v>3.8190819383348433</v>
      </c>
      <c r="K114" s="17">
        <f>IF(OR($A114="",$B114="",$C114=""),"",'OddsRatio_working_3-way'!H113)</f>
        <v>2.1178164837264819</v>
      </c>
      <c r="L114" s="21">
        <f>IF(OR($A114="",$B114="",$C114=""),"",'OddsRatio_working_3-way'!I113)</f>
        <v>3.7734503322647615</v>
      </c>
      <c r="M114" s="22">
        <f>IF(OR($A114="",$B114="",$C114=""),"",'OddsRatio_working_3-way'!J113)</f>
        <v>3.8050866478419256</v>
      </c>
      <c r="N114" s="23">
        <f t="shared" si="29"/>
        <v>46.940981938438057</v>
      </c>
      <c r="O114" s="24">
        <f t="shared" si="30"/>
        <v>26.638683965064018</v>
      </c>
      <c r="P114" s="24">
        <f t="shared" si="31"/>
        <v>26.420334096497921</v>
      </c>
      <c r="Q114" t="s">
        <v>77</v>
      </c>
      <c r="R114" t="s">
        <v>135</v>
      </c>
      <c r="S114" t="s">
        <v>313</v>
      </c>
      <c r="T114" s="35">
        <v>100</v>
      </c>
      <c r="U114" s="35">
        <f t="shared" si="32"/>
        <v>68.55345911949685</v>
      </c>
      <c r="V114" s="35">
        <f t="shared" si="33"/>
        <v>72.752043596730246</v>
      </c>
      <c r="W114" s="35">
        <f t="shared" si="34"/>
        <v>55.357142857142868</v>
      </c>
      <c r="X114" s="35">
        <f t="shared" si="35"/>
        <v>71.890813546126893</v>
      </c>
      <c r="Y114" s="35">
        <f t="shared" si="36"/>
        <v>76.089398023360275</v>
      </c>
      <c r="Z114" s="35">
        <f t="shared" si="37"/>
        <v>58.694497283772897</v>
      </c>
      <c r="AA114" s="35">
        <f t="shared" si="38"/>
        <v>-3.3373544266300428</v>
      </c>
      <c r="AB114" s="35">
        <f t="shared" si="39"/>
        <v>-3.3373544266300286</v>
      </c>
      <c r="AC114" s="35">
        <f t="shared" si="40"/>
        <v>-3.3373544266300286</v>
      </c>
      <c r="AF114">
        <v>1.66</v>
      </c>
      <c r="AG114">
        <v>2.2999999999999998</v>
      </c>
      <c r="AJ114" t="s">
        <v>191</v>
      </c>
    </row>
    <row r="115" spans="1:36" ht="15" x14ac:dyDescent="0.25">
      <c r="A115">
        <v>3.18</v>
      </c>
      <c r="B115">
        <v>3.67</v>
      </c>
      <c r="C115">
        <v>2.2400000000000002</v>
      </c>
      <c r="D115" s="20">
        <f t="shared" si="28"/>
        <v>3.3373544266300348E-2</v>
      </c>
      <c r="E115" s="17">
        <f>IF(OR($A115="",$B115="",$C115=""),"",A115*'MPTO_working_3-way'!$I114)</f>
        <v>3.2861278707668351</v>
      </c>
      <c r="F115" s="21">
        <f>IF(OR($A115="",$B115="",$C115=""),"",B115*'MPTO_working_3-way'!$I114)</f>
        <v>3.792480907457322</v>
      </c>
      <c r="G115" s="22">
        <f>IF(OR($A115="",$B115="",$C115=""),"",C115*'MPTO_working_3-way'!$I114)</f>
        <v>2.3147567391565129</v>
      </c>
      <c r="H115" s="17">
        <f>IF(OR($A115="",$B115="",$C115=""),"",'MPTO_working_3-way'!E114)</f>
        <v>3.2966211269770116</v>
      </c>
      <c r="I115" s="21">
        <f>IF(OR($A115="",$B115="",$C115=""),"",'MPTO_working_3-way'!F114)</f>
        <v>3.8262126665061231</v>
      </c>
      <c r="J115" s="22">
        <f>IF(OR($A115="",$B115="",$C115=""),"",'MPTO_working_3-way'!G114)</f>
        <v>2.2972448445406566</v>
      </c>
      <c r="K115" s="17">
        <f>IF(OR($A115="",$B115="",$C115=""),"",'OddsRatio_working_3-way'!H114)</f>
        <v>3.2938033209255546</v>
      </c>
      <c r="L115" s="21">
        <f>IF(OR($A115="",$B115="",$C115=""),"",'OddsRatio_working_3-way'!I114)</f>
        <v>3.8093829664546934</v>
      </c>
      <c r="M115" s="22">
        <f>IF(OR($A115="",$B115="",$C115=""),"",'OddsRatio_working_3-way'!J114)</f>
        <v>2.3047321641961869</v>
      </c>
      <c r="N115" s="23">
        <f t="shared" si="29"/>
        <v>30.430952151799399</v>
      </c>
      <c r="O115" s="24">
        <f t="shared" si="30"/>
        <v>26.367963989842536</v>
      </c>
      <c r="P115" s="24">
        <f t="shared" si="31"/>
        <v>43.201083858358075</v>
      </c>
      <c r="Q115" t="s">
        <v>75</v>
      </c>
      <c r="R115" t="s">
        <v>184</v>
      </c>
      <c r="S115" t="s">
        <v>313</v>
      </c>
      <c r="T115" s="35">
        <v>100</v>
      </c>
      <c r="U115" s="35">
        <f t="shared" si="32"/>
        <v>66.777408637873762</v>
      </c>
      <c r="V115" s="35">
        <f t="shared" si="33"/>
        <v>71.590909090909093</v>
      </c>
      <c r="W115" s="35">
        <f t="shared" si="34"/>
        <v>58.333333333333336</v>
      </c>
      <c r="X115" s="35">
        <f t="shared" si="35"/>
        <v>70.075757575757578</v>
      </c>
      <c r="Y115" s="35">
        <f t="shared" si="36"/>
        <v>74.889258028792909</v>
      </c>
      <c r="Z115" s="35">
        <f t="shared" si="37"/>
        <v>61.631682271217159</v>
      </c>
      <c r="AA115" s="35">
        <f t="shared" si="38"/>
        <v>-3.2983489378838158</v>
      </c>
      <c r="AB115" s="35">
        <f t="shared" si="39"/>
        <v>-3.2983489378838158</v>
      </c>
      <c r="AC115" s="35">
        <f t="shared" si="40"/>
        <v>-3.2983489378838229</v>
      </c>
      <c r="AF115">
        <v>1.81</v>
      </c>
      <c r="AG115">
        <v>2.06</v>
      </c>
      <c r="AJ115" t="s">
        <v>191</v>
      </c>
    </row>
    <row r="116" spans="1:36" ht="15" x14ac:dyDescent="0.25">
      <c r="A116">
        <v>3.01</v>
      </c>
      <c r="B116">
        <v>3.52</v>
      </c>
      <c r="C116">
        <v>2.4</v>
      </c>
      <c r="D116" s="20">
        <f t="shared" si="28"/>
        <v>3.2983489378838327E-2</v>
      </c>
      <c r="E116" s="17">
        <f>IF(OR($A116="",$B116="",$C116=""),"",A116*'MPTO_working_3-way'!$I115)</f>
        <v>3.1092803030303031</v>
      </c>
      <c r="F116" s="21">
        <f>IF(OR($A116="",$B116="",$C116=""),"",B116*'MPTO_working_3-way'!$I115)</f>
        <v>3.6361018826135107</v>
      </c>
      <c r="G116" s="22">
        <f>IF(OR($A116="",$B116="",$C116=""),"",C116*'MPTO_working_3-way'!$I115)</f>
        <v>2.4791603745092119</v>
      </c>
      <c r="H116" s="17">
        <f>IF(OR($A116="",$B116="",$C116=""),"",'MPTO_working_3-way'!E115)</f>
        <v>3.1130205408793534</v>
      </c>
      <c r="I116" s="21">
        <f>IF(OR($A116="",$B116="",$C116=""),"",'MPTO_working_3-way'!F115)</f>
        <v>3.6617104939788652</v>
      </c>
      <c r="J116" s="22">
        <f>IF(OR($A116="",$B116="",$C116=""),"",'MPTO_working_3-way'!G115)</f>
        <v>2.4650446183912562</v>
      </c>
      <c r="K116" s="17">
        <f>IF(OR($A116="",$B116="",$C116=""),"",'OddsRatio_working_3-way'!H115)</f>
        <v>3.1124997305382047</v>
      </c>
      <c r="L116" s="21">
        <f>IF(OR($A116="",$B116="",$C116=""),"",'OddsRatio_working_3-way'!I115)</f>
        <v>3.6485071248538694</v>
      </c>
      <c r="M116" s="22">
        <f>IF(OR($A116="",$B116="",$C116=""),"",'OddsRatio_working_3-way'!J115)</f>
        <v>2.4713928471410385</v>
      </c>
      <c r="N116" s="23">
        <f t="shared" si="29"/>
        <v>32.161783517085944</v>
      </c>
      <c r="O116" s="24">
        <f t="shared" si="30"/>
        <v>27.501979655235427</v>
      </c>
      <c r="P116" s="24">
        <f t="shared" si="31"/>
        <v>40.336236827678626</v>
      </c>
      <c r="Q116" t="s">
        <v>176</v>
      </c>
      <c r="R116" t="s">
        <v>172</v>
      </c>
      <c r="S116" t="s">
        <v>313</v>
      </c>
      <c r="T116" s="35">
        <v>100</v>
      </c>
      <c r="U116" s="35">
        <f t="shared" si="32"/>
        <v>31.03448275862069</v>
      </c>
      <c r="V116" s="35">
        <f t="shared" si="33"/>
        <v>79.838709677419359</v>
      </c>
      <c r="W116" s="35">
        <f t="shared" si="34"/>
        <v>85.052316890881897</v>
      </c>
      <c r="X116" s="35">
        <f t="shared" si="35"/>
        <v>35.108973431698729</v>
      </c>
      <c r="Y116" s="35">
        <f t="shared" si="36"/>
        <v>83.913200350497391</v>
      </c>
      <c r="Z116" s="35">
        <f t="shared" si="37"/>
        <v>89.126807563959972</v>
      </c>
      <c r="AA116" s="35">
        <f t="shared" si="38"/>
        <v>-4.0744906730780386</v>
      </c>
      <c r="AB116" s="35">
        <f t="shared" si="39"/>
        <v>-4.0744906730780315</v>
      </c>
      <c r="AC116" s="35">
        <f t="shared" si="40"/>
        <v>-4.0744906730780741</v>
      </c>
      <c r="AF116">
        <v>1.8</v>
      </c>
      <c r="AG116">
        <v>2.0699999999999998</v>
      </c>
      <c r="AJ116" t="s">
        <v>191</v>
      </c>
    </row>
    <row r="117" spans="1:36" ht="15" x14ac:dyDescent="0.25">
      <c r="A117">
        <v>1.45</v>
      </c>
      <c r="B117">
        <v>4.96</v>
      </c>
      <c r="C117">
        <v>6.69</v>
      </c>
      <c r="D117" s="20">
        <f t="shared" si="28"/>
        <v>4.0744906730780572E-2</v>
      </c>
      <c r="E117" s="17">
        <f>IF(OR($A117="",$B117="",$C117=""),"",A117*'MPTO_working_3-way'!$I116)</f>
        <v>1.5090801147596318</v>
      </c>
      <c r="F117" s="21">
        <f>IF(OR($A117="",$B117="",$C117=""),"",B117*'MPTO_working_3-way'!$I116)</f>
        <v>5.1620947373846713</v>
      </c>
      <c r="G117" s="22">
        <f>IF(OR($A117="",$B117="",$C117=""),"",C117*'MPTO_working_3-way'!$I116)</f>
        <v>6.9625834260289228</v>
      </c>
      <c r="H117" s="17">
        <f>IF(OR($A117="",$B117="",$C117=""),"",'MPTO_working_3-way'!E116)</f>
        <v>1.4791290377651563</v>
      </c>
      <c r="I117" s="21">
        <f>IF(OR($A117="",$B117="",$C117=""),"",'MPTO_working_3-way'!F116)</f>
        <v>5.3182644168912967</v>
      </c>
      <c r="J117" s="22">
        <f>IF(OR($A117="",$B117="",$C117=""),"",'MPTO_working_3-way'!G116)</f>
        <v>7.3586118789248163</v>
      </c>
      <c r="K117" s="17">
        <f>IF(OR($A117="",$B117="",$C117=""),"",'OddsRatio_working_3-way'!H116)</f>
        <v>1.4883781588418208</v>
      </c>
      <c r="L117" s="21">
        <f>IF(OR($A117="",$B117="",$C117=""),"",'OddsRatio_working_3-way'!I116)</f>
        <v>5.2977277978080259</v>
      </c>
      <c r="M117" s="22">
        <f>IF(OR($A117="",$B117="",$C117=""),"",'OddsRatio_working_3-way'!J116)</f>
        <v>7.1752704973554717</v>
      </c>
      <c r="N117" s="23">
        <f t="shared" ref="N117:N180" si="41">(1/E117)* 100</f>
        <v>66.265534229723869</v>
      </c>
      <c r="O117" s="24">
        <f t="shared" ref="O117:O180" si="42">(1/F117)* 100</f>
        <v>19.371980772802342</v>
      </c>
      <c r="P117" s="24">
        <f t="shared" ref="P117:P180" si="43">(1/G117)* 100</f>
        <v>14.362484997473782</v>
      </c>
      <c r="Q117" t="s">
        <v>147</v>
      </c>
      <c r="R117" t="s">
        <v>88</v>
      </c>
      <c r="S117" s="48" t="s">
        <v>333</v>
      </c>
      <c r="T117" s="35">
        <v>100</v>
      </c>
      <c r="U117" s="35">
        <f t="shared" ref="U117:U180" si="44">(1/A118)*((T117*A118)-T117)</f>
        <v>60.317460317460316</v>
      </c>
      <c r="V117" s="35">
        <f t="shared" ref="V117:V180" si="45">(1/B118)*((T117*B118)-T117)</f>
        <v>72.826086956521735</v>
      </c>
      <c r="W117" s="35">
        <f t="shared" ref="W117:W180" si="46">(1/C118)*((T117*C118)-T117)</f>
        <v>63.503649635036496</v>
      </c>
      <c r="X117" s="35">
        <f t="shared" ref="X117:X180" si="47">((1/B118)+(1/C118))*T117</f>
        <v>63.670263408441762</v>
      </c>
      <c r="Y117" s="35">
        <f t="shared" ref="Y117:Y180" si="48">((1/A118)+(1/C118))*T117</f>
        <v>76.178890047503174</v>
      </c>
      <c r="Z117" s="35">
        <f t="shared" ref="Z117:Z180" si="49">((1/A118)+(1/B118))*T117</f>
        <v>66.856452726017949</v>
      </c>
      <c r="AA117" s="35">
        <f t="shared" ref="AA117:AA180" si="50">U117-X117</f>
        <v>-3.3528030909814461</v>
      </c>
      <c r="AB117" s="35">
        <f t="shared" ref="AB117:AB180" si="51">V117-Y117</f>
        <v>-3.352803090981439</v>
      </c>
      <c r="AC117" s="35">
        <f t="shared" ref="AC117:AC180" si="52">W117-Z117</f>
        <v>-3.3528030909814532</v>
      </c>
      <c r="AF117">
        <v>1.47</v>
      </c>
      <c r="AG117">
        <v>2.78</v>
      </c>
      <c r="AJ117" t="s">
        <v>187</v>
      </c>
    </row>
    <row r="118" spans="1:36" ht="15" x14ac:dyDescent="0.25">
      <c r="A118">
        <v>2.52</v>
      </c>
      <c r="B118">
        <v>3.68</v>
      </c>
      <c r="C118">
        <v>2.74</v>
      </c>
      <c r="D118" s="20">
        <f t="shared" si="28"/>
        <v>3.3528030909814488E-2</v>
      </c>
      <c r="E118" s="17">
        <f>IF(OR($A118="",$B118="",$C118=""),"",A118*'MPTO_working_3-way'!$I117)</f>
        <v>2.6044906378927326</v>
      </c>
      <c r="F118" s="21">
        <f>IF(OR($A118="",$B118="",$C118=""),"",B118*'MPTO_working_3-way'!$I117)</f>
        <v>3.8033831537481175</v>
      </c>
      <c r="G118" s="22">
        <f>IF(OR($A118="",$B118="",$C118=""),"",C118*'MPTO_working_3-way'!$I117)</f>
        <v>2.8318668046928921</v>
      </c>
      <c r="H118" s="17">
        <f>IF(OR($A118="",$B118="",$C118=""),"",'MPTO_working_3-way'!E117)</f>
        <v>2.5930288882817361</v>
      </c>
      <c r="I118" s="21">
        <f>IF(OR($A118="",$B118="",$C118=""),"",'MPTO_working_3-way'!F117)</f>
        <v>3.8378416695934607</v>
      </c>
      <c r="J118" s="22">
        <f>IF(OR($A118="",$B118="",$C118=""),"",'MPTO_working_3-way'!G117)</f>
        <v>2.8265555419761106</v>
      </c>
      <c r="K118" s="17">
        <f>IF(OR($A118="",$B118="",$C118=""),"",'OddsRatio_working_3-way'!H117)</f>
        <v>2.5987447080913437</v>
      </c>
      <c r="L118" s="21">
        <f>IF(OR($A118="",$B118="",$C118=""),"",'OddsRatio_working_3-way'!I117)</f>
        <v>3.8188393537400005</v>
      </c>
      <c r="M118" s="22">
        <f>IF(OR($A118="",$B118="",$C118=""),"",'OddsRatio_working_3-way'!J117)</f>
        <v>2.8301419684729852</v>
      </c>
      <c r="N118" s="23">
        <f t="shared" si="41"/>
        <v>38.39522344411612</v>
      </c>
      <c r="O118" s="24">
        <f t="shared" si="42"/>
        <v>26.292381271514298</v>
      </c>
      <c r="P118" s="24">
        <f t="shared" si="43"/>
        <v>35.312395284369572</v>
      </c>
      <c r="Q118" t="s">
        <v>142</v>
      </c>
      <c r="R118" t="s">
        <v>315</v>
      </c>
      <c r="S118" s="48" t="s">
        <v>334</v>
      </c>
      <c r="T118" s="35">
        <v>100</v>
      </c>
      <c r="U118" s="35">
        <f t="shared" si="44"/>
        <v>24.81203007518797</v>
      </c>
      <c r="V118" s="35">
        <f t="shared" si="45"/>
        <v>83.277591973244142</v>
      </c>
      <c r="W118" s="35">
        <f t="shared" si="46"/>
        <v>88.545246277205038</v>
      </c>
      <c r="X118" s="35">
        <f t="shared" si="47"/>
        <v>28.177161749550812</v>
      </c>
      <c r="Y118" s="35">
        <f t="shared" si="48"/>
        <v>86.642723647606985</v>
      </c>
      <c r="Z118" s="35">
        <f t="shared" si="49"/>
        <v>91.910377951567881</v>
      </c>
      <c r="AA118" s="35">
        <f t="shared" si="50"/>
        <v>-3.3651316743628428</v>
      </c>
      <c r="AB118" s="35">
        <f t="shared" si="51"/>
        <v>-3.3651316743628428</v>
      </c>
      <c r="AC118" s="35">
        <f t="shared" si="52"/>
        <v>-3.3651316743628428</v>
      </c>
      <c r="AF118">
        <v>1.63</v>
      </c>
      <c r="AG118">
        <v>2.38</v>
      </c>
      <c r="AJ118" t="s">
        <v>187</v>
      </c>
    </row>
    <row r="119" spans="1:36" ht="15" x14ac:dyDescent="0.25">
      <c r="A119">
        <v>1.33</v>
      </c>
      <c r="B119">
        <v>5.98</v>
      </c>
      <c r="C119">
        <v>8.73</v>
      </c>
      <c r="D119" s="20">
        <f t="shared" si="28"/>
        <v>3.3651316743628312E-2</v>
      </c>
      <c r="E119" s="17">
        <f>IF(OR($A119="",$B119="",$C119=""),"",A119*'MPTO_working_3-way'!$I118)</f>
        <v>1.3747562512690257</v>
      </c>
      <c r="F119" s="21">
        <f>IF(OR($A119="",$B119="",$C119=""),"",B119*'MPTO_working_3-way'!$I118)</f>
        <v>6.1812348741268979</v>
      </c>
      <c r="G119" s="22">
        <f>IF(OR($A119="",$B119="",$C119=""),"",C119*'MPTO_working_3-way'!$I118)</f>
        <v>9.0237759951718761</v>
      </c>
      <c r="H119" s="17">
        <f>IF(OR($A119="",$B119="",$C119=""),"",'MPTO_working_3-way'!E118)</f>
        <v>1.3501424380690648</v>
      </c>
      <c r="I119" s="21">
        <f>IF(OR($A119="",$B119="",$C119=""),"",'MPTO_working_3-way'!F118)</f>
        <v>6.4099698235318838</v>
      </c>
      <c r="J119" s="22">
        <f>IF(OR($A119="",$B119="",$C119=""),"",'MPTO_working_3-way'!G118)</f>
        <v>9.6776911125150402</v>
      </c>
      <c r="K119" s="17">
        <f>IF(OR($A119="",$B119="",$C119=""),"",'OddsRatio_working_3-way'!H118)</f>
        <v>1.3572425724964938</v>
      </c>
      <c r="L119" s="21">
        <f>IF(OR($A119="",$B119="",$C119=""),"",'OddsRatio_working_3-way'!I118)</f>
        <v>6.3911151849470853</v>
      </c>
      <c r="M119" s="22">
        <f>IF(OR($A119="",$B119="",$C119=""),"",'OddsRatio_working_3-way'!J118)</f>
        <v>9.3681366224178664</v>
      </c>
      <c r="N119" s="23">
        <f t="shared" si="41"/>
        <v>72.740167508015233</v>
      </c>
      <c r="O119" s="24">
        <f t="shared" si="42"/>
        <v>16.177997121347868</v>
      </c>
      <c r="P119" s="24">
        <f t="shared" si="43"/>
        <v>11.081835370636913</v>
      </c>
      <c r="Q119" t="s">
        <v>91</v>
      </c>
      <c r="R119" t="s">
        <v>100</v>
      </c>
      <c r="S119" s="48" t="s">
        <v>335</v>
      </c>
      <c r="T119" s="35">
        <v>100</v>
      </c>
      <c r="U119" s="35">
        <f t="shared" si="44"/>
        <v>64.788732394366207</v>
      </c>
      <c r="V119" s="35">
        <f t="shared" si="45"/>
        <v>70.501474926253692</v>
      </c>
      <c r="W119" s="35">
        <f t="shared" si="46"/>
        <v>61.977186311787079</v>
      </c>
      <c r="X119" s="35">
        <f t="shared" si="47"/>
        <v>67.521338761959242</v>
      </c>
      <c r="Y119" s="35">
        <f t="shared" si="48"/>
        <v>73.234081293846742</v>
      </c>
      <c r="Z119" s="35">
        <f t="shared" si="49"/>
        <v>64.709792679380115</v>
      </c>
      <c r="AA119" s="35">
        <f t="shared" si="50"/>
        <v>-2.7326063675930357</v>
      </c>
      <c r="AB119" s="35">
        <f t="shared" si="51"/>
        <v>-2.7326063675930499</v>
      </c>
      <c r="AC119" s="35">
        <f t="shared" si="52"/>
        <v>-2.7326063675930357</v>
      </c>
      <c r="AF119">
        <v>1.41</v>
      </c>
      <c r="AG119">
        <v>3.03</v>
      </c>
      <c r="AJ119" t="s">
        <v>192</v>
      </c>
    </row>
    <row r="120" spans="1:36" ht="15" x14ac:dyDescent="0.25">
      <c r="A120">
        <v>2.84</v>
      </c>
      <c r="B120">
        <v>3.39</v>
      </c>
      <c r="C120">
        <v>2.63</v>
      </c>
      <c r="D120" s="20">
        <f t="shared" si="28"/>
        <v>2.732606367593049E-2</v>
      </c>
      <c r="E120" s="17">
        <f>IF(OR($A120="",$B120="",$C120=""),"",A120*'MPTO_working_3-way'!$I119)</f>
        <v>2.9176060208396426</v>
      </c>
      <c r="F120" s="21">
        <f>IF(OR($A120="",$B120="",$C120=""),"",B120*'MPTO_working_3-way'!$I119)</f>
        <v>3.4826353558614045</v>
      </c>
      <c r="G120" s="22">
        <f>IF(OR($A120="",$B120="",$C120=""),"",C120*'MPTO_working_3-way'!$I119)</f>
        <v>2.701867547467697</v>
      </c>
      <c r="H120" s="17">
        <f>IF(OR($A120="",$B120="",$C120=""),"",'MPTO_working_3-way'!E119)</f>
        <v>2.9154179966001399</v>
      </c>
      <c r="I120" s="21">
        <f>IF(OR($A120="",$B120="",$C120=""),"",'MPTO_working_3-way'!F119)</f>
        <v>3.4980132335664429</v>
      </c>
      <c r="J120" s="22">
        <f>IF(OR($A120="",$B120="",$C120=""),"",'MPTO_working_3-way'!G119)</f>
        <v>2.6945502390701561</v>
      </c>
      <c r="K120" s="17">
        <f>IF(OR($A120="",$B120="",$C120=""),"",'OddsRatio_working_3-way'!H119)</f>
        <v>2.9168999086590786</v>
      </c>
      <c r="L120" s="21">
        <f>IF(OR($A120="",$B120="",$C120=""),"",'OddsRatio_working_3-way'!I119)</f>
        <v>3.489886294399565</v>
      </c>
      <c r="M120" s="22">
        <f>IF(OR($A120="",$B120="",$C120=""),"",'OddsRatio_working_3-way'!J119)</f>
        <v>2.698123288649076</v>
      </c>
      <c r="N120" s="23">
        <f t="shared" si="41"/>
        <v>34.274675636713113</v>
      </c>
      <c r="O120" s="24">
        <f t="shared" si="42"/>
        <v>28.713887554060548</v>
      </c>
      <c r="P120" s="24">
        <f t="shared" si="43"/>
        <v>37.011436809226332</v>
      </c>
      <c r="Q120" t="s">
        <v>92</v>
      </c>
      <c r="R120" t="s">
        <v>96</v>
      </c>
      <c r="S120" s="48" t="s">
        <v>335</v>
      </c>
      <c r="T120" s="35">
        <v>100</v>
      </c>
      <c r="U120" s="35">
        <f t="shared" si="44"/>
        <v>83.388704318936874</v>
      </c>
      <c r="V120" s="35">
        <f t="shared" si="45"/>
        <v>75.550122249388764</v>
      </c>
      <c r="W120" s="35">
        <f t="shared" si="46"/>
        <v>37.888198757763973</v>
      </c>
      <c r="X120" s="35">
        <f t="shared" si="47"/>
        <v>86.561678992847263</v>
      </c>
      <c r="Y120" s="35">
        <f t="shared" si="48"/>
        <v>78.723096923299138</v>
      </c>
      <c r="Z120" s="35">
        <f t="shared" si="49"/>
        <v>41.061173431674369</v>
      </c>
      <c r="AA120" s="35">
        <f t="shared" si="50"/>
        <v>-3.1729746739103888</v>
      </c>
      <c r="AB120" s="35">
        <f t="shared" si="51"/>
        <v>-3.1729746739103746</v>
      </c>
      <c r="AC120" s="35">
        <f t="shared" si="52"/>
        <v>-3.1729746739103959</v>
      </c>
      <c r="AF120">
        <v>2.06</v>
      </c>
      <c r="AG120">
        <v>1.84</v>
      </c>
      <c r="AJ120" t="s">
        <v>192</v>
      </c>
    </row>
    <row r="121" spans="1:36" ht="15" x14ac:dyDescent="0.25">
      <c r="A121">
        <v>6.02</v>
      </c>
      <c r="B121">
        <v>4.09</v>
      </c>
      <c r="C121">
        <v>1.61</v>
      </c>
      <c r="D121" s="20">
        <f t="shared" si="28"/>
        <v>3.1729746739103781E-2</v>
      </c>
      <c r="E121" s="17">
        <f>IF(OR($A121="",$B121="",$C121=""),"",A121*'MPTO_working_3-way'!$I120)</f>
        <v>6.2110130753694044</v>
      </c>
      <c r="F121" s="21">
        <f>IF(OR($A121="",$B121="",$C121=""),"",B121*'MPTO_working_3-way'!$I120)</f>
        <v>4.2197746641629346</v>
      </c>
      <c r="G121" s="22">
        <f>IF(OR($A121="",$B121="",$C121=""),"",C121*'MPTO_working_3-way'!$I120)</f>
        <v>1.6610848922499573</v>
      </c>
      <c r="H121" s="17">
        <f>IF(OR($A121="",$B121="",$C121=""),"",'MPTO_working_3-way'!E120)</f>
        <v>6.4293642101502613</v>
      </c>
      <c r="I121" s="21">
        <f>IF(OR($A121="",$B121="",$C121=""),"",'MPTO_working_3-way'!F120)</f>
        <v>4.2749256815481376</v>
      </c>
      <c r="J121" s="22">
        <f>IF(OR($A121="",$B121="",$C121=""),"",'MPTO_working_3-way'!G120)</f>
        <v>1.6378904863372561</v>
      </c>
      <c r="K121" s="17">
        <f>IF(OR($A121="",$B121="",$C121=""),"",'OddsRatio_working_3-way'!H120)</f>
        <v>6.3154666409906159</v>
      </c>
      <c r="L121" s="21">
        <f>IF(OR($A121="",$B121="",$C121=""),"",'OddsRatio_working_3-way'!I120)</f>
        <v>4.2718709005300806</v>
      </c>
      <c r="M121" s="22">
        <f>IF(OR($A121="",$B121="",$C121=""),"",'OddsRatio_working_3-way'!J120)</f>
        <v>1.6459033169331232</v>
      </c>
      <c r="N121" s="23">
        <f t="shared" si="41"/>
        <v>16.100433018980954</v>
      </c>
      <c r="O121" s="24">
        <f t="shared" si="42"/>
        <v>23.697947866568541</v>
      </c>
      <c r="P121" s="24">
        <f t="shared" si="43"/>
        <v>60.201619114450509</v>
      </c>
      <c r="Q121" t="s">
        <v>95</v>
      </c>
      <c r="R121" t="s">
        <v>104</v>
      </c>
      <c r="S121" s="48" t="s">
        <v>335</v>
      </c>
      <c r="T121" s="35">
        <v>100</v>
      </c>
      <c r="U121" s="35">
        <f t="shared" si="44"/>
        <v>44.444444444444443</v>
      </c>
      <c r="V121" s="35">
        <f t="shared" si="45"/>
        <v>74.747474747474755</v>
      </c>
      <c r="W121" s="35">
        <f t="shared" si="46"/>
        <v>77.777777777777771</v>
      </c>
      <c r="X121" s="35">
        <f t="shared" si="47"/>
        <v>47.474747474747474</v>
      </c>
      <c r="Y121" s="35">
        <f t="shared" si="48"/>
        <v>77.777777777777786</v>
      </c>
      <c r="Z121" s="35">
        <f t="shared" si="49"/>
        <v>80.808080808080817</v>
      </c>
      <c r="AA121" s="35">
        <f t="shared" si="50"/>
        <v>-3.0303030303030312</v>
      </c>
      <c r="AB121" s="35">
        <f t="shared" si="51"/>
        <v>-3.0303030303030312</v>
      </c>
      <c r="AC121" s="35">
        <f t="shared" si="52"/>
        <v>-3.0303030303030454</v>
      </c>
      <c r="AF121">
        <v>2.0099999999999998</v>
      </c>
      <c r="AG121">
        <v>1.88</v>
      </c>
      <c r="AJ121" t="s">
        <v>192</v>
      </c>
    </row>
    <row r="122" spans="1:36" ht="15" x14ac:dyDescent="0.25">
      <c r="A122">
        <v>1.8</v>
      </c>
      <c r="B122">
        <v>3.96</v>
      </c>
      <c r="C122">
        <v>4.5</v>
      </c>
      <c r="D122" s="20">
        <f t="shared" si="28"/>
        <v>3.0303030303030276E-2</v>
      </c>
      <c r="E122" s="17">
        <f>IF(OR($A122="",$B122="",$C122=""),"",A122*'MPTO_working_3-way'!$I121)</f>
        <v>1.8545454545454545</v>
      </c>
      <c r="F122" s="21">
        <f>IF(OR($A122="",$B122="",$C122=""),"",B122*'MPTO_working_3-way'!$I121)</f>
        <v>4.08</v>
      </c>
      <c r="G122" s="22">
        <f>IF(OR($A122="",$B122="",$C122=""),"",C122*'MPTO_working_3-way'!$I121)</f>
        <v>4.6363636363636367</v>
      </c>
      <c r="H122" s="17">
        <f>IF(OR($A122="",$B122="",$C122=""),"",'MPTO_working_3-way'!E121)</f>
        <v>1.8333333333333335</v>
      </c>
      <c r="I122" s="21">
        <f>IF(OR($A122="",$B122="",$C122=""),"",'MPTO_working_3-way'!F121)</f>
        <v>4.125</v>
      </c>
      <c r="J122" s="22">
        <f>IF(OR($A122="",$B122="",$C122=""),"",'MPTO_working_3-way'!G121)</f>
        <v>4.7142857142857144</v>
      </c>
      <c r="K122" s="17">
        <f>IF(OR($A122="",$B122="",$C122=""),"",'OddsRatio_working_3-way'!H121)</f>
        <v>1.8411334172124856</v>
      </c>
      <c r="L122" s="21">
        <f>IF(OR($A122="",$B122="",$C122=""),"",'OddsRatio_working_3-way'!I121)</f>
        <v>4.1121936436861963</v>
      </c>
      <c r="M122" s="22">
        <f>IF(OR($A122="",$B122="",$C122=""),"",'OddsRatio_working_3-way'!J121)</f>
        <v>4.6799587003046241</v>
      </c>
      <c r="N122" s="23">
        <f t="shared" si="41"/>
        <v>53.921568627450981</v>
      </c>
      <c r="O122" s="24">
        <f t="shared" si="42"/>
        <v>24.509803921568626</v>
      </c>
      <c r="P122" s="24">
        <f t="shared" si="43"/>
        <v>21.56862745098039</v>
      </c>
      <c r="Q122" t="s">
        <v>178</v>
      </c>
      <c r="R122" t="s">
        <v>94</v>
      </c>
      <c r="S122" s="48" t="s">
        <v>335</v>
      </c>
      <c r="T122" s="35">
        <v>100</v>
      </c>
      <c r="U122" s="35">
        <f t="shared" si="44"/>
        <v>78.213507625272342</v>
      </c>
      <c r="V122" s="35">
        <f t="shared" si="45"/>
        <v>74.489795918367349</v>
      </c>
      <c r="W122" s="35">
        <f t="shared" si="46"/>
        <v>44.134078212290497</v>
      </c>
      <c r="X122" s="35">
        <f t="shared" si="47"/>
        <v>81.376125869342147</v>
      </c>
      <c r="Y122" s="35">
        <f t="shared" si="48"/>
        <v>77.652414162437168</v>
      </c>
      <c r="Z122" s="35">
        <f t="shared" si="49"/>
        <v>47.296696456360323</v>
      </c>
      <c r="AA122" s="35">
        <f t="shared" si="50"/>
        <v>-3.1626182440698045</v>
      </c>
      <c r="AB122" s="35">
        <f t="shared" si="51"/>
        <v>-3.1626182440698187</v>
      </c>
      <c r="AC122" s="35">
        <f t="shared" si="52"/>
        <v>-3.1626182440698258</v>
      </c>
      <c r="AF122">
        <v>1.8</v>
      </c>
      <c r="AG122">
        <v>2.09</v>
      </c>
      <c r="AJ122" t="s">
        <v>192</v>
      </c>
    </row>
    <row r="123" spans="1:36" ht="15" x14ac:dyDescent="0.25">
      <c r="A123">
        <v>4.59</v>
      </c>
      <c r="B123">
        <v>3.92</v>
      </c>
      <c r="C123">
        <v>1.79</v>
      </c>
      <c r="D123" s="20">
        <f t="shared" si="28"/>
        <v>3.1626182440698258E-2</v>
      </c>
      <c r="E123" s="17">
        <f>IF(OR($A123="",$B123="",$C123=""),"",A123*'MPTO_working_3-way'!$I122)</f>
        <v>4.7351641774028046</v>
      </c>
      <c r="F123" s="21">
        <f>IF(OR($A123="",$B123="",$C123=""),"",B123*'MPTO_working_3-way'!$I122)</f>
        <v>4.0439746351675367</v>
      </c>
      <c r="G123" s="22">
        <f>IF(OR($A123="",$B123="",$C123=""),"",C123*'MPTO_working_3-way'!$I122)</f>
        <v>1.8466108665688499</v>
      </c>
      <c r="H123" s="17">
        <f>IF(OR($A123="",$B123="",$C123=""),"",'MPTO_working_3-way'!E122)</f>
        <v>4.8233947083768562</v>
      </c>
      <c r="I123" s="21">
        <f>IF(OR($A123="",$B123="",$C123=""),"",'MPTO_working_3-way'!F122)</f>
        <v>4.0889764547278444</v>
      </c>
      <c r="J123" s="22">
        <f>IF(OR($A123="",$B123="",$C123=""),"",'MPTO_working_3-way'!G122)</f>
        <v>1.8244274734207895</v>
      </c>
      <c r="K123" s="17">
        <f>IF(OR($A123="",$B123="",$C123=""),"",'OddsRatio_working_3-way'!H122)</f>
        <v>4.7834088640438814</v>
      </c>
      <c r="L123" s="21">
        <f>IF(OR($A123="",$B123="",$C123=""),"",'OddsRatio_working_3-way'!I122)</f>
        <v>4.0773130593337417</v>
      </c>
      <c r="M123" s="22">
        <f>IF(OR($A123="",$B123="",$C123=""),"",'OddsRatio_working_3-way'!J122)</f>
        <v>1.8325607249567317</v>
      </c>
      <c r="N123" s="23">
        <f t="shared" si="41"/>
        <v>21.118591933352796</v>
      </c>
      <c r="O123" s="24">
        <f t="shared" si="42"/>
        <v>24.728147187267687</v>
      </c>
      <c r="P123" s="24">
        <f t="shared" si="43"/>
        <v>54.153260879379516</v>
      </c>
      <c r="Q123" t="s">
        <v>90</v>
      </c>
      <c r="R123" t="s">
        <v>101</v>
      </c>
      <c r="S123" s="48" t="s">
        <v>335</v>
      </c>
      <c r="T123" s="35">
        <v>100</v>
      </c>
      <c r="U123" s="35">
        <f t="shared" si="44"/>
        <v>46.524064171122987</v>
      </c>
      <c r="V123" s="35">
        <f t="shared" si="45"/>
        <v>74.874371859296474</v>
      </c>
      <c r="W123" s="35">
        <f t="shared" si="46"/>
        <v>75.669099756691011</v>
      </c>
      <c r="X123" s="35">
        <f t="shared" si="47"/>
        <v>49.456528384012515</v>
      </c>
      <c r="Y123" s="35">
        <f t="shared" si="48"/>
        <v>77.806836072185988</v>
      </c>
      <c r="Z123" s="35">
        <f t="shared" si="49"/>
        <v>78.601563969580511</v>
      </c>
      <c r="AA123" s="35">
        <f t="shared" si="50"/>
        <v>-2.9324642128895277</v>
      </c>
      <c r="AB123" s="35">
        <f t="shared" si="51"/>
        <v>-2.9324642128895135</v>
      </c>
      <c r="AC123" s="35">
        <f t="shared" si="52"/>
        <v>-2.9324642128894993</v>
      </c>
      <c r="AF123">
        <v>1.96</v>
      </c>
      <c r="AG123">
        <v>1.93</v>
      </c>
      <c r="AJ123" t="s">
        <v>192</v>
      </c>
    </row>
    <row r="124" spans="1:36" ht="15" x14ac:dyDescent="0.25">
      <c r="A124">
        <v>1.87</v>
      </c>
      <c r="B124">
        <v>3.98</v>
      </c>
      <c r="C124">
        <v>4.1100000000000003</v>
      </c>
      <c r="D124" s="20">
        <f t="shared" si="28"/>
        <v>2.9324642128895073E-2</v>
      </c>
      <c r="E124" s="17">
        <f>IF(OR($A124="",$B124="",$C124=""),"",A124*'MPTO_working_3-way'!$I123)</f>
        <v>1.924837080781034</v>
      </c>
      <c r="F124" s="21">
        <f>IF(OR($A124="",$B124="",$C124=""),"",B124*'MPTO_working_3-way'!$I123)</f>
        <v>4.0967120756730022</v>
      </c>
      <c r="G124" s="22">
        <f>IF(OR($A124="",$B124="",$C124=""),"",C124*'MPTO_working_3-way'!$I123)</f>
        <v>4.2305242791497593</v>
      </c>
      <c r="H124" s="17">
        <f>IF(OR($A124="",$B124="",$C124=""),"",'MPTO_working_3-way'!E123)</f>
        <v>1.9048182236002509</v>
      </c>
      <c r="I124" s="21">
        <f>IF(OR($A124="",$B124="",$C124=""),"",'MPTO_working_3-way'!F123)</f>
        <v>4.141105679824526</v>
      </c>
      <c r="J124" s="22">
        <f>IF(OR($A124="",$B124="",$C124=""),"",'MPTO_working_3-way'!G123)</f>
        <v>4.2820295065239327</v>
      </c>
      <c r="K124" s="17">
        <f>IF(OR($A124="",$B124="",$C124=""),"",'OddsRatio_working_3-way'!H123)</f>
        <v>1.912354106463181</v>
      </c>
      <c r="L124" s="21">
        <f>IF(OR($A124="",$B124="",$C124=""),"",'OddsRatio_working_3-way'!I123)</f>
        <v>4.1250749853566413</v>
      </c>
      <c r="M124" s="22">
        <f>IF(OR($A124="",$B124="",$C124=""),"",'OddsRatio_working_3-way'!J123)</f>
        <v>4.2614037598856216</v>
      </c>
      <c r="N124" s="23">
        <f t="shared" si="41"/>
        <v>51.952448858385139</v>
      </c>
      <c r="O124" s="24">
        <f t="shared" si="42"/>
        <v>24.409818935974929</v>
      </c>
      <c r="P124" s="24">
        <f t="shared" si="43"/>
        <v>23.637732205639949</v>
      </c>
      <c r="Q124" t="s">
        <v>97</v>
      </c>
      <c r="R124" t="s">
        <v>93</v>
      </c>
      <c r="S124" s="48" t="s">
        <v>335</v>
      </c>
      <c r="T124" s="35">
        <v>100</v>
      </c>
      <c r="U124" s="35">
        <f t="shared" si="44"/>
        <v>31.972789115646258</v>
      </c>
      <c r="V124" s="35">
        <f t="shared" si="45"/>
        <v>78.678038379530932</v>
      </c>
      <c r="W124" s="35">
        <f t="shared" si="46"/>
        <v>85.994397759103649</v>
      </c>
      <c r="X124" s="35">
        <f t="shared" si="47"/>
        <v>35.327563861365441</v>
      </c>
      <c r="Y124" s="35">
        <f t="shared" si="48"/>
        <v>82.032813125250101</v>
      </c>
      <c r="Z124" s="35">
        <f t="shared" si="49"/>
        <v>89.349172504822818</v>
      </c>
      <c r="AA124" s="35">
        <f t="shared" si="50"/>
        <v>-3.3547747457191832</v>
      </c>
      <c r="AB124" s="35">
        <f t="shared" si="51"/>
        <v>-3.354774745719169</v>
      </c>
      <c r="AC124" s="35">
        <f t="shared" si="52"/>
        <v>-3.354774745719169</v>
      </c>
      <c r="AF124">
        <v>1.64</v>
      </c>
      <c r="AG124">
        <v>2.37</v>
      </c>
      <c r="AJ124" t="s">
        <v>192</v>
      </c>
    </row>
    <row r="125" spans="1:36" ht="15" x14ac:dyDescent="0.25">
      <c r="A125">
        <v>1.47</v>
      </c>
      <c r="B125">
        <v>4.6900000000000004</v>
      </c>
      <c r="C125">
        <v>7.14</v>
      </c>
      <c r="D125" s="20">
        <f t="shared" si="28"/>
        <v>3.354774745719169E-2</v>
      </c>
      <c r="E125" s="17">
        <f>IF(OR($A125="",$B125="",$C125=""),"",A125*'MPTO_working_3-way'!$I124)</f>
        <v>1.5193151887620717</v>
      </c>
      <c r="F125" s="21">
        <f>IF(OR($A125="",$B125="",$C125=""),"",B125*'MPTO_working_3-way'!$I124)</f>
        <v>4.8473389355742293</v>
      </c>
      <c r="G125" s="22">
        <f>IF(OR($A125="",$B125="",$C125=""),"",C125*'MPTO_working_3-way'!$I124)</f>
        <v>7.3795309168443479</v>
      </c>
      <c r="H125" s="17">
        <f>IF(OR($A125="",$B125="",$C125=""),"",'MPTO_working_3-way'!E124)</f>
        <v>1.4945683060434476</v>
      </c>
      <c r="I125" s="21">
        <f>IF(OR($A125="",$B125="",$C125=""),"",'MPTO_working_3-way'!F124)</f>
        <v>4.9495876156597642</v>
      </c>
      <c r="J125" s="22">
        <f>IF(OR($A125="",$B125="",$C125=""),"",'MPTO_working_3-way'!G124)</f>
        <v>7.7595507700863511</v>
      </c>
      <c r="K125" s="17">
        <f>IF(OR($A125="",$B125="",$C125=""),"",'OddsRatio_working_3-way'!H124)</f>
        <v>1.5024702628790232</v>
      </c>
      <c r="L125" s="21">
        <f>IF(OR($A125="",$B125="",$C125=""),"",'OddsRatio_working_3-way'!I124)</f>
        <v>4.9449261064331829</v>
      </c>
      <c r="M125" s="22">
        <f>IF(OR($A125="",$B125="",$C125=""),"",'OddsRatio_working_3-way'!J124)</f>
        <v>7.5641859873983037</v>
      </c>
      <c r="N125" s="23">
        <f t="shared" si="41"/>
        <v>65.819127419820873</v>
      </c>
      <c r="O125" s="24">
        <f t="shared" si="42"/>
        <v>20.629875758451316</v>
      </c>
      <c r="P125" s="24">
        <f t="shared" si="43"/>
        <v>13.550996821727828</v>
      </c>
      <c r="Q125" t="s">
        <v>99</v>
      </c>
      <c r="R125" t="s">
        <v>103</v>
      </c>
      <c r="S125" s="48" t="s">
        <v>335</v>
      </c>
      <c r="T125" s="35">
        <v>100</v>
      </c>
      <c r="U125" s="35">
        <f t="shared" si="44"/>
        <v>61.089494163424128</v>
      </c>
      <c r="V125" s="35">
        <f t="shared" si="45"/>
        <v>70.238095238095241</v>
      </c>
      <c r="W125" s="35">
        <f t="shared" si="46"/>
        <v>65.986394557823132</v>
      </c>
      <c r="X125" s="35">
        <f t="shared" si="47"/>
        <v>63.775510204081634</v>
      </c>
      <c r="Y125" s="35">
        <f t="shared" si="48"/>
        <v>72.924111278752747</v>
      </c>
      <c r="Z125" s="35">
        <f t="shared" si="49"/>
        <v>68.672410598480639</v>
      </c>
      <c r="AA125" s="35">
        <f t="shared" si="50"/>
        <v>-2.6860160406575062</v>
      </c>
      <c r="AB125" s="35">
        <f t="shared" si="51"/>
        <v>-2.6860160406575062</v>
      </c>
      <c r="AC125" s="35">
        <f t="shared" si="52"/>
        <v>-2.6860160406575062</v>
      </c>
      <c r="AF125">
        <v>1.8</v>
      </c>
      <c r="AG125">
        <v>2.09</v>
      </c>
      <c r="AJ125" t="s">
        <v>192</v>
      </c>
    </row>
    <row r="126" spans="1:36" ht="15" x14ac:dyDescent="0.25">
      <c r="A126">
        <v>2.57</v>
      </c>
      <c r="B126">
        <v>3.36</v>
      </c>
      <c r="C126">
        <v>2.94</v>
      </c>
      <c r="D126" s="20">
        <f t="shared" si="28"/>
        <v>2.6860160406575018E-2</v>
      </c>
      <c r="E126" s="17">
        <f>IF(OR($A126="",$B126="",$C126=""),"",A126*'MPTO_working_3-way'!$I125)</f>
        <v>2.6390306122448974</v>
      </c>
      <c r="F126" s="21">
        <f>IF(OR($A126="",$B126="",$C126=""),"",B126*'MPTO_working_3-way'!$I125)</f>
        <v>3.450250138966092</v>
      </c>
      <c r="G126" s="22">
        <f>IF(OR($A126="",$B126="",$C126=""),"",C126*'MPTO_working_3-way'!$I125)</f>
        <v>3.0189688715953307</v>
      </c>
      <c r="H126" s="17">
        <f>IF(OR($A126="",$B126="",$C126=""),"",'MPTO_working_3-way'!E125)</f>
        <v>2.6305290093477458</v>
      </c>
      <c r="I126" s="21">
        <f>IF(OR($A126="",$B126="",$C126=""),"",'MPTO_working_3-way'!F125)</f>
        <v>3.4642153042043002</v>
      </c>
      <c r="J126" s="22">
        <f>IF(OR($A126="",$B126="",$C126=""),"",'MPTO_working_3-way'!G125)</f>
        <v>3.0194816872140189</v>
      </c>
      <c r="K126" s="17">
        <f>IF(OR($A126="",$B126="",$C126=""),"",'OddsRatio_working_3-way'!H125)</f>
        <v>2.6345227066310741</v>
      </c>
      <c r="L126" s="21">
        <f>IF(OR($A126="",$B126="",$C126=""),"",'OddsRatio_working_3-way'!I125)</f>
        <v>3.4569895462734626</v>
      </c>
      <c r="M126" s="22">
        <f>IF(OR($A126="",$B126="",$C126=""),"",'OddsRatio_working_3-way'!J125)</f>
        <v>3.0197286948180162</v>
      </c>
      <c r="N126" s="23">
        <f t="shared" si="41"/>
        <v>37.892701788303533</v>
      </c>
      <c r="O126" s="24">
        <f t="shared" si="42"/>
        <v>28.983405832125019</v>
      </c>
      <c r="P126" s="24">
        <f t="shared" si="43"/>
        <v>33.123892379571451</v>
      </c>
      <c r="Q126" t="s">
        <v>108</v>
      </c>
      <c r="R126" t="s">
        <v>106</v>
      </c>
      <c r="S126" s="48" t="s">
        <v>335</v>
      </c>
      <c r="T126" s="35">
        <v>100</v>
      </c>
      <c r="U126" s="35">
        <f t="shared" si="44"/>
        <v>58.15899581589958</v>
      </c>
      <c r="V126" s="35">
        <f t="shared" si="45"/>
        <v>67.948717948717942</v>
      </c>
      <c r="W126" s="35">
        <f t="shared" si="46"/>
        <v>71.181556195965413</v>
      </c>
      <c r="X126" s="35">
        <f t="shared" si="47"/>
        <v>60.869725855316624</v>
      </c>
      <c r="Y126" s="35">
        <f t="shared" si="48"/>
        <v>70.659447988135</v>
      </c>
      <c r="Z126" s="35">
        <f t="shared" si="49"/>
        <v>73.892286235382471</v>
      </c>
      <c r="AA126" s="35">
        <f t="shared" si="50"/>
        <v>-2.7107300394170437</v>
      </c>
      <c r="AB126" s="35">
        <f t="shared" si="51"/>
        <v>-2.7107300394170579</v>
      </c>
      <c r="AC126" s="35">
        <f t="shared" si="52"/>
        <v>-2.7107300394170579</v>
      </c>
      <c r="AF126">
        <v>2.09</v>
      </c>
      <c r="AG126">
        <v>1.8</v>
      </c>
      <c r="AJ126" t="s">
        <v>192</v>
      </c>
    </row>
    <row r="127" spans="1:36" ht="15" x14ac:dyDescent="0.25">
      <c r="A127">
        <v>2.39</v>
      </c>
      <c r="B127">
        <v>3.12</v>
      </c>
      <c r="C127">
        <v>3.47</v>
      </c>
      <c r="D127" s="20">
        <f t="shared" si="28"/>
        <v>2.7107300394170419E-2</v>
      </c>
      <c r="E127" s="17">
        <f>IF(OR($A127="",$B127="",$C127=""),"",A127*'MPTO_working_3-way'!$I126)</f>
        <v>2.4547864479420674</v>
      </c>
      <c r="F127" s="21">
        <f>IF(OR($A127="",$B127="",$C127=""),"",B127*'MPTO_working_3-way'!$I126)</f>
        <v>3.2045747772298117</v>
      </c>
      <c r="G127" s="22">
        <f>IF(OR($A127="",$B127="",$C127=""),"",C127*'MPTO_working_3-way'!$I126)</f>
        <v>3.5640623323677714</v>
      </c>
      <c r="H127" s="17">
        <f>IF(OR($A127="",$B127="",$C127=""),"",'MPTO_working_3-way'!E126)</f>
        <v>2.4427524174426694</v>
      </c>
      <c r="I127" s="21">
        <f>IF(OR($A127="",$B127="",$C127=""),"",'MPTO_working_3-way'!F126)</f>
        <v>3.2105093716333712</v>
      </c>
      <c r="J127" s="22">
        <f>IF(OR($A127="",$B127="",$C127=""),"",'MPTO_working_3-way'!G126)</f>
        <v>3.5823204729928415</v>
      </c>
      <c r="K127" s="17">
        <f>IF(OR($A127="",$B127="",$C127=""),"",'OddsRatio_working_3-way'!H126)</f>
        <v>2.448097929455459</v>
      </c>
      <c r="L127" s="21">
        <f>IF(OR($A127="",$B127="",$C127=""),"",'OddsRatio_working_3-way'!I126)</f>
        <v>3.2086097916874632</v>
      </c>
      <c r="M127" s="22">
        <f>IF(OR($A127="",$B127="",$C127=""),"",'OddsRatio_working_3-way'!J126)</f>
        <v>3.5732387667302041</v>
      </c>
      <c r="N127" s="23">
        <f t="shared" si="41"/>
        <v>40.736741105864205</v>
      </c>
      <c r="O127" s="24">
        <f t="shared" si="42"/>
        <v>31.205388218915211</v>
      </c>
      <c r="P127" s="24">
        <f t="shared" si="43"/>
        <v>28.057870675220592</v>
      </c>
      <c r="Q127" t="s">
        <v>98</v>
      </c>
      <c r="R127" t="s">
        <v>150</v>
      </c>
      <c r="S127" s="48" t="s">
        <v>335</v>
      </c>
      <c r="T127" s="35">
        <v>100</v>
      </c>
      <c r="U127" s="35">
        <f t="shared" si="44"/>
        <v>84.686064318529858</v>
      </c>
      <c r="V127" s="35">
        <f t="shared" si="45"/>
        <v>76.851851851851848</v>
      </c>
      <c r="W127" s="35">
        <f t="shared" si="46"/>
        <v>35.483870967741936</v>
      </c>
      <c r="X127" s="35">
        <f t="shared" si="47"/>
        <v>87.664277180406216</v>
      </c>
      <c r="Y127" s="35">
        <f t="shared" si="48"/>
        <v>79.830064713728206</v>
      </c>
      <c r="Z127" s="35">
        <f t="shared" si="49"/>
        <v>38.46208382961828</v>
      </c>
      <c r="AA127" s="35">
        <f t="shared" si="50"/>
        <v>-2.9782128618763579</v>
      </c>
      <c r="AB127" s="35">
        <f t="shared" si="51"/>
        <v>-2.9782128618763579</v>
      </c>
      <c r="AC127" s="35">
        <f t="shared" si="52"/>
        <v>-2.9782128618763437</v>
      </c>
      <c r="AF127">
        <v>2.6</v>
      </c>
      <c r="AG127">
        <v>1.54</v>
      </c>
      <c r="AJ127" t="s">
        <v>192</v>
      </c>
    </row>
    <row r="128" spans="1:36" ht="15" x14ac:dyDescent="0.25">
      <c r="A128">
        <v>6.53</v>
      </c>
      <c r="B128">
        <v>4.32</v>
      </c>
      <c r="C128">
        <v>1.55</v>
      </c>
      <c r="D128" s="20">
        <f t="shared" si="28"/>
        <v>2.9782128618763393E-2</v>
      </c>
      <c r="E128" s="17">
        <f>IF(OR($A128="",$B128="",$C128=""),"",A128*'MPTO_working_3-way'!$I127)</f>
        <v>6.7244772998805251</v>
      </c>
      <c r="F128" s="21">
        <f>IF(OR($A128="",$B128="",$C128=""),"",B128*'MPTO_working_3-way'!$I127)</f>
        <v>4.4486587956330581</v>
      </c>
      <c r="G128" s="22">
        <f>IF(OR($A128="",$B128="",$C128=""),"",C128*'MPTO_working_3-way'!$I127)</f>
        <v>1.5961622993590834</v>
      </c>
      <c r="H128" s="17">
        <f>IF(OR($A128="",$B128="",$C128=""),"",'MPTO_working_3-way'!E127)</f>
        <v>6.9826560302526675</v>
      </c>
      <c r="I128" s="21">
        <f>IF(OR($A128="",$B128="",$C128=""),"",'MPTO_working_3-way'!F127)</f>
        <v>4.513570167240835</v>
      </c>
      <c r="J128" s="22">
        <f>IF(OR($A128="",$B128="",$C128=""),"",'MPTO_working_3-way'!G127)</f>
        <v>1.5742232550525894</v>
      </c>
      <c r="K128" s="17">
        <f>IF(OR($A128="",$B128="",$C128=""),"",'OddsRatio_working_3-way'!H127)</f>
        <v>6.8476984307375437</v>
      </c>
      <c r="L128" s="21">
        <f>IF(OR($A128="",$B128="",$C128=""),"",'OddsRatio_working_3-way'!I127)</f>
        <v>4.5107339584174762</v>
      </c>
      <c r="M128" s="22">
        <f>IF(OR($A128="",$B128="",$C128=""),"",'OddsRatio_working_3-way'!J127)</f>
        <v>1.5815974931113288</v>
      </c>
      <c r="N128" s="23">
        <f t="shared" si="41"/>
        <v>14.871044326638847</v>
      </c>
      <c r="O128" s="24">
        <f t="shared" si="42"/>
        <v>22.478685058553626</v>
      </c>
      <c r="P128" s="24">
        <f t="shared" si="43"/>
        <v>62.650270614807525</v>
      </c>
      <c r="Q128" t="s">
        <v>151</v>
      </c>
      <c r="R128" t="s">
        <v>105</v>
      </c>
      <c r="S128" s="48" t="s">
        <v>335</v>
      </c>
      <c r="T128" s="35">
        <v>100</v>
      </c>
      <c r="U128" s="35">
        <f t="shared" si="44"/>
        <v>54.337899543379002</v>
      </c>
      <c r="V128" s="35">
        <f t="shared" si="45"/>
        <v>71.346704871060169</v>
      </c>
      <c r="W128" s="35">
        <f t="shared" si="46"/>
        <v>71.590909090909093</v>
      </c>
      <c r="X128" s="35">
        <f t="shared" si="47"/>
        <v>57.062386038030731</v>
      </c>
      <c r="Y128" s="35">
        <f t="shared" si="48"/>
        <v>74.071191365711925</v>
      </c>
      <c r="Z128" s="35">
        <f t="shared" si="49"/>
        <v>74.315395585560836</v>
      </c>
      <c r="AA128" s="35">
        <f t="shared" si="50"/>
        <v>-2.7244864946517282</v>
      </c>
      <c r="AB128" s="35">
        <f t="shared" si="51"/>
        <v>-2.7244864946517566</v>
      </c>
      <c r="AC128" s="35">
        <f t="shared" si="52"/>
        <v>-2.7244864946517424</v>
      </c>
      <c r="AF128">
        <v>1.92</v>
      </c>
      <c r="AG128">
        <v>1.97</v>
      </c>
      <c r="AJ128" t="s">
        <v>192</v>
      </c>
    </row>
    <row r="129" spans="1:36" ht="15" x14ac:dyDescent="0.25">
      <c r="A129">
        <v>2.19</v>
      </c>
      <c r="B129">
        <v>3.49</v>
      </c>
      <c r="C129">
        <v>3.52</v>
      </c>
      <c r="D129" s="20">
        <f t="shared" si="28"/>
        <v>2.7244864946517566E-2</v>
      </c>
      <c r="E129" s="17">
        <f>IF(OR($A129="",$B129="",$C129=""),"",A129*'MPTO_working_3-way'!$I128)</f>
        <v>2.2496662542328734</v>
      </c>
      <c r="F129" s="21">
        <f>IF(OR($A129="",$B129="",$C129=""),"",B129*'MPTO_working_3-way'!$I128)</f>
        <v>3.5850845786633467</v>
      </c>
      <c r="G129" s="22">
        <f>IF(OR($A129="",$B129="",$C129=""),"",C129*'MPTO_working_3-way'!$I128)</f>
        <v>3.6159019246117419</v>
      </c>
      <c r="H129" s="17">
        <f>IF(OR($A129="",$B129="",$C129=""),"",'MPTO_working_3-way'!E128)</f>
        <v>2.2344402262015675</v>
      </c>
      <c r="I129" s="21">
        <f>IF(OR($A129="",$B129="",$C129=""),"",'MPTO_working_3-way'!F128)</f>
        <v>3.6042357457630856</v>
      </c>
      <c r="J129" s="22">
        <f>IF(OR($A129="",$B129="",$C129=""),"",'MPTO_working_3-way'!G128)</f>
        <v>3.636240831359733</v>
      </c>
      <c r="K129" s="17">
        <f>IF(OR($A129="",$B129="",$C129=""),"",'OddsRatio_working_3-way'!H128)</f>
        <v>2.2407985032482673</v>
      </c>
      <c r="L129" s="21">
        <f>IF(OR($A129="",$B129="",$C129=""),"",'OddsRatio_working_3-way'!I128)</f>
        <v>3.5962926664606627</v>
      </c>
      <c r="M129" s="22">
        <f>IF(OR($A129="",$B129="",$C129=""),"",'OddsRatio_working_3-way'!J128)</f>
        <v>3.6275733009963322</v>
      </c>
      <c r="N129" s="23">
        <f t="shared" si="41"/>
        <v>44.451037931446223</v>
      </c>
      <c r="O129" s="24">
        <f t="shared" si="42"/>
        <v>27.893344719159664</v>
      </c>
      <c r="P129" s="24">
        <f t="shared" si="43"/>
        <v>27.655617349394095</v>
      </c>
      <c r="Q129" t="s">
        <v>107</v>
      </c>
      <c r="R129" t="s">
        <v>102</v>
      </c>
      <c r="S129" s="48" t="s">
        <v>335</v>
      </c>
      <c r="T129" s="35">
        <v>100</v>
      </c>
      <c r="U129" s="35">
        <f t="shared" si="44"/>
        <v>70.238095238095241</v>
      </c>
      <c r="V129" s="35">
        <f t="shared" si="45"/>
        <v>70.501474926253692</v>
      </c>
      <c r="W129" s="35">
        <f t="shared" si="46"/>
        <v>56.521739130434774</v>
      </c>
      <c r="X129" s="35">
        <f t="shared" si="47"/>
        <v>72.97678594331154</v>
      </c>
      <c r="Y129" s="35">
        <f t="shared" si="48"/>
        <v>73.240165631469978</v>
      </c>
      <c r="Z129" s="35">
        <f t="shared" si="49"/>
        <v>59.260429835651074</v>
      </c>
      <c r="AA129" s="35">
        <f t="shared" si="50"/>
        <v>-2.7386907052162996</v>
      </c>
      <c r="AB129" s="35">
        <f t="shared" si="51"/>
        <v>-2.7386907052162854</v>
      </c>
      <c r="AC129" s="35">
        <f t="shared" si="52"/>
        <v>-2.7386907052162996</v>
      </c>
      <c r="AF129">
        <v>2.09</v>
      </c>
      <c r="AG129">
        <v>1.81</v>
      </c>
      <c r="AJ129" t="s">
        <v>192</v>
      </c>
    </row>
    <row r="130" spans="1:36" ht="15" x14ac:dyDescent="0.25">
      <c r="A130">
        <v>3.36</v>
      </c>
      <c r="B130">
        <v>3.39</v>
      </c>
      <c r="C130">
        <v>2.2999999999999998</v>
      </c>
      <c r="D130" s="20">
        <f t="shared" si="28"/>
        <v>2.7386907052163068E-2</v>
      </c>
      <c r="E130" s="17">
        <f>IF(OR($A130="",$B130="",$C130=""),"",A130*'MPTO_working_3-way'!$I129)</f>
        <v>3.4520200076952676</v>
      </c>
      <c r="F130" s="21">
        <f>IF(OR($A130="",$B130="",$C130=""),"",B130*'MPTO_working_3-way'!$I129)</f>
        <v>3.4828416149068331</v>
      </c>
      <c r="G130" s="22">
        <f>IF(OR($A130="",$B130="",$C130=""),"",C130*'MPTO_working_3-way'!$I129)</f>
        <v>2.362989886219975</v>
      </c>
      <c r="H130" s="17">
        <f>IF(OR($A130="",$B130="",$C130=""),"",'MPTO_working_3-way'!E129)</f>
        <v>3.4663237115366301</v>
      </c>
      <c r="I130" s="21">
        <f>IF(OR($A130="",$B130="",$C130=""),"",'MPTO_working_3-way'!F129)</f>
        <v>3.4982614129825187</v>
      </c>
      <c r="J130" s="22">
        <f>IF(OR($A130="",$B130="",$C130=""),"",'MPTO_working_3-way'!G129)</f>
        <v>2.3493279671139713</v>
      </c>
      <c r="K130" s="17">
        <f>IF(OR($A130="",$B130="",$C130=""),"",'OddsRatio_working_3-way'!H129)</f>
        <v>3.4602223817822648</v>
      </c>
      <c r="L130" s="21">
        <f>IF(OR($A130="",$B130="",$C130=""),"",'OddsRatio_working_3-way'!I129)</f>
        <v>3.4914963951100058</v>
      </c>
      <c r="M130" s="22">
        <f>IF(OR($A130="",$B130="",$C130=""),"",'OddsRatio_working_3-way'!J129)</f>
        <v>2.3552072442020946</v>
      </c>
      <c r="N130" s="23">
        <f t="shared" si="41"/>
        <v>28.968545888227553</v>
      </c>
      <c r="O130" s="24">
        <f t="shared" si="42"/>
        <v>28.712187075057393</v>
      </c>
      <c r="P130" s="24">
        <f t="shared" si="43"/>
        <v>42.319267036715033</v>
      </c>
      <c r="Q130" t="s">
        <v>179</v>
      </c>
      <c r="R130" t="s">
        <v>89</v>
      </c>
      <c r="S130" s="48" t="s">
        <v>335</v>
      </c>
      <c r="T130" s="35">
        <v>100</v>
      </c>
      <c r="U130" s="35">
        <f t="shared" si="44"/>
        <v>51.456310679611654</v>
      </c>
      <c r="V130" s="35">
        <f t="shared" si="45"/>
        <v>70.760233918128648</v>
      </c>
      <c r="W130" s="35">
        <f t="shared" si="46"/>
        <v>74.424552429667528</v>
      </c>
      <c r="X130" s="35">
        <f t="shared" si="47"/>
        <v>54.81521365220383</v>
      </c>
      <c r="Y130" s="35">
        <f t="shared" si="48"/>
        <v>74.119136890720824</v>
      </c>
      <c r="Z130" s="35">
        <f t="shared" si="49"/>
        <v>77.78345540225969</v>
      </c>
      <c r="AA130" s="35">
        <f t="shared" si="50"/>
        <v>-3.3589029725921762</v>
      </c>
      <c r="AB130" s="35">
        <f t="shared" si="51"/>
        <v>-3.3589029725921762</v>
      </c>
      <c r="AC130" s="35">
        <f t="shared" si="52"/>
        <v>-3.358902972592162</v>
      </c>
      <c r="AF130">
        <v>2.15</v>
      </c>
      <c r="AG130">
        <v>1.76</v>
      </c>
      <c r="AJ130" t="s">
        <v>192</v>
      </c>
    </row>
    <row r="131" spans="1:36" s="35" customFormat="1" ht="15" x14ac:dyDescent="0.25">
      <c r="A131">
        <v>2.06</v>
      </c>
      <c r="B131">
        <v>3.42</v>
      </c>
      <c r="C131">
        <v>3.91</v>
      </c>
      <c r="D131" s="20">
        <f t="shared" si="28"/>
        <v>3.3589029725921815E-2</v>
      </c>
      <c r="E131" s="17">
        <f>IF(OR($A131="",$B131="",$C131=""),"",A131*'MPTO_working_3-way'!$I130)</f>
        <v>2.129193401235399</v>
      </c>
      <c r="F131" s="21">
        <f>IF(OR($A131="",$B131="",$C131=""),"",B131*'MPTO_working_3-way'!$I130)</f>
        <v>3.5348744816626527</v>
      </c>
      <c r="G131" s="22">
        <f>IF(OR($A131="",$B131="",$C131=""),"",C131*'MPTO_working_3-way'!$I130)</f>
        <v>4.0413331062283548</v>
      </c>
      <c r="H131" s="17">
        <f>IF(OR($A131="",$B131="",$C131=""),"",'MPTO_working_3-way'!E130)</f>
        <v>2.108634531737783</v>
      </c>
      <c r="I131" s="21">
        <f>IF(OR($A131="",$B131="",$C131=""),"",'MPTO_working_3-way'!F130)</f>
        <v>3.5561711040955601</v>
      </c>
      <c r="J131" s="22">
        <f>IF(OR($A131="",$B131="",$C131=""),"",'MPTO_working_3-way'!G130)</f>
        <v>4.0890073453518729</v>
      </c>
      <c r="K131" s="17">
        <f>IF(OR($A131="",$B131="",$C131=""),"",'OddsRatio_working_3-way'!H130)</f>
        <v>2.1169282433330774</v>
      </c>
      <c r="L131" s="21">
        <f>IF(OR($A131="",$B131="",$C131=""),"",'OddsRatio_working_3-way'!I130)</f>
        <v>3.549968253647215</v>
      </c>
      <c r="M131" s="22">
        <f>IF(OR($A131="",$B131="",$C131=""),"",'OddsRatio_working_3-way'!J130)</f>
        <v>4.0662841397162799</v>
      </c>
      <c r="N131" s="23">
        <f t="shared" si="41"/>
        <v>46.966142174768187</v>
      </c>
      <c r="O131" s="24">
        <f t="shared" si="42"/>
        <v>28.289547625737566</v>
      </c>
      <c r="P131" s="24">
        <f t="shared" si="43"/>
        <v>24.744310199494237</v>
      </c>
      <c r="Q131" t="s">
        <v>201</v>
      </c>
      <c r="R131" t="s">
        <v>198</v>
      </c>
      <c r="S131" s="48" t="s">
        <v>335</v>
      </c>
      <c r="T131" s="35">
        <v>100</v>
      </c>
      <c r="U131" s="35">
        <f t="shared" si="44"/>
        <v>51.690821256038639</v>
      </c>
      <c r="V131" s="35">
        <f t="shared" si="45"/>
        <v>73.190348525469176</v>
      </c>
      <c r="W131" s="35">
        <f t="shared" si="46"/>
        <v>71.671388101982998</v>
      </c>
      <c r="X131" s="35">
        <f t="shared" si="47"/>
        <v>55.138263372547833</v>
      </c>
      <c r="Y131" s="35">
        <f t="shared" si="48"/>
        <v>76.637790641978356</v>
      </c>
      <c r="Z131" s="35">
        <f t="shared" si="49"/>
        <v>75.118830218492192</v>
      </c>
      <c r="AA131" s="35">
        <f t="shared" si="50"/>
        <v>-3.447442116509194</v>
      </c>
      <c r="AB131" s="35">
        <f t="shared" si="51"/>
        <v>-3.4474421165091798</v>
      </c>
      <c r="AC131" s="35">
        <f t="shared" si="52"/>
        <v>-3.447442116509194</v>
      </c>
      <c r="AD131" s="36"/>
      <c r="AE131" s="36"/>
      <c r="AF131">
        <v>2.16</v>
      </c>
      <c r="AG131">
        <v>1.74</v>
      </c>
      <c r="AH131" s="36"/>
      <c r="AI131" s="36"/>
      <c r="AJ131" t="s">
        <v>246</v>
      </c>
    </row>
    <row r="132" spans="1:36" ht="15" x14ac:dyDescent="0.25">
      <c r="A132">
        <v>2.0699999999999998</v>
      </c>
      <c r="B132">
        <v>3.73</v>
      </c>
      <c r="C132">
        <v>3.53</v>
      </c>
      <c r="D132" s="20">
        <f t="shared" ref="D132:D195" si="53">IF(OR($A132="",$B132="",$C132=""),"",(1/A132)+(1/B132)+(1/C132)-1)</f>
        <v>3.4474421165092028E-2</v>
      </c>
      <c r="E132" s="17">
        <f>IF(OR($A132="",$B132="",$C132=""),"",A132*'MPTO_working_3-way'!$I131)</f>
        <v>2.1413620518117402</v>
      </c>
      <c r="F132" s="21">
        <f>IF(OR($A132="",$B132="",$C132=""),"",B132*'MPTO_working_3-way'!$I131)</f>
        <v>3.8585895909457935</v>
      </c>
      <c r="G132" s="22">
        <f>IF(OR($A132="",$B132="",$C132=""),"",C132*'MPTO_working_3-way'!$I131)</f>
        <v>3.6516947067127745</v>
      </c>
      <c r="H132" s="17">
        <f>IF(OR($A132="",$B132="",$C132=""),"",'MPTO_working_3-way'!E131)</f>
        <v>2.1204396411791651</v>
      </c>
      <c r="I132" s="21">
        <f>IF(OR($A132="",$B132="",$C132=""),"",'MPTO_working_3-way'!F131)</f>
        <v>3.8970395749473492</v>
      </c>
      <c r="J132" s="22">
        <f>IF(OR($A132="",$B132="",$C132=""),"",'MPTO_working_3-way'!G131)</f>
        <v>3.6792483496097392</v>
      </c>
      <c r="K132" s="17">
        <f>IF(OR($A132="",$B132="",$C132=""),"",'OddsRatio_working_3-way'!H131)</f>
        <v>2.128853295319407</v>
      </c>
      <c r="L132" s="21">
        <f>IF(OR($A132="",$B132="",$C132=""),"",'OddsRatio_working_3-way'!I131)</f>
        <v>3.8801584076840938</v>
      </c>
      <c r="M132" s="22">
        <f>IF(OR($A132="",$B132="",$C132=""),"",'OddsRatio_working_3-way'!J131)</f>
        <v>3.6691577917365414</v>
      </c>
      <c r="N132" s="23">
        <f t="shared" si="41"/>
        <v>46.699249160315084</v>
      </c>
      <c r="O132" s="24">
        <f t="shared" si="42"/>
        <v>25.916205298083707</v>
      </c>
      <c r="P132" s="24">
        <f t="shared" si="43"/>
        <v>27.384545541601195</v>
      </c>
      <c r="Q132" t="s">
        <v>199</v>
      </c>
      <c r="R132" t="s">
        <v>211</v>
      </c>
      <c r="S132" s="48" t="s">
        <v>335</v>
      </c>
      <c r="T132" s="35">
        <v>100</v>
      </c>
      <c r="U132" s="35">
        <f t="shared" si="44"/>
        <v>54.128440366972484</v>
      </c>
      <c r="V132" s="35">
        <f t="shared" si="45"/>
        <v>68.35443037974683</v>
      </c>
      <c r="W132" s="35">
        <f t="shared" si="46"/>
        <v>74.093264248704671</v>
      </c>
      <c r="X132" s="35">
        <f t="shared" si="47"/>
        <v>57.552305371548499</v>
      </c>
      <c r="Y132" s="35">
        <f t="shared" si="48"/>
        <v>71.77829538432286</v>
      </c>
      <c r="Z132" s="35">
        <f t="shared" si="49"/>
        <v>77.517129253280686</v>
      </c>
      <c r="AA132" s="35">
        <f t="shared" si="50"/>
        <v>-3.4238650045760153</v>
      </c>
      <c r="AB132" s="35">
        <f t="shared" si="51"/>
        <v>-3.4238650045760295</v>
      </c>
      <c r="AC132" s="35">
        <f t="shared" si="52"/>
        <v>-3.4238650045760153</v>
      </c>
      <c r="AF132">
        <v>1.74</v>
      </c>
      <c r="AG132">
        <v>2.16</v>
      </c>
      <c r="AJ132" t="s">
        <v>246</v>
      </c>
    </row>
    <row r="133" spans="1:36" ht="15" x14ac:dyDescent="0.25">
      <c r="A133">
        <v>2.1800000000000002</v>
      </c>
      <c r="B133">
        <v>3.16</v>
      </c>
      <c r="C133">
        <v>3.86</v>
      </c>
      <c r="D133" s="20">
        <f t="shared" si="53"/>
        <v>3.42386500457601E-2</v>
      </c>
      <c r="E133" s="17">
        <f>IF(OR($A133="",$B133="",$C133=""),"",A133*'MPTO_working_3-way'!$I132)</f>
        <v>2.2546402570997572</v>
      </c>
      <c r="F133" s="21">
        <f>IF(OR($A133="",$B133="",$C133=""),"",B133*'MPTO_working_3-way'!$I132)</f>
        <v>3.2681941341446019</v>
      </c>
      <c r="G133" s="22">
        <f>IF(OR($A133="",$B133="",$C133=""),"",C133*'MPTO_working_3-way'!$I132)</f>
        <v>3.9921611891766338</v>
      </c>
      <c r="H133" s="17">
        <f>IF(OR($A133="",$B133="",$C133=""),"",'MPTO_working_3-way'!E132)</f>
        <v>2.2356224788668735</v>
      </c>
      <c r="I133" s="21">
        <f>IF(OR($A133="",$B133="",$C133=""),"",'MPTO_working_3-way'!F132)</f>
        <v>3.2782283596329207</v>
      </c>
      <c r="J133" s="22">
        <f>IF(OR($A133="",$B133="",$C133=""),"",'MPTO_working_3-way'!G132)</f>
        <v>4.0378838435049085</v>
      </c>
      <c r="K133" s="17">
        <f>IF(OR($A133="",$B133="",$C133=""),"",'OddsRatio_working_3-way'!H132)</f>
        <v>2.2436811959938332</v>
      </c>
      <c r="L133" s="21">
        <f>IF(OR($A133="",$B133="",$C133=""),"",'OddsRatio_working_3-way'!I132)</f>
        <v>3.2765689689378639</v>
      </c>
      <c r="M133" s="22">
        <f>IF(OR($A133="",$B133="",$C133=""),"",'OddsRatio_working_3-way'!J132)</f>
        <v>4.0143459496121716</v>
      </c>
      <c r="N133" s="23">
        <f t="shared" si="41"/>
        <v>44.352973688420875</v>
      </c>
      <c r="O133" s="24">
        <f t="shared" si="42"/>
        <v>30.597937544543512</v>
      </c>
      <c r="P133" s="24">
        <f t="shared" si="43"/>
        <v>25.049088767035627</v>
      </c>
      <c r="Q133" t="s">
        <v>209</v>
      </c>
      <c r="R133" t="s">
        <v>212</v>
      </c>
      <c r="S133" s="48" t="s">
        <v>335</v>
      </c>
      <c r="T133" s="35">
        <v>100</v>
      </c>
      <c r="U133" s="35">
        <f t="shared" si="44"/>
        <v>63.768115942028999</v>
      </c>
      <c r="V133" s="35">
        <f t="shared" si="45"/>
        <v>71.346704871060169</v>
      </c>
      <c r="W133" s="35">
        <f t="shared" si="46"/>
        <v>61.685823754789276</v>
      </c>
      <c r="X133" s="35">
        <f t="shared" si="47"/>
        <v>66.967471374150563</v>
      </c>
      <c r="Y133" s="35">
        <f t="shared" si="48"/>
        <v>74.546060303181747</v>
      </c>
      <c r="Z133" s="35">
        <f t="shared" si="49"/>
        <v>64.885179186910847</v>
      </c>
      <c r="AA133" s="35">
        <f t="shared" si="50"/>
        <v>-3.199355432121564</v>
      </c>
      <c r="AB133" s="35">
        <f t="shared" si="51"/>
        <v>-3.1993554321215782</v>
      </c>
      <c r="AC133" s="35">
        <f t="shared" si="52"/>
        <v>-3.1993554321215711</v>
      </c>
      <c r="AF133">
        <v>2.35</v>
      </c>
      <c r="AG133">
        <v>1.63</v>
      </c>
      <c r="AJ133" t="s">
        <v>246</v>
      </c>
    </row>
    <row r="134" spans="1:36" s="35" customFormat="1" ht="15" x14ac:dyDescent="0.25">
      <c r="A134">
        <v>2.76</v>
      </c>
      <c r="B134">
        <v>3.49</v>
      </c>
      <c r="C134">
        <v>2.61</v>
      </c>
      <c r="D134" s="20">
        <f t="shared" si="53"/>
        <v>3.1993554321215756E-2</v>
      </c>
      <c r="E134" s="17">
        <f>IF(OR($A134="",$B134="",$C134=""),"",A134*'MPTO_working_3-way'!$I133)</f>
        <v>2.8483022099265551</v>
      </c>
      <c r="F134" s="21">
        <f>IF(OR($A134="",$B134="",$C134=""),"",B134*'MPTO_working_3-way'!$I133)</f>
        <v>3.6016575045810431</v>
      </c>
      <c r="G134" s="22">
        <f>IF(OR($A134="",$B134="",$C134=""),"",C134*'MPTO_working_3-way'!$I133)</f>
        <v>2.693503176778373</v>
      </c>
      <c r="H134" s="17">
        <f>IF(OR($A134="",$B134="",$C134=""),"",'MPTO_working_3-way'!E133)</f>
        <v>2.8437017152769637</v>
      </c>
      <c r="I134" s="21">
        <f>IF(OR($A134="",$B134="",$C134=""),"",'MPTO_working_3-way'!F133)</f>
        <v>3.6249163721428115</v>
      </c>
      <c r="J134" s="22">
        <f>IF(OR($A134="",$B134="",$C134=""),"",'MPTO_working_3-way'!G133)</f>
        <v>2.6847277657415067</v>
      </c>
      <c r="K134" s="17">
        <f>IF(OR($A134="",$B134="",$C134=""),"",'OddsRatio_working_3-way'!H133)</f>
        <v>2.8465066266367303</v>
      </c>
      <c r="L134" s="21">
        <f>IF(OR($A134="",$B134="",$C134=""),"",'OddsRatio_working_3-way'!I133)</f>
        <v>3.6123872160940111</v>
      </c>
      <c r="M134" s="22">
        <f>IF(OR($A134="",$B134="",$C134=""),"",'OddsRatio_working_3-way'!J133)</f>
        <v>2.6891339027756458</v>
      </c>
      <c r="N134" s="23">
        <f t="shared" si="41"/>
        <v>35.108634066810822</v>
      </c>
      <c r="O134" s="24">
        <f t="shared" si="42"/>
        <v>27.764994276331763</v>
      </c>
      <c r="P134" s="24">
        <f t="shared" si="43"/>
        <v>37.126371656857415</v>
      </c>
      <c r="Q134" t="s">
        <v>200</v>
      </c>
      <c r="R134" t="s">
        <v>213</v>
      </c>
      <c r="S134" s="48" t="s">
        <v>335</v>
      </c>
      <c r="T134" s="35">
        <v>100</v>
      </c>
      <c r="U134" s="35">
        <f t="shared" si="44"/>
        <v>80.353634577603145</v>
      </c>
      <c r="V134" s="35">
        <f t="shared" si="45"/>
        <v>73.333333333333329</v>
      </c>
      <c r="W134" s="35">
        <f t="shared" si="46"/>
        <v>42.857142857142854</v>
      </c>
      <c r="X134" s="35">
        <f t="shared" si="47"/>
        <v>83.809523809523796</v>
      </c>
      <c r="Y134" s="35">
        <f t="shared" si="48"/>
        <v>76.789222565253993</v>
      </c>
      <c r="Z134" s="35">
        <f t="shared" si="49"/>
        <v>46.313032089063519</v>
      </c>
      <c r="AA134" s="35">
        <f t="shared" si="50"/>
        <v>-3.4558892319206507</v>
      </c>
      <c r="AB134" s="35">
        <f t="shared" si="51"/>
        <v>-3.4558892319206649</v>
      </c>
      <c r="AC134" s="35">
        <f t="shared" si="52"/>
        <v>-3.4558892319206649</v>
      </c>
      <c r="AD134" s="36"/>
      <c r="AE134" s="36"/>
      <c r="AF134">
        <v>1.95</v>
      </c>
      <c r="AG134">
        <v>1.92</v>
      </c>
      <c r="AH134" s="36"/>
      <c r="AI134" s="36"/>
      <c r="AJ134" t="s">
        <v>246</v>
      </c>
    </row>
    <row r="135" spans="1:36" ht="15" x14ac:dyDescent="0.25">
      <c r="A135">
        <v>5.09</v>
      </c>
      <c r="B135">
        <v>3.75</v>
      </c>
      <c r="C135">
        <v>1.75</v>
      </c>
      <c r="D135" s="20">
        <f t="shared" si="53"/>
        <v>3.4558892319206613E-2</v>
      </c>
      <c r="E135" s="17">
        <f>IF(OR($A135="",$B135="",$C135=""),"",A135*'MPTO_working_3-way'!$I134)</f>
        <v>5.2659047619047614</v>
      </c>
      <c r="F135" s="21">
        <f>IF(OR($A135="",$B135="",$C135=""),"",B135*'MPTO_working_3-way'!$I134)</f>
        <v>3.8795958461970246</v>
      </c>
      <c r="G135" s="22">
        <f>IF(OR($A135="",$B135="",$C135=""),"",C135*'MPTO_working_3-way'!$I134)</f>
        <v>1.8104780615586116</v>
      </c>
      <c r="H135" s="17">
        <f>IF(OR($A135="",$B135="",$C135=""),"",'MPTO_working_3-way'!E134)</f>
        <v>5.4070414460594201</v>
      </c>
      <c r="I135" s="21">
        <f>IF(OR($A135="",$B135="",$C135=""),"",'MPTO_working_3-way'!F134)</f>
        <v>3.9193087095749095</v>
      </c>
      <c r="J135" s="22">
        <f>IF(OR($A135="",$B135="",$C135=""),"",'MPTO_working_3-way'!G134)</f>
        <v>1.7860047007452127</v>
      </c>
      <c r="K135" s="17">
        <f>IF(OR($A135="",$B135="",$C135=""),"",'OddsRatio_working_3-way'!H134)</f>
        <v>5.3350930271519239</v>
      </c>
      <c r="L135" s="21">
        <f>IF(OR($A135="",$B135="",$C135=""),"",'OddsRatio_working_3-way'!I134)</f>
        <v>3.9147936001632737</v>
      </c>
      <c r="M135" s="22">
        <f>IF(OR($A135="",$B135="",$C135=""),"",'OddsRatio_working_3-way'!J134)</f>
        <v>1.7949437091354388</v>
      </c>
      <c r="N135" s="23">
        <f t="shared" si="41"/>
        <v>18.99008898213123</v>
      </c>
      <c r="O135" s="24">
        <f t="shared" si="42"/>
        <v>25.775880778412791</v>
      </c>
      <c r="P135" s="24">
        <f t="shared" si="43"/>
        <v>55.234030239455976</v>
      </c>
      <c r="Q135" t="s">
        <v>204</v>
      </c>
      <c r="R135" t="s">
        <v>210</v>
      </c>
      <c r="S135" s="48" t="s">
        <v>335</v>
      </c>
      <c r="T135" s="35">
        <v>100</v>
      </c>
      <c r="U135" s="35">
        <f t="shared" si="44"/>
        <v>79.253112033195009</v>
      </c>
      <c r="V135" s="35">
        <f t="shared" si="45"/>
        <v>74.811083123425689</v>
      </c>
      <c r="W135" s="35">
        <f t="shared" si="46"/>
        <v>42.528735632183903</v>
      </c>
      <c r="X135" s="35">
        <f t="shared" si="47"/>
        <v>82.660181244390401</v>
      </c>
      <c r="Y135" s="35">
        <f t="shared" si="48"/>
        <v>78.218152334621067</v>
      </c>
      <c r="Z135" s="35">
        <f t="shared" si="49"/>
        <v>45.935804843379287</v>
      </c>
      <c r="AA135" s="35">
        <f t="shared" si="50"/>
        <v>-3.4070692111953917</v>
      </c>
      <c r="AB135" s="35">
        <f t="shared" si="51"/>
        <v>-3.4070692111953775</v>
      </c>
      <c r="AC135" s="35">
        <f t="shared" si="52"/>
        <v>-3.4070692111953846</v>
      </c>
      <c r="AF135">
        <v>1.96</v>
      </c>
      <c r="AG135">
        <v>1.91</v>
      </c>
      <c r="AJ135" t="s">
        <v>246</v>
      </c>
    </row>
    <row r="136" spans="1:36" ht="15" x14ac:dyDescent="0.25">
      <c r="A136">
        <v>4.82</v>
      </c>
      <c r="B136">
        <v>3.97</v>
      </c>
      <c r="C136">
        <v>1.74</v>
      </c>
      <c r="D136" s="20">
        <f t="shared" si="53"/>
        <v>3.4070692111953793E-2</v>
      </c>
      <c r="E136" s="17">
        <f>IF(OR($A136="",$B136="",$C136=""),"",A136*'MPTO_working_3-way'!$I135)</f>
        <v>4.9842207359796173</v>
      </c>
      <c r="F136" s="21">
        <f>IF(OR($A136="",$B136="",$C136=""),"",B136*'MPTO_working_3-way'!$I135)</f>
        <v>4.1052606476844566</v>
      </c>
      <c r="G136" s="22">
        <f>IF(OR($A136="",$B136="",$C136=""),"",C136*'MPTO_working_3-way'!$I135)</f>
        <v>1.7992830042747996</v>
      </c>
      <c r="H136" s="17">
        <f>IF(OR($A136="",$B136="",$C136=""),"",'MPTO_working_3-way'!E135)</f>
        <v>5.0991274897396472</v>
      </c>
      <c r="I136" s="21">
        <f>IF(OR($A136="",$B136="",$C136=""),"",'MPTO_working_3-way'!F135)</f>
        <v>4.1574462927572284</v>
      </c>
      <c r="J136" s="22">
        <f>IF(OR($A136="",$B136="",$C136=""),"",'MPTO_working_3-way'!G135)</f>
        <v>1.7750773051565656</v>
      </c>
      <c r="K136" s="17">
        <f>IF(OR($A136="",$B136="",$C136=""),"",'OddsRatio_working_3-way'!H135)</f>
        <v>5.0459799005814201</v>
      </c>
      <c r="L136" s="21">
        <f>IF(OR($A136="",$B136="",$C136=""),"",'OddsRatio_working_3-way'!I135)</f>
        <v>4.1456964148499509</v>
      </c>
      <c r="M136" s="22">
        <f>IF(OR($A136="",$B136="",$C136=""),"",'OddsRatio_working_3-way'!J135)</f>
        <v>1.7837762111073958</v>
      </c>
      <c r="N136" s="23">
        <f t="shared" si="41"/>
        <v>20.063316874818472</v>
      </c>
      <c r="O136" s="24">
        <f t="shared" si="42"/>
        <v>24.35898925355794</v>
      </c>
      <c r="P136" s="24">
        <f t="shared" si="43"/>
        <v>55.57769387162358</v>
      </c>
      <c r="Q136" t="s">
        <v>203</v>
      </c>
      <c r="R136" t="s">
        <v>196</v>
      </c>
      <c r="S136" s="48" t="s">
        <v>335</v>
      </c>
      <c r="T136" s="35">
        <v>100</v>
      </c>
      <c r="U136" s="35">
        <f t="shared" si="44"/>
        <v>60</v>
      </c>
      <c r="V136" s="35">
        <f t="shared" si="45"/>
        <v>68.55345911949685</v>
      </c>
      <c r="W136" s="35">
        <f t="shared" si="46"/>
        <v>68.051118210862612</v>
      </c>
      <c r="X136" s="35">
        <f t="shared" si="47"/>
        <v>63.395422669640524</v>
      </c>
      <c r="Y136" s="35">
        <f t="shared" si="48"/>
        <v>71.948881789137388</v>
      </c>
      <c r="Z136" s="35">
        <f t="shared" si="49"/>
        <v>71.44654088050315</v>
      </c>
      <c r="AA136" s="35">
        <f t="shared" si="50"/>
        <v>-3.3954226696405243</v>
      </c>
      <c r="AB136" s="35">
        <f t="shared" si="51"/>
        <v>-3.3954226696405385</v>
      </c>
      <c r="AC136" s="35">
        <f t="shared" si="52"/>
        <v>-3.3954226696405385</v>
      </c>
      <c r="AF136">
        <v>1.74</v>
      </c>
      <c r="AG136">
        <v>2.15</v>
      </c>
      <c r="AJ136" t="s">
        <v>246</v>
      </c>
    </row>
    <row r="137" spans="1:36" ht="15" x14ac:dyDescent="0.25">
      <c r="A137">
        <v>2.5</v>
      </c>
      <c r="B137">
        <v>3.18</v>
      </c>
      <c r="C137">
        <v>3.13</v>
      </c>
      <c r="D137" s="20">
        <f t="shared" si="53"/>
        <v>3.3954226696405243E-2</v>
      </c>
      <c r="E137" s="17">
        <f>IF(OR($A137="",$B137="",$C137=""),"",A137*'MPTO_working_3-way'!$I136)</f>
        <v>2.5848855667410131</v>
      </c>
      <c r="F137" s="21">
        <f>IF(OR($A137="",$B137="",$C137=""),"",B137*'MPTO_working_3-way'!$I136)</f>
        <v>3.287974440894569</v>
      </c>
      <c r="G137" s="22">
        <f>IF(OR($A137="",$B137="",$C137=""),"",C137*'MPTO_working_3-way'!$I136)</f>
        <v>3.2362767295597483</v>
      </c>
      <c r="H137" s="17">
        <f>IF(OR($A137="",$B137="",$C137=""),"",'MPTO_working_3-way'!E136)</f>
        <v>2.5727977997814944</v>
      </c>
      <c r="I137" s="21">
        <f>IF(OR($A137="",$B137="",$C137=""),"",'MPTO_working_3-way'!F136)</f>
        <v>3.29872603302681</v>
      </c>
      <c r="J137" s="22">
        <f>IF(OR($A137="",$B137="",$C137=""),"",'MPTO_working_3-way'!G136)</f>
        <v>3.2449543796810274</v>
      </c>
      <c r="K137" s="17">
        <f>IF(OR($A137="",$B137="",$C137=""),"",'OddsRatio_working_3-way'!H136)</f>
        <v>2.5782584628199134</v>
      </c>
      <c r="L137" s="21">
        <f>IF(OR($A137="",$B137="",$C137=""),"",'OddsRatio_working_3-way'!I136)</f>
        <v>3.2937356326316078</v>
      </c>
      <c r="M137" s="22">
        <f>IF(OR($A137="",$B137="",$C137=""),"",'OddsRatio_working_3-way'!J136)</f>
        <v>3.2411270172042781</v>
      </c>
      <c r="N137" s="23">
        <f t="shared" si="41"/>
        <v>38.686432113928575</v>
      </c>
      <c r="O137" s="24">
        <f t="shared" si="42"/>
        <v>30.41386172478661</v>
      </c>
      <c r="P137" s="24">
        <f t="shared" si="43"/>
        <v>30.899706161284808</v>
      </c>
      <c r="Q137" t="s">
        <v>205</v>
      </c>
      <c r="R137" t="s">
        <v>214</v>
      </c>
      <c r="S137" s="48" t="s">
        <v>335</v>
      </c>
      <c r="T137" s="35">
        <v>100</v>
      </c>
      <c r="U137" s="35">
        <f t="shared" si="44"/>
        <v>59.349593495934961</v>
      </c>
      <c r="V137" s="35">
        <f t="shared" si="45"/>
        <v>68.652037617554868</v>
      </c>
      <c r="W137" s="35">
        <f t="shared" si="46"/>
        <v>68.75</v>
      </c>
      <c r="X137" s="35">
        <f t="shared" si="47"/>
        <v>62.597962382445147</v>
      </c>
      <c r="Y137" s="35">
        <f t="shared" si="48"/>
        <v>71.900406504065046</v>
      </c>
      <c r="Z137" s="35">
        <f t="shared" si="49"/>
        <v>71.998368886510193</v>
      </c>
      <c r="AA137" s="35">
        <f t="shared" si="50"/>
        <v>-3.2483688865101854</v>
      </c>
      <c r="AB137" s="35">
        <f t="shared" si="51"/>
        <v>-3.2483688865101783</v>
      </c>
      <c r="AC137" s="35">
        <f t="shared" si="52"/>
        <v>-3.2483688865101925</v>
      </c>
      <c r="AF137">
        <v>2.2000000000000002</v>
      </c>
      <c r="AG137">
        <v>1.71</v>
      </c>
      <c r="AJ137" t="s">
        <v>246</v>
      </c>
    </row>
    <row r="138" spans="1:36" ht="15" x14ac:dyDescent="0.25">
      <c r="A138">
        <v>2.46</v>
      </c>
      <c r="B138">
        <v>3.19</v>
      </c>
      <c r="C138">
        <v>3.2</v>
      </c>
      <c r="D138" s="20">
        <f t="shared" si="53"/>
        <v>3.248368886510189E-2</v>
      </c>
      <c r="E138" s="17">
        <f>IF(OR($A138="",$B138="",$C138=""),"",A138*'MPTO_working_3-way'!$I137)</f>
        <v>2.5399098746081505</v>
      </c>
      <c r="F138" s="21">
        <f>IF(OR($A138="",$B138="",$C138=""),"",B138*'MPTO_working_3-way'!$I137)</f>
        <v>3.2936229674796751</v>
      </c>
      <c r="G138" s="22">
        <f>IF(OR($A138="",$B138="",$C138=""),"",C138*'MPTO_working_3-way'!$I137)</f>
        <v>3.3039478043683261</v>
      </c>
      <c r="H138" s="17">
        <f>IF(OR($A138="",$B138="",$C138=""),"",'MPTO_working_3-way'!E137)</f>
        <v>2.527319254918432</v>
      </c>
      <c r="I138" s="21">
        <f>IF(OR($A138="",$B138="",$C138=""),"",'MPTO_working_3-way'!F137)</f>
        <v>3.3041278440440212</v>
      </c>
      <c r="J138" s="22">
        <f>IF(OR($A138="",$B138="",$C138=""),"",'MPTO_working_3-way'!G137)</f>
        <v>3.3148573822254925</v>
      </c>
      <c r="K138" s="17">
        <f>IF(OR($A138="",$B138="",$C138=""),"",'OddsRatio_working_3-way'!H137)</f>
        <v>2.5329531878201914</v>
      </c>
      <c r="L138" s="21">
        <f>IF(OR($A138="",$B138="",$C138=""),"",'OddsRatio_working_3-way'!I137)</f>
        <v>3.2994297817302876</v>
      </c>
      <c r="M138" s="22">
        <f>IF(OR($A138="",$B138="",$C138=""),"",'OddsRatio_working_3-way'!J137)</f>
        <v>3.3099294610989189</v>
      </c>
      <c r="N138" s="23">
        <f t="shared" si="41"/>
        <v>39.371475736093856</v>
      </c>
      <c r="O138" s="24">
        <f t="shared" si="42"/>
        <v>30.361702291783978</v>
      </c>
      <c r="P138" s="24">
        <f t="shared" si="43"/>
        <v>30.266821972122155</v>
      </c>
      <c r="Q138" t="s">
        <v>316</v>
      </c>
      <c r="R138" t="s">
        <v>208</v>
      </c>
      <c r="S138" s="48" t="s">
        <v>335</v>
      </c>
      <c r="T138" s="35">
        <v>100</v>
      </c>
      <c r="U138" s="35">
        <f t="shared" si="44"/>
        <v>69.696969696969703</v>
      </c>
      <c r="V138" s="35">
        <f t="shared" si="45"/>
        <v>70.501474926253692</v>
      </c>
      <c r="W138" s="35">
        <f t="shared" si="46"/>
        <v>56.331877729257641</v>
      </c>
      <c r="X138" s="35">
        <f t="shared" si="47"/>
        <v>73.16664734448868</v>
      </c>
      <c r="Y138" s="35">
        <f t="shared" si="48"/>
        <v>73.97115257377267</v>
      </c>
      <c r="Z138" s="35">
        <f t="shared" si="49"/>
        <v>59.801555376776619</v>
      </c>
      <c r="AA138" s="35">
        <f t="shared" si="50"/>
        <v>-3.4696776475189779</v>
      </c>
      <c r="AB138" s="35">
        <f t="shared" si="51"/>
        <v>-3.4696776475189779</v>
      </c>
      <c r="AC138" s="35">
        <f t="shared" si="52"/>
        <v>-3.4696776475189779</v>
      </c>
      <c r="AF138">
        <v>2.27</v>
      </c>
      <c r="AG138">
        <v>1.67</v>
      </c>
      <c r="AJ138" t="s">
        <v>246</v>
      </c>
    </row>
    <row r="139" spans="1:36" ht="15" x14ac:dyDescent="0.25">
      <c r="A139">
        <v>3.3</v>
      </c>
      <c r="B139">
        <v>3.39</v>
      </c>
      <c r="C139">
        <v>2.29</v>
      </c>
      <c r="D139" s="20">
        <f t="shared" si="53"/>
        <v>3.4696776475189761E-2</v>
      </c>
      <c r="E139" s="17">
        <f>IF(OR($A139="",$B139="",$C139=""),"",A139*'MPTO_working_3-way'!$I138)</f>
        <v>3.4144993623681259</v>
      </c>
      <c r="F139" s="21">
        <f>IF(OR($A139="",$B139="",$C139=""),"",B139*'MPTO_working_3-way'!$I138)</f>
        <v>3.5076220722508933</v>
      </c>
      <c r="G139" s="22">
        <f>IF(OR($A139="",$B139="",$C139=""),"",C139*'MPTO_working_3-way'!$I138)</f>
        <v>2.3694556181281845</v>
      </c>
      <c r="H139" s="17">
        <f>IF(OR($A139="",$B139="",$C139=""),"",'MPTO_working_3-way'!E138)</f>
        <v>3.4309470844979311</v>
      </c>
      <c r="I139" s="21">
        <f>IF(OR($A139="",$B139="",$C139=""),"",'MPTO_working_3-way'!F138)</f>
        <v>3.5283367604545561</v>
      </c>
      <c r="J139" s="22">
        <f>IF(OR($A139="",$B139="",$C139=""),"",'MPTO_working_3-way'!G138)</f>
        <v>2.3523011814656711</v>
      </c>
      <c r="K139" s="17">
        <f>IF(OR($A139="",$B139="",$C139=""),"",'OddsRatio_working_3-way'!H138)</f>
        <v>3.4241839920660349</v>
      </c>
      <c r="L139" s="21">
        <f>IF(OR($A139="",$B139="",$C139=""),"",'OddsRatio_working_3-way'!I138)</f>
        <v>3.519043365668618</v>
      </c>
      <c r="M139" s="22">
        <f>IF(OR($A139="",$B139="",$C139=""),"",'OddsRatio_working_3-way'!J138)</f>
        <v>2.3596510216370365</v>
      </c>
      <c r="N139" s="23">
        <f t="shared" si="41"/>
        <v>29.28687031021877</v>
      </c>
      <c r="O139" s="24">
        <f t="shared" si="42"/>
        <v>28.509342779858983</v>
      </c>
      <c r="P139" s="24">
        <f t="shared" si="43"/>
        <v>42.20378690992225</v>
      </c>
      <c r="Q139" t="s">
        <v>206</v>
      </c>
      <c r="R139" t="s">
        <v>317</v>
      </c>
      <c r="S139" s="48" t="s">
        <v>335</v>
      </c>
      <c r="T139" s="35">
        <v>100</v>
      </c>
      <c r="U139" s="35">
        <f t="shared" si="44"/>
        <v>39.024390243902438</v>
      </c>
      <c r="V139" s="35">
        <f t="shared" si="45"/>
        <v>77.578475336322867</v>
      </c>
      <c r="W139" s="35">
        <f t="shared" si="46"/>
        <v>79.797979797979792</v>
      </c>
      <c r="X139" s="35">
        <f t="shared" si="47"/>
        <v>42.623544865697333</v>
      </c>
      <c r="Y139" s="35">
        <f t="shared" si="48"/>
        <v>81.177629958117762</v>
      </c>
      <c r="Z139" s="35">
        <f t="shared" si="49"/>
        <v>83.397134419774687</v>
      </c>
      <c r="AA139" s="35">
        <f t="shared" si="50"/>
        <v>-3.5991546217948951</v>
      </c>
      <c r="AB139" s="35">
        <f t="shared" si="51"/>
        <v>-3.5991546217948951</v>
      </c>
      <c r="AC139" s="35">
        <f t="shared" si="52"/>
        <v>-3.5991546217948951</v>
      </c>
      <c r="AF139">
        <v>2.06</v>
      </c>
      <c r="AG139">
        <v>1.82</v>
      </c>
      <c r="AJ139" t="s">
        <v>246</v>
      </c>
    </row>
    <row r="140" spans="1:36" ht="15" x14ac:dyDescent="0.25">
      <c r="A140">
        <v>1.64</v>
      </c>
      <c r="B140">
        <v>4.46</v>
      </c>
      <c r="C140">
        <v>4.95</v>
      </c>
      <c r="D140" s="20">
        <f t="shared" si="53"/>
        <v>3.5991546217948978E-2</v>
      </c>
      <c r="E140" s="17">
        <f>IF(OR($A140="",$B140="",$C140=""),"",A140*'MPTO_working_3-way'!$I139)</f>
        <v>1.6990261357974363</v>
      </c>
      <c r="F140" s="21">
        <f>IF(OR($A140="",$B140="",$C140=""),"",B140*'MPTO_working_3-way'!$I139)</f>
        <v>4.6205222961320525</v>
      </c>
      <c r="G140" s="22">
        <f>IF(OR($A140="",$B140="",$C140=""),"",C140*'MPTO_working_3-way'!$I139)</f>
        <v>5.1281581537788474</v>
      </c>
      <c r="H140" s="17">
        <f>IF(OR($A140="",$B140="",$C140=""),"",'MPTO_working_3-way'!E139)</f>
        <v>1.6729152407255559</v>
      </c>
      <c r="I140" s="21">
        <f>IF(OR($A140="",$B140="",$C140=""),"",'MPTO_working_3-way'!F139)</f>
        <v>4.7121342005164228</v>
      </c>
      <c r="J140" s="22">
        <f>IF(OR($A140="",$B140="",$C140=""),"",'MPTO_working_3-way'!G139)</f>
        <v>5.262520300308914</v>
      </c>
      <c r="K140" s="17">
        <f>IF(OR($A140="",$B140="",$C140=""),"",'OddsRatio_working_3-way'!H139)</f>
        <v>1.6818197794205136</v>
      </c>
      <c r="L140" s="21">
        <f>IF(OR($A140="",$B140="",$C140=""),"",'OddsRatio_working_3-way'!I139)</f>
        <v>4.6860881824921519</v>
      </c>
      <c r="M140" s="22">
        <f>IF(OR($A140="",$B140="",$C140=""),"",'OddsRatio_working_3-way'!J139)</f>
        <v>5.2081064511109814</v>
      </c>
      <c r="N140" s="23">
        <f t="shared" si="41"/>
        <v>58.857246450223144</v>
      </c>
      <c r="O140" s="24">
        <f t="shared" si="42"/>
        <v>21.642574927884741</v>
      </c>
      <c r="P140" s="24">
        <f t="shared" si="43"/>
        <v>19.500178621892111</v>
      </c>
      <c r="Q140" t="s">
        <v>194</v>
      </c>
      <c r="R140" t="s">
        <v>202</v>
      </c>
      <c r="S140" s="48" t="s">
        <v>335</v>
      </c>
      <c r="T140" s="35">
        <v>100</v>
      </c>
      <c r="U140" s="35">
        <f t="shared" si="44"/>
        <v>69.78851963746223</v>
      </c>
      <c r="V140" s="35">
        <f t="shared" si="45"/>
        <v>71.181556195965413</v>
      </c>
      <c r="W140" s="35">
        <f t="shared" si="46"/>
        <v>53.488372093023258</v>
      </c>
      <c r="X140" s="35">
        <f t="shared" si="47"/>
        <v>75.330071711011328</v>
      </c>
      <c r="Y140" s="35">
        <f t="shared" si="48"/>
        <v>76.723108269514512</v>
      </c>
      <c r="Z140" s="35">
        <f t="shared" si="49"/>
        <v>59.029924166572343</v>
      </c>
      <c r="AA140" s="35">
        <f t="shared" si="50"/>
        <v>-5.5415520735490986</v>
      </c>
      <c r="AB140" s="35">
        <f t="shared" si="51"/>
        <v>-5.5415520735490986</v>
      </c>
      <c r="AC140" s="35">
        <f t="shared" si="52"/>
        <v>-5.5415520735490844</v>
      </c>
      <c r="AF140">
        <v>1.6</v>
      </c>
      <c r="AG140">
        <v>2.41</v>
      </c>
      <c r="AJ140" t="s">
        <v>246</v>
      </c>
    </row>
    <row r="141" spans="1:36" ht="15" x14ac:dyDescent="0.25">
      <c r="A141">
        <v>3.31</v>
      </c>
      <c r="B141">
        <v>3.47</v>
      </c>
      <c r="C141">
        <v>2.15</v>
      </c>
      <c r="D141" s="20">
        <f t="shared" si="53"/>
        <v>5.5415520735490942E-2</v>
      </c>
      <c r="E141" s="17">
        <f>IF(OR($A141="",$B141="",$C141=""),"",A141*'MPTO_working_3-way'!$I140)</f>
        <v>3.4934253736344751</v>
      </c>
      <c r="F141" s="21">
        <f>IF(OR($A141="",$B141="",$C141=""),"",B141*'MPTO_working_3-way'!$I140)</f>
        <v>3.6622918569521539</v>
      </c>
      <c r="G141" s="22">
        <f>IF(OR($A141="",$B141="",$C141=""),"",C141*'MPTO_working_3-way'!$I140)</f>
        <v>2.2691433695813052</v>
      </c>
      <c r="H141" s="17">
        <f>IF(OR($A141="",$B141="",$C141=""),"",'MPTO_working_3-way'!E140)</f>
        <v>3.5255589917791585</v>
      </c>
      <c r="I141" s="21">
        <f>IF(OR($A141="",$B141="",$C141=""),"",'MPTO_working_3-way'!F140)</f>
        <v>3.7076503217672943</v>
      </c>
      <c r="J141" s="22">
        <f>IF(OR($A141="",$B141="",$C141=""),"",'MPTO_working_3-way'!G140)</f>
        <v>2.2389173872434522</v>
      </c>
      <c r="K141" s="17">
        <f>IF(OR($A141="",$B141="",$C141=""),"",'OddsRatio_working_3-way'!H140)</f>
        <v>3.513429574769924</v>
      </c>
      <c r="L141" s="21">
        <f>IF(OR($A141="",$B141="",$C141=""),"",'OddsRatio_working_3-way'!I140)</f>
        <v>3.6875199349271477</v>
      </c>
      <c r="M141" s="22">
        <f>IF(OR($A141="",$B141="",$C141=""),"",'OddsRatio_working_3-way'!J140)</f>
        <v>2.2512744636300481</v>
      </c>
      <c r="N141" s="23">
        <f t="shared" si="41"/>
        <v>28.625199998465238</v>
      </c>
      <c r="O141" s="24">
        <f t="shared" si="42"/>
        <v>27.3053060504092</v>
      </c>
      <c r="P141" s="24">
        <f t="shared" si="43"/>
        <v>44.069493951125558</v>
      </c>
      <c r="Q141" t="s">
        <v>207</v>
      </c>
      <c r="R141" t="s">
        <v>197</v>
      </c>
      <c r="S141" s="48" t="s">
        <v>335</v>
      </c>
      <c r="T141" s="35">
        <v>100</v>
      </c>
      <c r="U141" s="35">
        <f t="shared" si="44"/>
        <v>38.650306748466257</v>
      </c>
      <c r="V141" s="35">
        <f t="shared" si="45"/>
        <v>74.937343358395992</v>
      </c>
      <c r="W141" s="35">
        <f t="shared" si="46"/>
        <v>82.758620689655174</v>
      </c>
      <c r="X141" s="35">
        <f t="shared" si="47"/>
        <v>42.30403595194884</v>
      </c>
      <c r="Y141" s="35">
        <f t="shared" si="48"/>
        <v>78.591072561878576</v>
      </c>
      <c r="Z141" s="35">
        <f t="shared" si="49"/>
        <v>86.412349893137758</v>
      </c>
      <c r="AA141" s="35">
        <f t="shared" si="50"/>
        <v>-3.6537292034825839</v>
      </c>
      <c r="AB141" s="35">
        <f t="shared" si="51"/>
        <v>-3.6537292034825839</v>
      </c>
      <c r="AC141" s="35">
        <f t="shared" si="52"/>
        <v>-3.6537292034825839</v>
      </c>
      <c r="AF141">
        <v>2.0499999999999998</v>
      </c>
      <c r="AG141">
        <v>1.76</v>
      </c>
      <c r="AJ141" t="s">
        <v>246</v>
      </c>
    </row>
    <row r="142" spans="1:36" ht="15" x14ac:dyDescent="0.25">
      <c r="A142">
        <v>1.63</v>
      </c>
      <c r="B142">
        <v>3.99</v>
      </c>
      <c r="C142">
        <v>5.8</v>
      </c>
      <c r="D142" s="20">
        <f t="shared" si="53"/>
        <v>3.6537292034825697E-2</v>
      </c>
      <c r="E142" s="17">
        <f>IF(OR($A142="",$B142="",$C142=""),"",A142*'MPTO_working_3-way'!$I141)</f>
        <v>1.6895557860167658</v>
      </c>
      <c r="F142" s="21">
        <f>IF(OR($A142="",$B142="",$C142=""),"",B142*'MPTO_working_3-way'!$I141)</f>
        <v>4.1357837952189547</v>
      </c>
      <c r="G142" s="22">
        <f>IF(OR($A142="",$B142="",$C142=""),"",C142*'MPTO_working_3-way'!$I141)</f>
        <v>6.0119162938019892</v>
      </c>
      <c r="H142" s="17">
        <f>IF(OR($A142="",$B142="",$C142=""),"",'MPTO_working_3-way'!E141)</f>
        <v>1.6630140360241099</v>
      </c>
      <c r="I142" s="21">
        <f>IF(OR($A142="",$B142="",$C142=""),"",'MPTO_working_3-way'!F141)</f>
        <v>4.1937958238584985</v>
      </c>
      <c r="J142" s="22">
        <f>IF(OR($A142="",$B142="",$C142=""),"",'MPTO_working_3-way'!G141)</f>
        <v>6.2408456250144742</v>
      </c>
      <c r="K142" s="17">
        <f>IF(OR($A142="",$B142="",$C142=""),"",'OddsRatio_working_3-way'!H141)</f>
        <v>1.6722240635264187</v>
      </c>
      <c r="L142" s="21">
        <f>IF(OR($A142="",$B142="",$C142=""),"",'OddsRatio_working_3-way'!I141)</f>
        <v>4.1903967459428451</v>
      </c>
      <c r="M142" s="22">
        <f>IF(OR($A142="",$B142="",$C142=""),"",'OddsRatio_working_3-way'!J141)</f>
        <v>6.1217071506774765</v>
      </c>
      <c r="N142" s="23">
        <f t="shared" si="41"/>
        <v>59.187154888656444</v>
      </c>
      <c r="O142" s="24">
        <f t="shared" si="42"/>
        <v>24.179213651255637</v>
      </c>
      <c r="P142" s="24">
        <f t="shared" si="43"/>
        <v>16.63363146008793</v>
      </c>
      <c r="Q142" t="s">
        <v>215</v>
      </c>
      <c r="R142" t="s">
        <v>195</v>
      </c>
      <c r="S142" s="48" t="s">
        <v>335</v>
      </c>
      <c r="T142" s="35">
        <v>100</v>
      </c>
      <c r="U142" s="35">
        <f t="shared" si="44"/>
        <v>35.483870967741936</v>
      </c>
      <c r="V142" s="35">
        <f t="shared" si="45"/>
        <v>77.064220183486242</v>
      </c>
      <c r="W142" s="35">
        <f t="shared" si="46"/>
        <v>83.739837398373979</v>
      </c>
      <c r="X142" s="35">
        <f t="shared" si="47"/>
        <v>39.195942418139772</v>
      </c>
      <c r="Y142" s="35">
        <f t="shared" si="48"/>
        <v>80.776291633884085</v>
      </c>
      <c r="Z142" s="35">
        <f t="shared" si="49"/>
        <v>87.451908848771822</v>
      </c>
      <c r="AA142" s="35">
        <f t="shared" si="50"/>
        <v>-3.7120714503978363</v>
      </c>
      <c r="AB142" s="35">
        <f t="shared" si="51"/>
        <v>-3.7120714503978434</v>
      </c>
      <c r="AC142" s="35">
        <f t="shared" si="52"/>
        <v>-3.7120714503978434</v>
      </c>
      <c r="AF142">
        <v>2.04</v>
      </c>
      <c r="AG142">
        <v>1.83</v>
      </c>
      <c r="AJ142" t="s">
        <v>246</v>
      </c>
    </row>
    <row r="143" spans="1:36" ht="15" x14ac:dyDescent="0.25">
      <c r="A143">
        <v>1.55</v>
      </c>
      <c r="B143">
        <v>4.3600000000000003</v>
      </c>
      <c r="C143">
        <v>6.15</v>
      </c>
      <c r="D143" s="20">
        <f t="shared" si="53"/>
        <v>3.7120714503978469E-2</v>
      </c>
      <c r="E143" s="17">
        <f>IF(OR($A143="",$B143="",$C143=""),"",A143*'MPTO_working_3-way'!$I142)</f>
        <v>1.6075371074811666</v>
      </c>
      <c r="F143" s="21">
        <f>IF(OR($A143="",$B143="",$C143=""),"",B143*'MPTO_working_3-way'!$I142)</f>
        <v>4.5218463152373465</v>
      </c>
      <c r="G143" s="22">
        <f>IF(OR($A143="",$B143="",$C143=""),"",C143*'MPTO_working_3-way'!$I142)</f>
        <v>6.3782923941994678</v>
      </c>
      <c r="H143" s="17">
        <f>IF(OR($A143="",$B143="",$C143=""),"",'MPTO_working_3-way'!E142)</f>
        <v>1.580308799075276</v>
      </c>
      <c r="I143" s="21">
        <f>IF(OR($A143="",$B143="",$C143=""),"",'MPTO_working_3-way'!F142)</f>
        <v>4.6086299238210007</v>
      </c>
      <c r="J143" s="22">
        <f>IF(OR($A143="",$B143="",$C143=""),"",'MPTO_working_3-way'!G142)</f>
        <v>6.656546297087214</v>
      </c>
      <c r="K143" s="17">
        <f>IF(OR($A143="",$B143="",$C143=""),"",'OddsRatio_working_3-way'!H142)</f>
        <v>1.5893182502306358</v>
      </c>
      <c r="L143" s="21">
        <f>IF(OR($A143="",$B143="",$C143=""),"",'OddsRatio_working_3-way'!I142)</f>
        <v>4.6001987650453353</v>
      </c>
      <c r="M143" s="22">
        <f>IF(OR($A143="",$B143="",$C143=""),"",'OddsRatio_working_3-way'!J142)</f>
        <v>6.5181617976141304</v>
      </c>
      <c r="N143" s="23">
        <f t="shared" si="41"/>
        <v>62.206962150123537</v>
      </c>
      <c r="O143" s="24">
        <f t="shared" si="42"/>
        <v>22.1148603974063</v>
      </c>
      <c r="P143" s="24">
        <f t="shared" si="43"/>
        <v>15.678177452470157</v>
      </c>
      <c r="Q143" t="s">
        <v>216</v>
      </c>
      <c r="R143" t="s">
        <v>220</v>
      </c>
      <c r="S143" s="48" t="s">
        <v>335</v>
      </c>
      <c r="T143" s="35">
        <v>100</v>
      </c>
      <c r="U143" s="35">
        <f t="shared" si="44"/>
        <v>44.444444444444443</v>
      </c>
      <c r="V143" s="35">
        <f t="shared" si="45"/>
        <v>73.614775725593674</v>
      </c>
      <c r="W143" s="35">
        <f t="shared" si="46"/>
        <v>78.308026030368765</v>
      </c>
      <c r="X143" s="35">
        <f t="shared" si="47"/>
        <v>48.077198244037568</v>
      </c>
      <c r="Y143" s="35">
        <f t="shared" si="48"/>
        <v>77.247529525186792</v>
      </c>
      <c r="Z143" s="35">
        <f t="shared" si="49"/>
        <v>81.940779829961883</v>
      </c>
      <c r="AA143" s="35">
        <f t="shared" si="50"/>
        <v>-3.6327537995931252</v>
      </c>
      <c r="AB143" s="35">
        <f t="shared" si="51"/>
        <v>-3.6327537995931181</v>
      </c>
      <c r="AC143" s="35">
        <f t="shared" si="52"/>
        <v>-3.6327537995931181</v>
      </c>
      <c r="AF143">
        <v>1.74</v>
      </c>
      <c r="AG143">
        <v>2.16</v>
      </c>
      <c r="AJ143" t="s">
        <v>247</v>
      </c>
    </row>
    <row r="144" spans="1:36" ht="15" x14ac:dyDescent="0.25">
      <c r="A144">
        <v>1.8</v>
      </c>
      <c r="B144">
        <v>3.79</v>
      </c>
      <c r="C144">
        <v>4.6100000000000003</v>
      </c>
      <c r="D144" s="20">
        <f t="shared" si="53"/>
        <v>3.6327537995931136E-2</v>
      </c>
      <c r="E144" s="17">
        <f>IF(OR($A144="",$B144="",$C144=""),"",A144*'MPTO_working_3-way'!$I143)</f>
        <v>1.865389568392676</v>
      </c>
      <c r="F144" s="21">
        <f>IF(OR($A144="",$B144="",$C144=""),"",B144*'MPTO_working_3-way'!$I143)</f>
        <v>3.9276813690045791</v>
      </c>
      <c r="G144" s="22">
        <f>IF(OR($A144="",$B144="",$C144=""),"",C144*'MPTO_working_3-way'!$I143)</f>
        <v>4.777469950161243</v>
      </c>
      <c r="H144" s="17">
        <f>IF(OR($A144="",$B144="",$C144=""),"",'MPTO_working_3-way'!E143)</f>
        <v>1.8401079549909292</v>
      </c>
      <c r="I144" s="21">
        <f>IF(OR($A144="",$B144="",$C144=""),"",'MPTO_working_3-way'!F143)</f>
        <v>3.9723040883278204</v>
      </c>
      <c r="J144" s="22">
        <f>IF(OR($A144="",$B144="",$C144=""),"",'MPTO_working_3-way'!G143)</f>
        <v>4.882560734276157</v>
      </c>
      <c r="K144" s="17">
        <f>IF(OR($A144="",$B144="",$C144=""),"",'OddsRatio_working_3-way'!H143)</f>
        <v>1.8494141938258393</v>
      </c>
      <c r="L144" s="21">
        <f>IF(OR($A144="",$B144="",$C144=""),"",'OddsRatio_working_3-way'!I143)</f>
        <v>3.9623320009676131</v>
      </c>
      <c r="M144" s="22">
        <f>IF(OR($A144="",$B144="",$C144=""),"",'OddsRatio_working_3-way'!J143)</f>
        <v>4.8329815496390989</v>
      </c>
      <c r="N144" s="23">
        <f t="shared" si="41"/>
        <v>53.608105081323899</v>
      </c>
      <c r="O144" s="24">
        <f t="shared" si="42"/>
        <v>25.460313758940107</v>
      </c>
      <c r="P144" s="24">
        <f t="shared" si="43"/>
        <v>20.931581159736009</v>
      </c>
      <c r="Q144" t="s">
        <v>219</v>
      </c>
      <c r="R144" t="s">
        <v>223</v>
      </c>
      <c r="S144" s="48" t="s">
        <v>335</v>
      </c>
      <c r="T144" s="35">
        <v>100</v>
      </c>
      <c r="U144" s="35">
        <f t="shared" si="44"/>
        <v>69.6048632218845</v>
      </c>
      <c r="V144" s="35">
        <f t="shared" si="45"/>
        <v>70.059880239520965</v>
      </c>
      <c r="W144" s="35">
        <f t="shared" si="46"/>
        <v>56.896551724137922</v>
      </c>
      <c r="X144" s="35">
        <f t="shared" si="47"/>
        <v>73.043568036341114</v>
      </c>
      <c r="Y144" s="35">
        <f t="shared" si="48"/>
        <v>73.498585053977578</v>
      </c>
      <c r="Z144" s="35">
        <f t="shared" si="49"/>
        <v>60.33525653859455</v>
      </c>
      <c r="AA144" s="35">
        <f t="shared" si="50"/>
        <v>-3.4387048144566137</v>
      </c>
      <c r="AB144" s="35">
        <f t="shared" si="51"/>
        <v>-3.4387048144566137</v>
      </c>
      <c r="AC144" s="35">
        <f t="shared" si="52"/>
        <v>-3.4387048144566279</v>
      </c>
      <c r="AF144">
        <v>1.87</v>
      </c>
      <c r="AG144">
        <v>2</v>
      </c>
      <c r="AJ144" t="s">
        <v>247</v>
      </c>
    </row>
    <row r="145" spans="1:38" ht="15" x14ac:dyDescent="0.25">
      <c r="A145">
        <v>3.29</v>
      </c>
      <c r="B145">
        <v>3.34</v>
      </c>
      <c r="C145">
        <v>2.3199999999999998</v>
      </c>
      <c r="D145" s="20">
        <f t="shared" si="53"/>
        <v>3.4387048144566279E-2</v>
      </c>
      <c r="E145" s="17">
        <f>IF(OR($A145="",$B145="",$C145=""),"",A145*'MPTO_working_3-way'!$I144)</f>
        <v>3.4031333883956232</v>
      </c>
      <c r="F145" s="21">
        <f>IF(OR($A145="",$B145="",$C145=""),"",B145*'MPTO_working_3-way'!$I144)</f>
        <v>3.4548527408028513</v>
      </c>
      <c r="G145" s="22">
        <f>IF(OR($A145="",$B145="",$C145=""),"",C145*'MPTO_working_3-way'!$I144)</f>
        <v>2.3997779516953934</v>
      </c>
      <c r="H145" s="17">
        <f>IF(OR($A145="",$B145="",$C145=""),"",'MPTO_working_3-way'!E144)</f>
        <v>3.4189317789486457</v>
      </c>
      <c r="I145" s="21">
        <f>IF(OR($A145="",$B145="",$C145=""),"",'MPTO_working_3-way'!F144)</f>
        <v>3.4729596446277307</v>
      </c>
      <c r="J145" s="22">
        <f>IF(OR($A145="",$B145="",$C145=""),"",'MPTO_working_3-way'!G144)</f>
        <v>2.3833804021994722</v>
      </c>
      <c r="K145" s="17">
        <f>IF(OR($A145="",$B145="",$C145=""),"",'OddsRatio_working_3-way'!H144)</f>
        <v>3.4122391058130424</v>
      </c>
      <c r="L145" s="21">
        <f>IF(OR($A145="",$B145="",$C145=""),"",'OddsRatio_working_3-way'!I144)</f>
        <v>3.4649080819224967</v>
      </c>
      <c r="M145" s="22">
        <f>IF(OR($A145="",$B145="",$C145=""),"",'OddsRatio_working_3-way'!J144)</f>
        <v>2.3904609692896139</v>
      </c>
      <c r="N145" s="23">
        <f t="shared" si="41"/>
        <v>29.384684226892471</v>
      </c>
      <c r="O145" s="24">
        <f t="shared" si="42"/>
        <v>28.94479374445396</v>
      </c>
      <c r="P145" s="24">
        <f t="shared" si="43"/>
        <v>41.670522028653558</v>
      </c>
      <c r="Q145" t="s">
        <v>218</v>
      </c>
      <c r="R145" t="s">
        <v>233</v>
      </c>
      <c r="S145" s="48" t="s">
        <v>335</v>
      </c>
      <c r="T145" s="35">
        <v>100</v>
      </c>
      <c r="U145" s="35">
        <f t="shared" si="44"/>
        <v>47.089947089947096</v>
      </c>
      <c r="V145" s="35">
        <f t="shared" si="45"/>
        <v>72.602739726027394</v>
      </c>
      <c r="W145" s="35">
        <f t="shared" si="46"/>
        <v>76.798143851508115</v>
      </c>
      <c r="X145" s="35">
        <f t="shared" si="47"/>
        <v>50.599116422464483</v>
      </c>
      <c r="Y145" s="35">
        <f t="shared" si="48"/>
        <v>76.111909058544796</v>
      </c>
      <c r="Z145" s="35">
        <f t="shared" si="49"/>
        <v>80.307313184025517</v>
      </c>
      <c r="AA145" s="35">
        <f t="shared" si="50"/>
        <v>-3.5091693325173878</v>
      </c>
      <c r="AB145" s="35">
        <f t="shared" si="51"/>
        <v>-3.509169332517402</v>
      </c>
      <c r="AC145" s="35">
        <f t="shared" si="52"/>
        <v>-3.509169332517402</v>
      </c>
      <c r="AF145">
        <v>2.2400000000000002</v>
      </c>
      <c r="AG145">
        <v>1.69</v>
      </c>
      <c r="AJ145" t="s">
        <v>247</v>
      </c>
    </row>
    <row r="146" spans="1:38" ht="15" x14ac:dyDescent="0.25">
      <c r="A146">
        <v>1.89</v>
      </c>
      <c r="B146">
        <v>3.65</v>
      </c>
      <c r="C146">
        <v>4.3099999999999996</v>
      </c>
      <c r="D146" s="20">
        <f t="shared" si="53"/>
        <v>3.5091693325173923E-2</v>
      </c>
      <c r="E146" s="17">
        <f>IF(OR($A146="",$B146="",$C146=""),"",A146*'MPTO_working_3-way'!$I145)</f>
        <v>1.9563233003845786</v>
      </c>
      <c r="F146" s="21">
        <f>IF(OR($A146="",$B146="",$C146=""),"",B146*'MPTO_working_3-way'!$I145)</f>
        <v>3.7780846806368849</v>
      </c>
      <c r="G146" s="22">
        <f>IF(OR($A146="",$B146="",$C146=""),"",C146*'MPTO_working_3-way'!$I145)</f>
        <v>4.4612451982314996</v>
      </c>
      <c r="H146" s="17">
        <f>IF(OR($A146="",$B146="",$C146=""),"",'MPTO_working_3-way'!E145)</f>
        <v>1.9327283066819483</v>
      </c>
      <c r="I146" s="21">
        <f>IF(OR($A146="",$B146="",$C146=""),"",'MPTO_working_3-way'!F145)</f>
        <v>3.8127865143420405</v>
      </c>
      <c r="J146" s="22">
        <f>IF(OR($A146="",$B146="",$C146=""),"",'MPTO_working_3-way'!G145)</f>
        <v>4.5388251709038228</v>
      </c>
      <c r="K146" s="17">
        <f>IF(OR($A146="",$B146="",$C146=""),"",'OddsRatio_working_3-way'!H145)</f>
        <v>1.9417120321694543</v>
      </c>
      <c r="L146" s="21">
        <f>IF(OR($A146="",$B146="",$C146=""),"",'OddsRatio_working_3-way'!I145)</f>
        <v>3.8039740283697259</v>
      </c>
      <c r="M146" s="22">
        <f>IF(OR($A146="",$B146="",$C146=""),"",'OddsRatio_working_3-way'!J145)</f>
        <v>4.5023222769448266</v>
      </c>
      <c r="N146" s="23">
        <f t="shared" si="41"/>
        <v>51.116295542941067</v>
      </c>
      <c r="O146" s="24">
        <f t="shared" si="42"/>
        <v>26.468437966070852</v>
      </c>
      <c r="P146" s="24">
        <f t="shared" si="43"/>
        <v>22.415266490988078</v>
      </c>
      <c r="Q146" t="s">
        <v>239</v>
      </c>
      <c r="R146" t="s">
        <v>221</v>
      </c>
      <c r="S146" s="48" t="s">
        <v>335</v>
      </c>
      <c r="T146" s="35">
        <v>100</v>
      </c>
      <c r="U146" s="35">
        <f t="shared" si="44"/>
        <v>62.546816479400754</v>
      </c>
      <c r="V146" s="35">
        <f t="shared" si="45"/>
        <v>70.238095238095241</v>
      </c>
      <c r="W146" s="35">
        <f t="shared" si="46"/>
        <v>63.898916967509031</v>
      </c>
      <c r="X146" s="35">
        <f t="shared" si="47"/>
        <v>65.86298779439575</v>
      </c>
      <c r="Y146" s="35">
        <f t="shared" si="48"/>
        <v>73.55426655309023</v>
      </c>
      <c r="Z146" s="35">
        <f t="shared" si="49"/>
        <v>67.215088282504027</v>
      </c>
      <c r="AA146" s="35">
        <f t="shared" si="50"/>
        <v>-3.3161713149949961</v>
      </c>
      <c r="AB146" s="35">
        <f t="shared" si="51"/>
        <v>-3.316171314994989</v>
      </c>
      <c r="AC146" s="35">
        <f t="shared" si="52"/>
        <v>-3.3161713149949961</v>
      </c>
      <c r="AF146">
        <v>2.02</v>
      </c>
      <c r="AG146">
        <v>1.85</v>
      </c>
      <c r="AJ146" t="s">
        <v>247</v>
      </c>
    </row>
    <row r="147" spans="1:38" ht="15" x14ac:dyDescent="0.25">
      <c r="A147">
        <v>2.67</v>
      </c>
      <c r="B147">
        <v>3.36</v>
      </c>
      <c r="C147">
        <v>2.77</v>
      </c>
      <c r="D147" s="20">
        <f t="shared" si="53"/>
        <v>3.3161713149949978E-2</v>
      </c>
      <c r="E147" s="17">
        <f>IF(OR($A147="",$B147="",$C147=""),"",A147*'MPTO_working_3-way'!$I146)</f>
        <v>2.7585417741103662</v>
      </c>
      <c r="F147" s="21">
        <f>IF(OR($A147="",$B147="",$C147=""),"",B147*'MPTO_working_3-way'!$I146)</f>
        <v>3.4714233561838319</v>
      </c>
      <c r="G147" s="22">
        <f>IF(OR($A147="",$B147="",$C147=""),"",C147*'MPTO_working_3-way'!$I146)</f>
        <v>2.8618579454253616</v>
      </c>
      <c r="H147" s="17">
        <f>IF(OR($A147="",$B147="",$C147=""),"",'MPTO_working_3-way'!E146)</f>
        <v>2.751198670402506</v>
      </c>
      <c r="I147" s="21">
        <f>IF(OR($A147="",$B147="",$C147=""),"",'MPTO_working_3-way'!F146)</f>
        <v>3.4896079429220443</v>
      </c>
      <c r="J147" s="22">
        <f>IF(OR($A147="",$B147="",$C147=""),"",'MPTO_working_3-way'!G146)</f>
        <v>2.857494525388812</v>
      </c>
      <c r="K147" s="17">
        <f>IF(OR($A147="",$B147="",$C147=""),"",'OddsRatio_working_3-way'!H146)</f>
        <v>2.7549000273133477</v>
      </c>
      <c r="L147" s="21">
        <f>IF(OR($A147="",$B147="",$C147=""),"",'OddsRatio_working_3-way'!I146)</f>
        <v>3.4799784817122767</v>
      </c>
      <c r="M147" s="22">
        <f>IF(OR($A147="",$B147="",$C147=""),"",'OddsRatio_working_3-way'!J146)</f>
        <v>2.8599838612842068</v>
      </c>
      <c r="N147" s="23">
        <f t="shared" si="41"/>
        <v>36.251037029247144</v>
      </c>
      <c r="O147" s="24">
        <f t="shared" si="42"/>
        <v>28.80662763931246</v>
      </c>
      <c r="P147" s="24">
        <f t="shared" si="43"/>
        <v>34.942335331440383</v>
      </c>
      <c r="Q147" t="s">
        <v>237</v>
      </c>
      <c r="R147" t="s">
        <v>234</v>
      </c>
      <c r="S147" s="48" t="s">
        <v>335</v>
      </c>
      <c r="T147" s="35">
        <v>100</v>
      </c>
      <c r="U147" s="35">
        <f t="shared" si="44"/>
        <v>28.057553956834536</v>
      </c>
      <c r="V147" s="35">
        <f t="shared" si="45"/>
        <v>80.582524271844662</v>
      </c>
      <c r="W147" s="35">
        <f t="shared" si="46"/>
        <v>87.65432098765433</v>
      </c>
      <c r="X147" s="35">
        <f t="shared" si="47"/>
        <v>31.763154740501022</v>
      </c>
      <c r="Y147" s="35">
        <f t="shared" si="48"/>
        <v>84.288125055511159</v>
      </c>
      <c r="Z147" s="35">
        <f t="shared" si="49"/>
        <v>91.359921771320813</v>
      </c>
      <c r="AA147" s="35">
        <f t="shared" si="50"/>
        <v>-3.7056007836664868</v>
      </c>
      <c r="AB147" s="35">
        <f t="shared" si="51"/>
        <v>-3.7056007836664975</v>
      </c>
      <c r="AC147" s="35">
        <f t="shared" si="52"/>
        <v>-3.7056007836664833</v>
      </c>
      <c r="AD147" s="36"/>
      <c r="AE147" s="36"/>
      <c r="AF147">
        <v>1.97</v>
      </c>
      <c r="AG147">
        <v>1.9</v>
      </c>
      <c r="AI147" s="36"/>
      <c r="AJ147" t="s">
        <v>247</v>
      </c>
      <c r="AK147" s="35"/>
      <c r="AL147" s="35"/>
    </row>
    <row r="148" spans="1:38" ht="15" x14ac:dyDescent="0.25">
      <c r="A148">
        <v>1.39</v>
      </c>
      <c r="B148">
        <v>5.15</v>
      </c>
      <c r="C148">
        <v>8.1</v>
      </c>
      <c r="D148" s="20">
        <f t="shared" si="53"/>
        <v>3.7056007836665072E-2</v>
      </c>
      <c r="E148" s="17">
        <f>IF(OR($A148="",$B148="",$C148=""),"",A148*'MPTO_working_3-way'!$I147)</f>
        <v>1.4415078508929644</v>
      </c>
      <c r="F148" s="21">
        <f>IF(OR($A148="",$B148="",$C148=""),"",B148*'MPTO_working_3-way'!$I147)</f>
        <v>5.3408384403588256</v>
      </c>
      <c r="G148" s="22">
        <f>IF(OR($A148="",$B148="",$C148=""),"",C148*'MPTO_working_3-way'!$I147)</f>
        <v>8.4001536634769867</v>
      </c>
      <c r="H148" s="17">
        <f>IF(OR($A148="",$B148="",$C148=""),"",'MPTO_working_3-way'!E147)</f>
        <v>1.4142822124396375</v>
      </c>
      <c r="I148" s="21">
        <f>IF(OR($A148="",$B148="",$C148=""),"",'MPTO_working_3-way'!F147)</f>
        <v>5.4998616747316911</v>
      </c>
      <c r="J148" s="22">
        <f>IF(OR($A148="",$B148="",$C148=""),"",'MPTO_working_3-way'!G147)</f>
        <v>9.0005122407428058</v>
      </c>
      <c r="K148" s="17">
        <f>IF(OR($A148="",$B148="",$C148=""),"",'OddsRatio_working_3-way'!H147)</f>
        <v>1.4224967424892274</v>
      </c>
      <c r="L148" s="21">
        <f>IF(OR($A148="",$B148="",$C148=""),"",'OddsRatio_working_3-way'!I147)</f>
        <v>5.4957986700776784</v>
      </c>
      <c r="M148" s="22">
        <f>IF(OR($A148="",$B148="",$C148=""),"",'OddsRatio_working_3-way'!J147)</f>
        <v>8.691607363265426</v>
      </c>
      <c r="N148" s="23">
        <f t="shared" si="41"/>
        <v>69.371803932981322</v>
      </c>
      <c r="O148" s="24">
        <f t="shared" si="42"/>
        <v>18.723651935309519</v>
      </c>
      <c r="P148" s="24">
        <f t="shared" si="43"/>
        <v>11.904544131709141</v>
      </c>
      <c r="Q148" t="s">
        <v>231</v>
      </c>
      <c r="R148" t="s">
        <v>217</v>
      </c>
      <c r="S148" s="48" t="s">
        <v>335</v>
      </c>
      <c r="T148" s="35">
        <v>100</v>
      </c>
      <c r="U148" s="35">
        <f t="shared" si="44"/>
        <v>37.888198757763973</v>
      </c>
      <c r="V148" s="35">
        <f t="shared" si="45"/>
        <v>77.168949771689498</v>
      </c>
      <c r="W148" s="35">
        <f t="shared" si="46"/>
        <v>81.308411214953281</v>
      </c>
      <c r="X148" s="35">
        <f t="shared" si="47"/>
        <v>41.522639013357235</v>
      </c>
      <c r="Y148" s="35">
        <f t="shared" si="48"/>
        <v>80.803390027282745</v>
      </c>
      <c r="Z148" s="35">
        <f t="shared" si="49"/>
        <v>84.942851470546515</v>
      </c>
      <c r="AA148" s="35">
        <f t="shared" si="50"/>
        <v>-3.6344402555932618</v>
      </c>
      <c r="AB148" s="35">
        <f t="shared" si="51"/>
        <v>-3.6344402555932476</v>
      </c>
      <c r="AC148" s="35">
        <f t="shared" si="52"/>
        <v>-3.6344402555932334</v>
      </c>
      <c r="AD148" s="36"/>
      <c r="AE148" s="36"/>
      <c r="AF148">
        <v>1.68</v>
      </c>
      <c r="AG148">
        <v>2.25</v>
      </c>
      <c r="AI148" s="36"/>
      <c r="AJ148" t="s">
        <v>247</v>
      </c>
      <c r="AK148" s="35"/>
      <c r="AL148" s="35"/>
    </row>
    <row r="149" spans="1:38" ht="15" x14ac:dyDescent="0.25">
      <c r="A149">
        <v>1.61</v>
      </c>
      <c r="B149">
        <v>4.38</v>
      </c>
      <c r="C149">
        <v>5.35</v>
      </c>
      <c r="D149" s="20">
        <f t="shared" si="53"/>
        <v>3.634440255593252E-2</v>
      </c>
      <c r="E149" s="17">
        <f>IF(OR($A149="",$B149="",$C149=""),"",A149*'MPTO_working_3-way'!$I148)</f>
        <v>1.6685144881150515</v>
      </c>
      <c r="F149" s="21">
        <f>IF(OR($A149="",$B149="",$C149=""),"",B149*'MPTO_working_3-way'!$I148)</f>
        <v>4.5391884831949847</v>
      </c>
      <c r="G149" s="22">
        <f>IF(OR($A149="",$B149="",$C149=""),"",C149*'MPTO_working_3-way'!$I148)</f>
        <v>5.544442553674239</v>
      </c>
      <c r="H149" s="17">
        <f>IF(OR($A149="",$B149="",$C149=""),"",'MPTO_working_3-way'!E148)</f>
        <v>1.6420274655389557</v>
      </c>
      <c r="I149" s="21">
        <f>IF(OR($A149="",$B149="",$C149=""),"",'MPTO_working_3-way'!F148)</f>
        <v>4.625438865714754</v>
      </c>
      <c r="J149" s="22">
        <f>IF(OR($A149="",$B149="",$C149=""),"",'MPTO_working_3-way'!G148)</f>
        <v>5.7207882237519465</v>
      </c>
      <c r="K149" s="17">
        <f>IF(OR($A149="",$B149="",$C149=""),"",'OddsRatio_working_3-way'!H148)</f>
        <v>1.6509721641749506</v>
      </c>
      <c r="L149" s="21">
        <f>IF(OR($A149="",$B149="",$C149=""),"",'OddsRatio_working_3-way'!I148)</f>
        <v>4.6070260900185795</v>
      </c>
      <c r="M149" s="22">
        <f>IF(OR($A149="",$B149="",$C149=""),"",'OddsRatio_working_3-way'!J148)</f>
        <v>5.6421785478049769</v>
      </c>
      <c r="N149" s="23">
        <f t="shared" si="41"/>
        <v>59.93355209817306</v>
      </c>
      <c r="O149" s="24">
        <f t="shared" si="42"/>
        <v>22.030369606862703</v>
      </c>
      <c r="P149" s="24">
        <f t="shared" si="43"/>
        <v>18.036078294964231</v>
      </c>
      <c r="Q149" t="s">
        <v>229</v>
      </c>
      <c r="R149" t="s">
        <v>222</v>
      </c>
      <c r="S149" s="48" t="s">
        <v>335</v>
      </c>
      <c r="T149" s="35">
        <v>100</v>
      </c>
      <c r="U149" s="35">
        <f t="shared" si="44"/>
        <v>55.55555555555555</v>
      </c>
      <c r="V149" s="35">
        <f t="shared" si="45"/>
        <v>73.045822102425873</v>
      </c>
      <c r="W149" s="35">
        <f t="shared" si="46"/>
        <v>68.051118210862612</v>
      </c>
      <c r="X149" s="35">
        <f t="shared" si="47"/>
        <v>58.903059686711501</v>
      </c>
      <c r="Y149" s="35">
        <f t="shared" si="48"/>
        <v>76.393326233581817</v>
      </c>
      <c r="Z149" s="35">
        <f t="shared" si="49"/>
        <v>71.398622342018569</v>
      </c>
      <c r="AA149" s="35">
        <f t="shared" si="50"/>
        <v>-3.3475041311559508</v>
      </c>
      <c r="AB149" s="35">
        <f t="shared" si="51"/>
        <v>-3.3475041311559437</v>
      </c>
      <c r="AC149" s="35">
        <f t="shared" si="52"/>
        <v>-3.3475041311559579</v>
      </c>
      <c r="AD149" s="36"/>
      <c r="AE149" s="36"/>
      <c r="AF149">
        <v>1.61</v>
      </c>
      <c r="AG149">
        <v>2.39</v>
      </c>
      <c r="AI149" s="36"/>
      <c r="AJ149" t="s">
        <v>247</v>
      </c>
      <c r="AK149" s="35"/>
      <c r="AL149" s="35"/>
    </row>
    <row r="150" spans="1:38" ht="15" x14ac:dyDescent="0.25">
      <c r="A150">
        <v>2.25</v>
      </c>
      <c r="B150">
        <v>3.71</v>
      </c>
      <c r="C150">
        <v>3.13</v>
      </c>
      <c r="D150" s="20">
        <f t="shared" si="53"/>
        <v>3.3475041311559428E-2</v>
      </c>
      <c r="E150" s="17">
        <f>IF(OR($A150="",$B150="",$C150=""),"",A150*'MPTO_working_3-way'!$I149)</f>
        <v>2.3253188429510088</v>
      </c>
      <c r="F150" s="21">
        <f>IF(OR($A150="",$B150="",$C150=""),"",B150*'MPTO_working_3-way'!$I149)</f>
        <v>3.8341924032658854</v>
      </c>
      <c r="G150" s="22">
        <f>IF(OR($A150="",$B150="",$C150=""),"",C150*'MPTO_working_3-way'!$I149)</f>
        <v>3.2347768793051808</v>
      </c>
      <c r="H150" s="17">
        <f>IF(OR($A150="",$B150="",$C150=""),"",'MPTO_working_3-way'!E149)</f>
        <v>2.307943887740147</v>
      </c>
      <c r="I150" s="21">
        <f>IF(OR($A150="",$B150="",$C150=""),"",'MPTO_working_3-way'!F149)</f>
        <v>3.8702171913864074</v>
      </c>
      <c r="J150" s="22">
        <f>IF(OR($A150="",$B150="",$C150=""),"",'MPTO_working_3-way'!G149)</f>
        <v>3.2432733535737004</v>
      </c>
      <c r="K150" s="17">
        <f>IF(OR($A150="",$B150="",$C150=""),"",'OddsRatio_working_3-way'!H149)</f>
        <v>2.3154308591311779</v>
      </c>
      <c r="L150" s="21">
        <f>IF(OR($A150="",$B150="",$C150=""),"",'OddsRatio_working_3-way'!I149)</f>
        <v>3.8518541025963926</v>
      </c>
      <c r="M150" s="22">
        <f>IF(OR($A150="",$B150="",$C150=""),"",'OddsRatio_working_3-way'!J149)</f>
        <v>3.2414941839595262</v>
      </c>
      <c r="N150" s="23">
        <f t="shared" si="41"/>
        <v>43.004855141969387</v>
      </c>
      <c r="O150" s="24">
        <f t="shared" si="42"/>
        <v>26.081111609011089</v>
      </c>
      <c r="P150" s="24">
        <f t="shared" si="43"/>
        <v>30.914033249019536</v>
      </c>
      <c r="Q150" t="s">
        <v>228</v>
      </c>
      <c r="R150" t="s">
        <v>224</v>
      </c>
      <c r="S150" s="48" t="s">
        <v>335</v>
      </c>
      <c r="T150" s="35">
        <v>100</v>
      </c>
      <c r="U150" s="35">
        <f t="shared" si="44"/>
        <v>37.106918238993707</v>
      </c>
      <c r="V150" s="35">
        <f t="shared" si="45"/>
        <v>77.064220183486242</v>
      </c>
      <c r="W150" s="35">
        <f t="shared" si="46"/>
        <v>82.174688057040996</v>
      </c>
      <c r="X150" s="35">
        <f t="shared" si="47"/>
        <v>40.761091759472762</v>
      </c>
      <c r="Y150" s="35">
        <f t="shared" si="48"/>
        <v>80.71839370396529</v>
      </c>
      <c r="Z150" s="35">
        <f t="shared" si="49"/>
        <v>85.828861577520044</v>
      </c>
      <c r="AA150" s="35">
        <f t="shared" si="50"/>
        <v>-3.6541735204790555</v>
      </c>
      <c r="AB150" s="35">
        <f t="shared" si="51"/>
        <v>-3.6541735204790484</v>
      </c>
      <c r="AC150" s="35">
        <f t="shared" si="52"/>
        <v>-3.6541735204790484</v>
      </c>
      <c r="AD150" s="36"/>
      <c r="AE150" s="36"/>
      <c r="AF150">
        <v>1.72</v>
      </c>
      <c r="AG150">
        <v>2.19</v>
      </c>
      <c r="AI150" s="36"/>
      <c r="AJ150" t="s">
        <v>247</v>
      </c>
      <c r="AK150" s="35"/>
      <c r="AL150" s="35"/>
    </row>
    <row r="151" spans="1:38" ht="15" x14ac:dyDescent="0.25">
      <c r="A151">
        <v>1.59</v>
      </c>
      <c r="B151">
        <v>4.3600000000000003</v>
      </c>
      <c r="C151">
        <v>5.61</v>
      </c>
      <c r="D151" s="20">
        <f t="shared" si="53"/>
        <v>3.6541735204790537E-2</v>
      </c>
      <c r="E151" s="17">
        <f>IF(OR($A151="",$B151="",$C151=""),"",A151*'MPTO_working_3-way'!$I150)</f>
        <v>1.648101358975617</v>
      </c>
      <c r="F151" s="21">
        <f>IF(OR($A151="",$B151="",$C151=""),"",B151*'MPTO_working_3-way'!$I150)</f>
        <v>4.5193219654928871</v>
      </c>
      <c r="G151" s="22">
        <f>IF(OR($A151="",$B151="",$C151=""),"",C151*'MPTO_working_3-way'!$I150)</f>
        <v>5.8149991344988754</v>
      </c>
      <c r="H151" s="17">
        <f>IF(OR($A151="",$B151="",$C151=""),"",'MPTO_working_3-way'!E150)</f>
        <v>1.6214018843079732</v>
      </c>
      <c r="I151" s="21">
        <f>IF(OR($A151="",$B151="",$C151=""),"",'MPTO_working_3-way'!F150)</f>
        <v>4.6045344953249927</v>
      </c>
      <c r="J151" s="22">
        <f>IF(OR($A151="",$B151="",$C151=""),"",'MPTO_working_3-way'!G150)</f>
        <v>6.021465040577902</v>
      </c>
      <c r="K151" s="17">
        <f>IF(OR($A151="",$B151="",$C151=""),"",'OddsRatio_working_3-way'!H150)</f>
        <v>1.6303599023399433</v>
      </c>
      <c r="L151" s="21">
        <f>IF(OR($A151="",$B151="",$C151=""),"",'OddsRatio_working_3-way'!I150)</f>
        <v>4.5898462234952717</v>
      </c>
      <c r="M151" s="22">
        <f>IF(OR($A151="",$B151="",$C151=""),"",'OddsRatio_working_3-way'!J150)</f>
        <v>5.9253544911646436</v>
      </c>
      <c r="N151" s="23">
        <f t="shared" si="41"/>
        <v>60.675879827048583</v>
      </c>
      <c r="O151" s="24">
        <f t="shared" si="42"/>
        <v>22.127213056194321</v>
      </c>
      <c r="P151" s="24">
        <f t="shared" si="43"/>
        <v>17.196907116757085</v>
      </c>
      <c r="Q151" t="s">
        <v>225</v>
      </c>
      <c r="R151" t="s">
        <v>227</v>
      </c>
      <c r="S151" s="48" t="s">
        <v>335</v>
      </c>
      <c r="T151" s="35">
        <v>100</v>
      </c>
      <c r="U151" s="35">
        <f t="shared" si="44"/>
        <v>61.832061068702288</v>
      </c>
      <c r="V151" s="35">
        <f t="shared" si="45"/>
        <v>71.83098591549296</v>
      </c>
      <c r="W151" s="35">
        <f t="shared" si="46"/>
        <v>63.099630996309962</v>
      </c>
      <c r="X151" s="35">
        <f t="shared" si="47"/>
        <v>65.069383088197071</v>
      </c>
      <c r="Y151" s="35">
        <f t="shared" si="48"/>
        <v>75.068307934987743</v>
      </c>
      <c r="Z151" s="35">
        <f t="shared" si="49"/>
        <v>66.336953015804752</v>
      </c>
      <c r="AA151" s="35">
        <f t="shared" si="50"/>
        <v>-3.2373220194947834</v>
      </c>
      <c r="AB151" s="35">
        <f t="shared" si="51"/>
        <v>-3.2373220194947834</v>
      </c>
      <c r="AC151" s="35">
        <f t="shared" si="52"/>
        <v>-3.2373220194947905</v>
      </c>
      <c r="AD151" s="36"/>
      <c r="AE151" s="36"/>
      <c r="AF151">
        <v>1.6</v>
      </c>
      <c r="AG151">
        <v>2.42</v>
      </c>
      <c r="AI151" s="36"/>
      <c r="AJ151" t="s">
        <v>247</v>
      </c>
      <c r="AK151" s="35"/>
      <c r="AL151" s="35"/>
    </row>
    <row r="152" spans="1:38" ht="15" x14ac:dyDescent="0.25">
      <c r="A152">
        <v>2.62</v>
      </c>
      <c r="B152">
        <v>3.55</v>
      </c>
      <c r="C152">
        <v>2.71</v>
      </c>
      <c r="D152" s="20">
        <f t="shared" si="53"/>
        <v>3.2373220194947816E-2</v>
      </c>
      <c r="E152" s="17">
        <f>IF(OR($A152="",$B152="",$C152=""),"",A152*'MPTO_working_3-way'!$I151)</f>
        <v>2.7048178369107636</v>
      </c>
      <c r="F152" s="21">
        <f>IF(OR($A152="",$B152="",$C152=""),"",B152*'MPTO_working_3-way'!$I151)</f>
        <v>3.6649249316920645</v>
      </c>
      <c r="G152" s="22">
        <f>IF(OR($A152="",$B152="",$C152=""),"",C152*'MPTO_working_3-way'!$I151)</f>
        <v>2.7977314267283084</v>
      </c>
      <c r="H152" s="17">
        <f>IF(OR($A152="",$B152="",$C152=""),"",'MPTO_working_3-way'!E151)</f>
        <v>2.6962294499190778</v>
      </c>
      <c r="I152" s="21">
        <f>IF(OR($A152="",$B152="",$C152=""),"",'MPTO_working_3-way'!F151)</f>
        <v>3.6914117476485995</v>
      </c>
      <c r="J152" s="22">
        <f>IF(OR($A152="",$B152="",$C152=""),"",'MPTO_working_3-way'!G151)</f>
        <v>2.7916381320788077</v>
      </c>
      <c r="K152" s="17">
        <f>IF(OR($A152="",$B152="",$C152=""),"",'OddsRatio_working_3-way'!H151)</f>
        <v>2.7006779816321838</v>
      </c>
      <c r="L152" s="21">
        <f>IF(OR($A152="",$B152="",$C152=""),"",'OddsRatio_working_3-way'!I151)</f>
        <v>3.6769931192358452</v>
      </c>
      <c r="M152" s="22">
        <f>IF(OR($A152="",$B152="",$C152=""),"",'OddsRatio_working_3-way'!J151)</f>
        <v>2.7951600917228601</v>
      </c>
      <c r="N152" s="23">
        <f t="shared" si="41"/>
        <v>36.971066456073196</v>
      </c>
      <c r="O152" s="24">
        <f t="shared" si="42"/>
        <v>27.285688483073745</v>
      </c>
      <c r="P152" s="24">
        <f t="shared" si="43"/>
        <v>35.743245060853063</v>
      </c>
      <c r="Q152" t="s">
        <v>230</v>
      </c>
      <c r="R152" t="s">
        <v>226</v>
      </c>
      <c r="S152" s="48" t="s">
        <v>335</v>
      </c>
      <c r="T152" s="35">
        <v>100</v>
      </c>
      <c r="U152" s="35">
        <f t="shared" si="44"/>
        <v>52.38095238095238</v>
      </c>
      <c r="V152" s="35">
        <f t="shared" si="45"/>
        <v>73.753280839895012</v>
      </c>
      <c r="W152" s="35">
        <f t="shared" si="46"/>
        <v>70.501474926253692</v>
      </c>
      <c r="X152" s="35">
        <f t="shared" si="47"/>
        <v>55.745244233851295</v>
      </c>
      <c r="Y152" s="35">
        <f t="shared" si="48"/>
        <v>77.117572692793928</v>
      </c>
      <c r="Z152" s="35">
        <f t="shared" si="49"/>
        <v>73.865766779152594</v>
      </c>
      <c r="AA152" s="35">
        <f t="shared" si="50"/>
        <v>-3.3642918528989156</v>
      </c>
      <c r="AB152" s="35">
        <f t="shared" si="51"/>
        <v>-3.3642918528989156</v>
      </c>
      <c r="AC152" s="35">
        <f t="shared" si="52"/>
        <v>-3.3642918528989014</v>
      </c>
      <c r="AD152" s="36"/>
      <c r="AE152" s="36"/>
      <c r="AF152">
        <v>1.78</v>
      </c>
      <c r="AG152">
        <v>2.1</v>
      </c>
      <c r="AI152" s="36"/>
      <c r="AJ152" t="s">
        <v>247</v>
      </c>
      <c r="AK152" s="35"/>
      <c r="AL152" s="35"/>
    </row>
    <row r="153" spans="1:38" ht="15" x14ac:dyDescent="0.25">
      <c r="A153">
        <v>2.1</v>
      </c>
      <c r="B153">
        <v>3.81</v>
      </c>
      <c r="C153">
        <v>3.39</v>
      </c>
      <c r="D153" s="20">
        <f t="shared" si="53"/>
        <v>3.3642918528989041E-2</v>
      </c>
      <c r="E153" s="17">
        <f>IF(OR($A153="",$B153="",$C153=""),"",A153*'MPTO_working_3-way'!$I152)</f>
        <v>2.1706501289108773</v>
      </c>
      <c r="F153" s="21">
        <f>IF(OR($A153="",$B153="",$C153=""),"",B153*'MPTO_working_3-way'!$I152)</f>
        <v>3.9381795195954483</v>
      </c>
      <c r="G153" s="22">
        <f>IF(OR($A153="",$B153="",$C153=""),"",C153*'MPTO_working_3-way'!$I152)</f>
        <v>3.5040494938132731</v>
      </c>
      <c r="H153" s="17">
        <f>IF(OR($A153="",$B153="",$C153=""),"",'MPTO_working_3-way'!E152)</f>
        <v>2.1506478492641374</v>
      </c>
      <c r="I153" s="21">
        <f>IF(OR($A153="",$B153="",$C153=""),"",'MPTO_working_3-way'!F152)</f>
        <v>3.9800537944453485</v>
      </c>
      <c r="J153" s="22">
        <f>IF(OR($A153="",$B153="",$C153=""),"",'MPTO_working_3-way'!G152)</f>
        <v>3.5239689586492098</v>
      </c>
      <c r="K153" s="17">
        <f>IF(OR($A153="",$B153="",$C153=""),"",'OddsRatio_working_3-way'!H152)</f>
        <v>2.1588080400333407</v>
      </c>
      <c r="L153" s="21">
        <f>IF(OR($A153="",$B153="",$C153=""),"",'OddsRatio_working_3-way'!I152)</f>
        <v>3.9602278113578988</v>
      </c>
      <c r="M153" s="22">
        <f>IF(OR($A153="",$B153="",$C153=""),"",'OddsRatio_working_3-way'!J152)</f>
        <v>3.517773832436077</v>
      </c>
      <c r="N153" s="23">
        <f t="shared" si="41"/>
        <v>46.069147057879363</v>
      </c>
      <c r="O153" s="24">
        <f t="shared" si="42"/>
        <v>25.39244326024847</v>
      </c>
      <c r="P153" s="24">
        <f t="shared" si="43"/>
        <v>28.538409681872174</v>
      </c>
      <c r="Q153" t="s">
        <v>232</v>
      </c>
      <c r="R153" t="s">
        <v>235</v>
      </c>
      <c r="S153" s="48" t="s">
        <v>335</v>
      </c>
      <c r="T153" s="35">
        <v>100</v>
      </c>
      <c r="U153" s="35">
        <f t="shared" si="44"/>
        <v>71.181556195965413</v>
      </c>
      <c r="V153" s="35">
        <f t="shared" si="45"/>
        <v>73.045822102425873</v>
      </c>
      <c r="W153" s="35">
        <f t="shared" si="46"/>
        <v>52.38095238095238</v>
      </c>
      <c r="X153" s="35">
        <f t="shared" si="47"/>
        <v>74.573225516621733</v>
      </c>
      <c r="Y153" s="35">
        <f t="shared" si="48"/>
        <v>76.437491423082207</v>
      </c>
      <c r="Z153" s="35">
        <f t="shared" si="49"/>
        <v>55.772621701608706</v>
      </c>
      <c r="AA153" s="35">
        <f t="shared" si="50"/>
        <v>-3.3916693206563195</v>
      </c>
      <c r="AB153" s="35">
        <f t="shared" si="51"/>
        <v>-3.3916693206563338</v>
      </c>
      <c r="AC153" s="35">
        <f t="shared" si="52"/>
        <v>-3.3916693206563266</v>
      </c>
      <c r="AD153" s="36"/>
      <c r="AE153" s="36"/>
      <c r="AF153">
        <v>1.61</v>
      </c>
      <c r="AG153">
        <v>2.41</v>
      </c>
      <c r="AI153" s="36"/>
      <c r="AJ153" t="s">
        <v>247</v>
      </c>
      <c r="AK153" s="35"/>
      <c r="AL153" s="35"/>
    </row>
    <row r="154" spans="1:38" s="35" customFormat="1" ht="15" x14ac:dyDescent="0.25">
      <c r="A154">
        <v>3.47</v>
      </c>
      <c r="B154">
        <v>3.71</v>
      </c>
      <c r="C154">
        <v>2.1</v>
      </c>
      <c r="D154" s="20">
        <f t="shared" si="53"/>
        <v>3.391669320656332E-2</v>
      </c>
      <c r="E154" s="17">
        <f>IF(OR($A154="",$B154="",$C154=""),"",A154*'MPTO_working_3-way'!$I153)</f>
        <v>3.587690925426775</v>
      </c>
      <c r="F154" s="21">
        <f>IF(OR($A154="",$B154="",$C154=""),"",B154*'MPTO_working_3-way'!$I153)</f>
        <v>3.8358309317963499</v>
      </c>
      <c r="G154" s="22">
        <f>IF(OR($A154="",$B154="",$C154=""),"",C154*'MPTO_working_3-way'!$I153)</f>
        <v>2.1712250557337831</v>
      </c>
      <c r="H154" s="17">
        <f>IF(OR($A154="",$B154="",$C154=""),"",'MPTO_working_3-way'!E153)</f>
        <v>3.6116876194276206</v>
      </c>
      <c r="I154" s="21">
        <f>IF(OR($A154="",$B154="",$C154=""),"",'MPTO_working_3-way'!F153)</f>
        <v>3.8724235547341084</v>
      </c>
      <c r="J154" s="22">
        <f>IF(OR($A154="",$B154="",$C154=""),"",'MPTO_working_3-way'!G153)</f>
        <v>2.1510700275327639</v>
      </c>
      <c r="K154" s="17">
        <f>IF(OR($A154="",$B154="",$C154=""),"",'OddsRatio_working_3-way'!H153)</f>
        <v>3.6030635569986553</v>
      </c>
      <c r="L154" s="21">
        <f>IF(OR($A154="",$B154="",$C154=""),"",'OddsRatio_working_3-way'!I153)</f>
        <v>3.8559928095005498</v>
      </c>
      <c r="M154" s="22">
        <f>IF(OR($A154="",$B154="",$C154=""),"",'OddsRatio_working_3-way'!J153)</f>
        <v>2.159259073967013</v>
      </c>
      <c r="N154" s="23">
        <f t="shared" si="41"/>
        <v>27.873081064836843</v>
      </c>
      <c r="O154" s="24">
        <f t="shared" si="42"/>
        <v>26.069970699456562</v>
      </c>
      <c r="P154" s="24">
        <f t="shared" si="43"/>
        <v>46.056948235706592</v>
      </c>
      <c r="Q154" t="s">
        <v>236</v>
      </c>
      <c r="R154" t="s">
        <v>238</v>
      </c>
      <c r="S154" s="48" t="s">
        <v>335</v>
      </c>
      <c r="T154" s="35">
        <v>100</v>
      </c>
      <c r="U154" s="35">
        <f t="shared" si="44"/>
        <v>54.337899543379002</v>
      </c>
      <c r="V154" s="35">
        <f t="shared" si="45"/>
        <v>68.944099378881987</v>
      </c>
      <c r="W154" s="35">
        <f t="shared" si="46"/>
        <v>73.262032085561486</v>
      </c>
      <c r="X154" s="35">
        <f t="shared" si="47"/>
        <v>57.793868535556506</v>
      </c>
      <c r="Y154" s="35">
        <f t="shared" si="48"/>
        <v>72.400068371059504</v>
      </c>
      <c r="Z154" s="35">
        <f t="shared" si="49"/>
        <v>76.718001077739018</v>
      </c>
      <c r="AA154" s="35">
        <f t="shared" si="50"/>
        <v>-3.4559689921775032</v>
      </c>
      <c r="AB154" s="35">
        <f t="shared" si="51"/>
        <v>-3.4559689921775174</v>
      </c>
      <c r="AC154" s="35">
        <f t="shared" si="52"/>
        <v>-3.4559689921775316</v>
      </c>
      <c r="AD154" s="36"/>
      <c r="AE154" s="36"/>
      <c r="AF154">
        <v>1.87</v>
      </c>
      <c r="AG154">
        <v>2.0099999999999998</v>
      </c>
      <c r="AH154" s="36"/>
      <c r="AI154" s="36"/>
      <c r="AJ154" t="s">
        <v>247</v>
      </c>
    </row>
    <row r="155" spans="1:38" ht="15" x14ac:dyDescent="0.25">
      <c r="A155">
        <v>2.19</v>
      </c>
      <c r="B155">
        <v>3.22</v>
      </c>
      <c r="C155">
        <v>3.74</v>
      </c>
      <c r="D155" s="20">
        <f t="shared" si="53"/>
        <v>3.455968992177505E-2</v>
      </c>
      <c r="E155" s="17">
        <f>IF(OR($A155="",$B155="",$C155=""),"",A155*'MPTO_working_3-way'!$I154)</f>
        <v>2.2656857209286874</v>
      </c>
      <c r="F155" s="21">
        <f>IF(OR($A155="",$B155="",$C155=""),"",B155*'MPTO_working_3-way'!$I154)</f>
        <v>3.3312822015481158</v>
      </c>
      <c r="G155" s="22">
        <f>IF(OR($A155="",$B155="",$C155=""),"",C155*'MPTO_working_3-way'!$I154)</f>
        <v>3.8692532403074389</v>
      </c>
      <c r="H155" s="17">
        <f>IF(OR($A155="",$B155="",$C155=""),"",'MPTO_working_3-way'!E154)</f>
        <v>2.2466805455966465</v>
      </c>
      <c r="I155" s="21">
        <f>IF(OR($A155="",$B155="",$C155=""),"",'MPTO_working_3-way'!F154)</f>
        <v>3.3440442002250852</v>
      </c>
      <c r="J155" s="22">
        <f>IF(OR($A155="",$B155="",$C155=""),"",'MPTO_working_3-way'!G154)</f>
        <v>3.9083907217234275</v>
      </c>
      <c r="K155" s="17">
        <f>IF(OR($A155="",$B155="",$C155=""),"",'OddsRatio_working_3-way'!H154)</f>
        <v>2.2546877154025875</v>
      </c>
      <c r="L155" s="21">
        <f>IF(OR($A155="",$B155="",$C155=""),"",'OddsRatio_working_3-way'!I154)</f>
        <v>3.3406779228518864</v>
      </c>
      <c r="M155" s="22">
        <f>IF(OR($A155="",$B155="",$C155=""),"",'OddsRatio_working_3-way'!J154)</f>
        <v>3.8889448237000761</v>
      </c>
      <c r="N155" s="23">
        <f t="shared" si="41"/>
        <v>44.13674812718984</v>
      </c>
      <c r="O155" s="24">
        <f t="shared" si="42"/>
        <v>30.018471552343396</v>
      </c>
      <c r="P155" s="24">
        <f t="shared" si="43"/>
        <v>25.844780320466775</v>
      </c>
      <c r="Q155" t="s">
        <v>183</v>
      </c>
      <c r="R155" t="s">
        <v>112</v>
      </c>
      <c r="S155" s="48" t="s">
        <v>335</v>
      </c>
      <c r="T155" s="35">
        <v>100</v>
      </c>
      <c r="U155" s="35">
        <f t="shared" si="44"/>
        <v>38.271604938271601</v>
      </c>
      <c r="V155" s="35">
        <f t="shared" si="45"/>
        <v>76.076555023923447</v>
      </c>
      <c r="W155" s="35">
        <f t="shared" si="46"/>
        <v>81.884057971014499</v>
      </c>
      <c r="X155" s="35">
        <f t="shared" si="47"/>
        <v>42.039387005062068</v>
      </c>
      <c r="Y155" s="35">
        <f t="shared" si="48"/>
        <v>79.844337090713907</v>
      </c>
      <c r="Z155" s="35">
        <f t="shared" si="49"/>
        <v>85.651840037804945</v>
      </c>
      <c r="AA155" s="35">
        <f t="shared" si="50"/>
        <v>-3.7677820667904669</v>
      </c>
      <c r="AB155" s="35">
        <f t="shared" si="51"/>
        <v>-3.7677820667904598</v>
      </c>
      <c r="AC155" s="35">
        <f t="shared" si="52"/>
        <v>-3.7677820667904456</v>
      </c>
      <c r="AD155" s="36"/>
      <c r="AE155" s="36"/>
      <c r="AF155">
        <v>2.42</v>
      </c>
      <c r="AG155">
        <v>1.61</v>
      </c>
      <c r="AI155" s="36"/>
      <c r="AJ155" t="s">
        <v>188</v>
      </c>
      <c r="AK155" s="35"/>
      <c r="AL155" s="35"/>
    </row>
    <row r="156" spans="1:38" ht="15" x14ac:dyDescent="0.25">
      <c r="A156">
        <v>1.62</v>
      </c>
      <c r="B156">
        <v>4.18</v>
      </c>
      <c r="C156">
        <v>5.52</v>
      </c>
      <c r="D156" s="20">
        <f t="shared" si="53"/>
        <v>3.7677820667904705E-2</v>
      </c>
      <c r="E156" s="17">
        <f>IF(OR($A156="",$B156="",$C156=""),"",A156*'MPTO_working_3-way'!$I155)</f>
        <v>1.6810380694820057</v>
      </c>
      <c r="F156" s="21">
        <f>IF(OR($A156="",$B156="",$C156=""),"",B156*'MPTO_working_3-way'!$I155)</f>
        <v>4.3374932903918415</v>
      </c>
      <c r="G156" s="22">
        <f>IF(OR($A156="",$B156="",$C156=""),"",C156*'MPTO_working_3-way'!$I155)</f>
        <v>5.7279815700868335</v>
      </c>
      <c r="H156" s="17">
        <f>IF(OR($A156="",$B156="",$C156=""),"",'MPTO_working_3-way'!E155)</f>
        <v>1.6536451015353646</v>
      </c>
      <c r="I156" s="21">
        <f>IF(OR($A156="",$B156="",$C156=""),"",'MPTO_working_3-way'!F155)</f>
        <v>4.4115990852766176</v>
      </c>
      <c r="J156" s="22">
        <f>IF(OR($A156="",$B156="",$C156=""),"",'MPTO_working_3-way'!G155)</f>
        <v>5.9311929400534176</v>
      </c>
      <c r="K156" s="17">
        <f>IF(OR($A156="",$B156="",$C156=""),"",'OddsRatio_working_3-way'!H155)</f>
        <v>1.6629898453224092</v>
      </c>
      <c r="L156" s="21">
        <f>IF(OR($A156="",$B156="",$C156=""),"",'OddsRatio_working_3-way'!I155)</f>
        <v>4.4004963034278406</v>
      </c>
      <c r="M156" s="22">
        <f>IF(OR($A156="",$B156="",$C156=""),"",'OddsRatio_working_3-way'!J155)</f>
        <v>5.8334098400923997</v>
      </c>
      <c r="N156" s="23">
        <f t="shared" si="41"/>
        <v>59.487052563190289</v>
      </c>
      <c r="O156" s="24">
        <f t="shared" si="42"/>
        <v>23.0547907063082</v>
      </c>
      <c r="P156" s="24">
        <f t="shared" si="43"/>
        <v>17.4581567305015</v>
      </c>
      <c r="Q156" t="s">
        <v>158</v>
      </c>
      <c r="R156" t="s">
        <v>154</v>
      </c>
      <c r="S156" s="48" t="s">
        <v>335</v>
      </c>
      <c r="T156" s="35">
        <v>100</v>
      </c>
      <c r="U156" s="35">
        <f t="shared" si="44"/>
        <v>83.108108108108112</v>
      </c>
      <c r="V156" s="35">
        <f t="shared" si="45"/>
        <v>72.752043596730246</v>
      </c>
      <c r="W156" s="35">
        <f t="shared" si="46"/>
        <v>40.476190476190474</v>
      </c>
      <c r="X156" s="35">
        <f t="shared" si="47"/>
        <v>86.771765927079286</v>
      </c>
      <c r="Y156" s="35">
        <f t="shared" si="48"/>
        <v>76.41570141570142</v>
      </c>
      <c r="Z156" s="35">
        <f t="shared" si="49"/>
        <v>44.139848295161649</v>
      </c>
      <c r="AA156" s="35">
        <f t="shared" si="50"/>
        <v>-3.6636578189711742</v>
      </c>
      <c r="AB156" s="35">
        <f t="shared" si="51"/>
        <v>-3.6636578189711742</v>
      </c>
      <c r="AC156" s="35">
        <f t="shared" si="52"/>
        <v>-3.6636578189711742</v>
      </c>
      <c r="AD156" s="36"/>
      <c r="AE156" s="36"/>
      <c r="AF156">
        <v>1.74</v>
      </c>
      <c r="AG156">
        <v>2.17</v>
      </c>
      <c r="AI156" s="36"/>
      <c r="AJ156" t="s">
        <v>188</v>
      </c>
      <c r="AK156" s="35"/>
      <c r="AL156" s="35"/>
    </row>
    <row r="157" spans="1:38" ht="15" x14ac:dyDescent="0.25">
      <c r="A157">
        <v>5.92</v>
      </c>
      <c r="B157">
        <v>3.67</v>
      </c>
      <c r="C157">
        <v>1.68</v>
      </c>
      <c r="D157" s="20">
        <f t="shared" si="53"/>
        <v>3.6636578189711777E-2</v>
      </c>
      <c r="E157" s="17">
        <f>IF(OR($A157="",$B157="",$C157=""),"",A157*'MPTO_working_3-way'!$I156)</f>
        <v>6.1368885428830939</v>
      </c>
      <c r="F157" s="21">
        <f>IF(OR($A157="",$B157="",$C157=""),"",B157*'MPTO_working_3-way'!$I156)</f>
        <v>3.8044562419562422</v>
      </c>
      <c r="G157" s="22">
        <f>IF(OR($A157="",$B157="",$C157=""),"",C157*'MPTO_working_3-way'!$I156)</f>
        <v>1.7415494513587157</v>
      </c>
      <c r="H157" s="17">
        <f>IF(OR($A157="",$B157="",$C157=""),"",'MPTO_working_3-way'!E156)</f>
        <v>6.3813470188499091</v>
      </c>
      <c r="I157" s="21">
        <f>IF(OR($A157="",$B157="",$C157=""),"",'MPTO_working_3-way'!F156)</f>
        <v>3.8422027125198324</v>
      </c>
      <c r="J157" s="22">
        <f>IF(OR($A157="",$B157="",$C157=""),"",'MPTO_working_3-way'!G156)</f>
        <v>1.7151896608675123</v>
      </c>
      <c r="K157" s="17">
        <f>IF(OR($A157="",$B157="",$C157=""),"",'OddsRatio_working_3-way'!H156)</f>
        <v>6.2436288355128617</v>
      </c>
      <c r="L157" s="21">
        <f>IF(OR($A157="",$B157="",$C157=""),"",'OddsRatio_working_3-way'!I156)</f>
        <v>3.8456278436624673</v>
      </c>
      <c r="M157" s="22">
        <f>IF(OR($A157="",$B157="",$C157=""),"",'OddsRatio_working_3-way'!J156)</f>
        <v>1.7247291886481193</v>
      </c>
      <c r="N157" s="23">
        <f t="shared" si="41"/>
        <v>16.294902425100958</v>
      </c>
      <c r="O157" s="24">
        <f t="shared" si="42"/>
        <v>26.28496521978138</v>
      </c>
      <c r="P157" s="24">
        <f t="shared" si="43"/>
        <v>57.420132355117659</v>
      </c>
      <c r="Q157" t="s">
        <v>71</v>
      </c>
      <c r="R157" t="s">
        <v>156</v>
      </c>
      <c r="S157" s="48" t="s">
        <v>335</v>
      </c>
      <c r="T157" s="35">
        <v>100</v>
      </c>
      <c r="U157" s="35">
        <f t="shared" si="44"/>
        <v>40.119760479041922</v>
      </c>
      <c r="V157" s="35">
        <f t="shared" si="45"/>
        <v>74.554707379134854</v>
      </c>
      <c r="W157" s="35">
        <f t="shared" si="46"/>
        <v>81.818181818181827</v>
      </c>
      <c r="X157" s="35">
        <f t="shared" si="47"/>
        <v>43.627110802683319</v>
      </c>
      <c r="Y157" s="35">
        <f t="shared" si="48"/>
        <v>78.062057702776272</v>
      </c>
      <c r="Z157" s="35">
        <f t="shared" si="49"/>
        <v>85.325532141823231</v>
      </c>
      <c r="AA157" s="35">
        <f t="shared" si="50"/>
        <v>-3.507350323641397</v>
      </c>
      <c r="AB157" s="35">
        <f t="shared" si="51"/>
        <v>-3.5073503236414183</v>
      </c>
      <c r="AC157" s="35">
        <f t="shared" si="52"/>
        <v>-3.5073503236414041</v>
      </c>
      <c r="AD157" s="36"/>
      <c r="AE157" s="36"/>
      <c r="AF157">
        <v>2.34</v>
      </c>
      <c r="AG157">
        <v>1.65</v>
      </c>
      <c r="AI157" s="36"/>
      <c r="AJ157" t="s">
        <v>188</v>
      </c>
      <c r="AK157" s="35"/>
      <c r="AL157" s="35"/>
    </row>
    <row r="158" spans="1:38" ht="15" x14ac:dyDescent="0.25">
      <c r="A158">
        <v>1.67</v>
      </c>
      <c r="B158">
        <v>3.93</v>
      </c>
      <c r="C158">
        <v>5.5</v>
      </c>
      <c r="D158" s="20">
        <f t="shared" si="53"/>
        <v>3.5073503236414227E-2</v>
      </c>
      <c r="E158" s="17">
        <f>IF(OR($A158="",$B158="",$C158=""),"",A158*'MPTO_working_3-way'!$I157)</f>
        <v>1.7285727504048116</v>
      </c>
      <c r="F158" s="21">
        <f>IF(OR($A158="",$B158="",$C158=""),"",B158*'MPTO_working_3-way'!$I157)</f>
        <v>4.0678388677191082</v>
      </c>
      <c r="G158" s="22">
        <f>IF(OR($A158="",$B158="",$C158=""),"",C158*'MPTO_working_3-way'!$I157)</f>
        <v>5.6929042678002784</v>
      </c>
      <c r="H158" s="17">
        <f>IF(OR($A158="",$B158="",$C158=""),"",'MPTO_working_3-way'!E157)</f>
        <v>1.7032547722162761</v>
      </c>
      <c r="I158" s="21">
        <f>IF(OR($A158="",$B158="",$C158=""),"",'MPTO_working_3-way'!F157)</f>
        <v>4.1192649383105842</v>
      </c>
      <c r="J158" s="22">
        <f>IF(OR($A158="",$B158="",$C158=""),"",'MPTO_working_3-way'!G157)</f>
        <v>5.8779612717625849</v>
      </c>
      <c r="K158" s="17">
        <f>IF(OR($A158="",$B158="",$C158=""),"",'OddsRatio_working_3-way'!H157)</f>
        <v>1.7121897180388586</v>
      </c>
      <c r="L158" s="21">
        <f>IF(OR($A158="",$B158="",$C158=""),"",'OddsRatio_working_3-way'!I157)</f>
        <v>4.1145013042594885</v>
      </c>
      <c r="M158" s="22">
        <f>IF(OR($A158="",$B158="",$C158=""),"",'OddsRatio_working_3-way'!J157)</f>
        <v>5.7833637778729337</v>
      </c>
      <c r="N158" s="23">
        <f t="shared" si="41"/>
        <v>57.851195430785985</v>
      </c>
      <c r="O158" s="24">
        <f t="shared" si="42"/>
        <v>24.583077956593531</v>
      </c>
      <c r="P158" s="24">
        <f t="shared" si="43"/>
        <v>17.56572661262047</v>
      </c>
      <c r="Q158" t="s">
        <v>182</v>
      </c>
      <c r="R158" t="s">
        <v>153</v>
      </c>
      <c r="S158" s="48" t="s">
        <v>335</v>
      </c>
      <c r="T158" s="35">
        <v>100</v>
      </c>
      <c r="U158" s="35">
        <f t="shared" si="44"/>
        <v>20</v>
      </c>
      <c r="V158" s="35">
        <f t="shared" si="45"/>
        <v>84.276729559748418</v>
      </c>
      <c r="W158" s="35">
        <f t="shared" si="46"/>
        <v>91.948470209339774</v>
      </c>
      <c r="X158" s="35">
        <f t="shared" si="47"/>
        <v>23.774800230911797</v>
      </c>
      <c r="Y158" s="35">
        <f t="shared" si="48"/>
        <v>88.051529790660226</v>
      </c>
      <c r="Z158" s="35">
        <f t="shared" si="49"/>
        <v>95.723270440251568</v>
      </c>
      <c r="AA158" s="35">
        <f t="shared" si="50"/>
        <v>-3.7748002309117972</v>
      </c>
      <c r="AB158" s="35">
        <f t="shared" si="51"/>
        <v>-3.7748002309118078</v>
      </c>
      <c r="AC158" s="35">
        <f t="shared" si="52"/>
        <v>-3.7748002309117936</v>
      </c>
      <c r="AD158" s="36"/>
      <c r="AE158" s="36"/>
      <c r="AF158">
        <v>2.04</v>
      </c>
      <c r="AG158">
        <v>1.85</v>
      </c>
      <c r="AI158" s="36"/>
      <c r="AJ158" t="s">
        <v>188</v>
      </c>
      <c r="AK158" s="35"/>
      <c r="AL158" s="35"/>
    </row>
    <row r="159" spans="1:38" ht="15" x14ac:dyDescent="0.25">
      <c r="A159">
        <v>1.25</v>
      </c>
      <c r="B159">
        <v>6.36</v>
      </c>
      <c r="C159">
        <v>12.42</v>
      </c>
      <c r="D159" s="20">
        <f t="shared" si="53"/>
        <v>3.7748002309117901E-2</v>
      </c>
      <c r="E159" s="17">
        <f>IF(OR($A159="",$B159="",$C159=""),"",A159*'MPTO_working_3-way'!$I158)</f>
        <v>1.2971850028863974</v>
      </c>
      <c r="F159" s="21">
        <f>IF(OR($A159="",$B159="",$C159=""),"",B159*'MPTO_working_3-way'!$I158)</f>
        <v>6.60007729468599</v>
      </c>
      <c r="G159" s="22">
        <f>IF(OR($A159="",$B159="",$C159=""),"",C159*'MPTO_working_3-way'!$I158)</f>
        <v>12.888830188679245</v>
      </c>
      <c r="H159" s="17">
        <f>IF(OR($A159="",$B159="",$C159=""),"",'MPTO_working_3-way'!E158)</f>
        <v>1.2699745848167432</v>
      </c>
      <c r="I159" s="21">
        <f>IF(OR($A159="",$B159="",$C159=""),"",'MPTO_working_3-way'!F158)</f>
        <v>6.9132370856846785</v>
      </c>
      <c r="J159" s="22">
        <f>IF(OR($A159="",$B159="",$C159=""),"",'MPTO_working_3-way'!G158)</f>
        <v>14.7204663366927</v>
      </c>
      <c r="K159" s="17">
        <f>IF(OR($A159="",$B159="",$C159=""),"",'OddsRatio_working_3-way'!H158)</f>
        <v>1.277339981365226</v>
      </c>
      <c r="L159" s="21">
        <f>IF(OR($A159="",$B159="",$C159=""),"",'OddsRatio_working_3-way'!I158)</f>
        <v>6.9461692004704494</v>
      </c>
      <c r="M159" s="22">
        <f>IF(OR($A159="",$B159="",$C159=""),"",'OddsRatio_working_3-way'!J158)</f>
        <v>13.668890348763529</v>
      </c>
      <c r="N159" s="23">
        <f t="shared" si="41"/>
        <v>77.09000626548071</v>
      </c>
      <c r="O159" s="24">
        <f t="shared" si="42"/>
        <v>15.151337709410518</v>
      </c>
      <c r="P159" s="24">
        <f t="shared" si="43"/>
        <v>7.7586560251087677</v>
      </c>
      <c r="Q159" t="s">
        <v>318</v>
      </c>
      <c r="R159" t="s">
        <v>319</v>
      </c>
      <c r="S159" s="48" t="s">
        <v>335</v>
      </c>
      <c r="T159" s="35">
        <v>100</v>
      </c>
      <c r="U159" s="35">
        <f t="shared" si="44"/>
        <v>13.793103448275851</v>
      </c>
      <c r="V159" s="35">
        <f t="shared" si="45"/>
        <v>88.3313885647608</v>
      </c>
      <c r="W159" s="35">
        <f t="shared" si="46"/>
        <v>94.212962962962948</v>
      </c>
      <c r="X159" s="35">
        <f t="shared" si="47"/>
        <v>17.455648472276241</v>
      </c>
      <c r="Y159" s="35">
        <f t="shared" si="48"/>
        <v>91.99393358876118</v>
      </c>
      <c r="Z159" s="35">
        <f t="shared" si="49"/>
        <v>97.875507986963356</v>
      </c>
      <c r="AA159" s="35">
        <f t="shared" si="50"/>
        <v>-3.6625450240003907</v>
      </c>
      <c r="AB159" s="35">
        <f t="shared" si="51"/>
        <v>-3.6625450240003801</v>
      </c>
      <c r="AC159" s="35">
        <f t="shared" si="52"/>
        <v>-3.6625450240004085</v>
      </c>
      <c r="AD159" s="36"/>
      <c r="AE159" s="36"/>
      <c r="AF159">
        <v>1.65</v>
      </c>
      <c r="AG159">
        <v>2.33</v>
      </c>
      <c r="AI159" s="36"/>
      <c r="AJ159" t="s">
        <v>282</v>
      </c>
      <c r="AK159" s="35"/>
      <c r="AL159" s="35"/>
    </row>
    <row r="160" spans="1:38" ht="15" x14ac:dyDescent="0.25">
      <c r="A160">
        <v>1.1599999999999999</v>
      </c>
      <c r="B160">
        <v>8.57</v>
      </c>
      <c r="C160">
        <v>17.28</v>
      </c>
      <c r="D160" s="20">
        <f t="shared" si="53"/>
        <v>3.6625450240003854E-2</v>
      </c>
      <c r="E160" s="17">
        <f>IF(OR($A160="",$B160="",$C160=""),"",A160*'MPTO_working_3-way'!$I159)</f>
        <v>1.2024855222784043</v>
      </c>
      <c r="F160" s="21">
        <f>IF(OR($A160="",$B160="",$C160=""),"",B160*'MPTO_working_3-way'!$I159)</f>
        <v>8.8838801085568342</v>
      </c>
      <c r="G160" s="22">
        <f>IF(OR($A160="",$B160="",$C160=""),"",C160*'MPTO_working_3-way'!$I159)</f>
        <v>17.912887780147269</v>
      </c>
      <c r="H160" s="17">
        <f>IF(OR($A160="",$B160="",$C160=""),"",'MPTO_working_3-way'!E159)</f>
        <v>1.1766637242908498</v>
      </c>
      <c r="I160" s="21">
        <f>IF(OR($A160="",$B160="",$C160=""),"",'MPTO_working_3-way'!F159)</f>
        <v>9.5714268309099317</v>
      </c>
      <c r="J160" s="22">
        <f>IF(OR($A160="",$B160="",$C160=""),"",'MPTO_working_3-way'!G159)</f>
        <v>21.900102397014855</v>
      </c>
      <c r="K160" s="17">
        <f>IF(OR($A160="",$B160="",$C160=""),"",'OddsRatio_working_3-way'!H159)</f>
        <v>1.1828758149306897</v>
      </c>
      <c r="L160" s="21">
        <f>IF(OR($A160="",$B160="",$C160=""),"",'OddsRatio_working_3-way'!I159)</f>
        <v>9.6523119939082562</v>
      </c>
      <c r="M160" s="22">
        <f>IF(OR($A160="",$B160="",$C160=""),"",'OddsRatio_working_3-way'!J159)</f>
        <v>19.607614169197678</v>
      </c>
      <c r="N160" s="23">
        <f t="shared" si="41"/>
        <v>83.161084393370004</v>
      </c>
      <c r="O160" s="24">
        <f t="shared" si="42"/>
        <v>11.256342811704689</v>
      </c>
      <c r="P160" s="24">
        <f t="shared" si="43"/>
        <v>5.5825727949252997</v>
      </c>
      <c r="Q160" t="s">
        <v>320</v>
      </c>
      <c r="R160" t="s">
        <v>321</v>
      </c>
      <c r="S160" s="48" t="s">
        <v>335</v>
      </c>
      <c r="T160" s="35">
        <v>100</v>
      </c>
      <c r="U160" s="35">
        <f t="shared" si="44"/>
        <v>32.432432432432435</v>
      </c>
      <c r="V160" s="35">
        <f t="shared" si="45"/>
        <v>78.354978354978357</v>
      </c>
      <c r="W160" s="35">
        <f t="shared" si="46"/>
        <v>84.227129337539424</v>
      </c>
      <c r="X160" s="35">
        <f t="shared" si="47"/>
        <v>37.417892307482212</v>
      </c>
      <c r="Y160" s="35">
        <f t="shared" si="48"/>
        <v>83.340438230028141</v>
      </c>
      <c r="Z160" s="35">
        <f t="shared" si="49"/>
        <v>89.212589212589208</v>
      </c>
      <c r="AA160" s="35">
        <f t="shared" si="50"/>
        <v>-4.9854598750497772</v>
      </c>
      <c r="AB160" s="35">
        <f t="shared" si="51"/>
        <v>-4.9854598750497843</v>
      </c>
      <c r="AC160" s="35">
        <f t="shared" si="52"/>
        <v>-4.9854598750497843</v>
      </c>
      <c r="AD160" s="36"/>
      <c r="AE160" s="36"/>
      <c r="AF160">
        <v>1.49</v>
      </c>
      <c r="AG160">
        <v>2.68</v>
      </c>
      <c r="AI160" s="36"/>
      <c r="AJ160" t="s">
        <v>282</v>
      </c>
      <c r="AK160" s="35"/>
      <c r="AL160" s="35"/>
    </row>
    <row r="161" spans="1:38" ht="15" x14ac:dyDescent="0.25">
      <c r="A161">
        <v>1.48</v>
      </c>
      <c r="B161">
        <v>4.62</v>
      </c>
      <c r="C161">
        <v>6.34</v>
      </c>
      <c r="D161" s="20">
        <f t="shared" si="53"/>
        <v>4.9854598750497692E-2</v>
      </c>
      <c r="E161" s="17">
        <f>IF(OR($A161="",$B161="",$C161=""),"",A161*'MPTO_working_3-way'!$I160)</f>
        <v>1.5537848061507367</v>
      </c>
      <c r="F161" s="21">
        <f>IF(OR($A161="",$B161="",$C161=""),"",B161*'MPTO_working_3-way'!$I160)</f>
        <v>4.8503282462272992</v>
      </c>
      <c r="G161" s="22">
        <f>IF(OR($A161="",$B161="",$C161=""),"",C161*'MPTO_working_3-way'!$I160)</f>
        <v>6.6560781560781548</v>
      </c>
      <c r="H161" s="17">
        <f>IF(OR($A161="",$B161="",$C161=""),"",'MPTO_working_3-way'!E160)</f>
        <v>1.5173183466932387</v>
      </c>
      <c r="I161" s="21">
        <f>IF(OR($A161="",$B161="",$C161=""),"",'MPTO_working_3-way'!F160)</f>
        <v>5.004203108588821</v>
      </c>
      <c r="J161" s="22">
        <f>IF(OR($A161="",$B161="",$C161=""),"",'MPTO_working_3-way'!G160)</f>
        <v>7.0866445098145183</v>
      </c>
      <c r="K161" s="17">
        <f>IF(OR($A161="",$B161="",$C161=""),"",'OddsRatio_working_3-way'!H160)</f>
        <v>1.5286708097533688</v>
      </c>
      <c r="L161" s="21">
        <f>IF(OR($A161="",$B161="",$C161=""),"",'OddsRatio_working_3-way'!I160)</f>
        <v>4.9870590235566556</v>
      </c>
      <c r="M161" s="22">
        <f>IF(OR($A161="",$B161="",$C161=""),"",'OddsRatio_working_3-way'!J160)</f>
        <v>6.8814627585062258</v>
      </c>
      <c r="N161" s="23">
        <f t="shared" si="41"/>
        <v>64.358976612555921</v>
      </c>
      <c r="O161" s="24">
        <f t="shared" si="42"/>
        <v>20.617161339087183</v>
      </c>
      <c r="P161" s="24">
        <f t="shared" si="43"/>
        <v>15.023862048356907</v>
      </c>
      <c r="Q161" t="s">
        <v>256</v>
      </c>
      <c r="R161" t="s">
        <v>250</v>
      </c>
      <c r="S161" s="48" t="s">
        <v>335</v>
      </c>
      <c r="T161" s="35">
        <v>100</v>
      </c>
      <c r="U161" s="35">
        <f t="shared" si="44"/>
        <v>83.471074380165291</v>
      </c>
      <c r="V161" s="35">
        <f t="shared" si="45"/>
        <v>78.494623655913983</v>
      </c>
      <c r="W161" s="35">
        <f t="shared" si="46"/>
        <v>34.21052631578948</v>
      </c>
      <c r="X161" s="35">
        <f t="shared" si="47"/>
        <v>87.294850028296551</v>
      </c>
      <c r="Y161" s="35">
        <f t="shared" si="48"/>
        <v>82.318399304045244</v>
      </c>
      <c r="Z161" s="35">
        <f t="shared" si="49"/>
        <v>38.034301963920733</v>
      </c>
      <c r="AA161" s="35">
        <f t="shared" si="50"/>
        <v>-3.8237756481312601</v>
      </c>
      <c r="AB161" s="35">
        <f t="shared" si="51"/>
        <v>-3.8237756481312601</v>
      </c>
      <c r="AC161" s="35">
        <f t="shared" si="52"/>
        <v>-3.823775648131253</v>
      </c>
      <c r="AD161" s="36"/>
      <c r="AE161" s="36"/>
      <c r="AF161">
        <v>1.64</v>
      </c>
      <c r="AG161">
        <v>2.2799999999999998</v>
      </c>
      <c r="AI161" s="36"/>
      <c r="AJ161" t="s">
        <v>283</v>
      </c>
      <c r="AK161" s="35"/>
      <c r="AL161" s="35"/>
    </row>
    <row r="162" spans="1:38" ht="15" x14ac:dyDescent="0.25">
      <c r="A162">
        <v>6.05</v>
      </c>
      <c r="B162">
        <v>4.6500000000000004</v>
      </c>
      <c r="C162">
        <v>1.52</v>
      </c>
      <c r="D162" s="20">
        <f t="shared" si="53"/>
        <v>3.8237756481312557E-2</v>
      </c>
      <c r="E162" s="17">
        <f>IF(OR($A162="",$B162="",$C162=""),"",A162*'MPTO_working_3-way'!$I161)</f>
        <v>6.2813384267119412</v>
      </c>
      <c r="F162" s="21">
        <f>IF(OR($A162="",$B162="",$C162=""),"",B162*'MPTO_working_3-way'!$I161)</f>
        <v>4.8278055676381042</v>
      </c>
      <c r="G162" s="22">
        <f>IF(OR($A162="",$B162="",$C162=""),"",C162*'MPTO_working_3-way'!$I161)</f>
        <v>1.5781213898515951</v>
      </c>
      <c r="H162" s="17">
        <f>IF(OR($A162="",$B162="",$C162=""),"",'MPTO_working_3-way'!E161)</f>
        <v>6.5555141065670517</v>
      </c>
      <c r="I162" s="21">
        <f>IF(OR($A162="",$B162="",$C162=""),"",'MPTO_working_3-way'!F161)</f>
        <v>4.9429620581900293</v>
      </c>
      <c r="J162" s="22">
        <f>IF(OR($A162="",$B162="",$C162=""),"",'MPTO_working_3-way'!G161)</f>
        <v>1.5500299652982514</v>
      </c>
      <c r="K162" s="17">
        <f>IF(OR($A162="",$B162="",$C162=""),"",'OddsRatio_working_3-way'!H161)</f>
        <v>6.4296350213720617</v>
      </c>
      <c r="L162" s="21">
        <f>IF(OR($A162="",$B162="",$C162=""),"",'OddsRatio_working_3-way'!I161)</f>
        <v>4.9243896689124806</v>
      </c>
      <c r="M162" s="22">
        <f>IF(OR($A162="",$B162="",$C162=""),"",'OddsRatio_working_3-way'!J161)</f>
        <v>1.5590911309135589</v>
      </c>
      <c r="N162" s="23">
        <f t="shared" si="41"/>
        <v>15.92017388758123</v>
      </c>
      <c r="O162" s="24">
        <f t="shared" si="42"/>
        <v>20.713344520401382</v>
      </c>
      <c r="P162" s="24">
        <f t="shared" si="43"/>
        <v>63.366481592017387</v>
      </c>
      <c r="Q162" t="s">
        <v>145</v>
      </c>
      <c r="R162" t="s">
        <v>82</v>
      </c>
      <c r="S162" t="s">
        <v>336</v>
      </c>
      <c r="T162" s="35">
        <v>100</v>
      </c>
      <c r="U162" s="35">
        <f t="shared" si="44"/>
        <v>27.536231884057976</v>
      </c>
      <c r="V162" s="35">
        <f t="shared" si="45"/>
        <v>81.096408317580341</v>
      </c>
      <c r="W162" s="35">
        <f t="shared" si="46"/>
        <v>87.65432098765433</v>
      </c>
      <c r="X162" s="35">
        <f t="shared" si="47"/>
        <v>31.24927069476534</v>
      </c>
      <c r="Y162" s="35">
        <f t="shared" si="48"/>
        <v>84.809447128287715</v>
      </c>
      <c r="Z162" s="35">
        <f t="shared" si="49"/>
        <v>91.367359798361704</v>
      </c>
      <c r="AA162" s="35">
        <f t="shared" si="50"/>
        <v>-3.7130388107073635</v>
      </c>
      <c r="AB162" s="35">
        <f t="shared" si="51"/>
        <v>-3.7130388107073742</v>
      </c>
      <c r="AC162" s="35">
        <f t="shared" si="52"/>
        <v>-3.7130388107073742</v>
      </c>
      <c r="AD162" s="36"/>
      <c r="AE162" s="36"/>
      <c r="AF162">
        <v>1.66</v>
      </c>
      <c r="AG162">
        <v>2.2999999999999998</v>
      </c>
      <c r="AI162" s="36"/>
      <c r="AJ162" t="s">
        <v>187</v>
      </c>
      <c r="AK162" s="35"/>
      <c r="AL162" s="35"/>
    </row>
    <row r="163" spans="1:38" ht="15" x14ac:dyDescent="0.25">
      <c r="A163">
        <v>1.38</v>
      </c>
      <c r="B163">
        <v>5.29</v>
      </c>
      <c r="C163">
        <v>8.1</v>
      </c>
      <c r="D163" s="20">
        <f t="shared" si="53"/>
        <v>3.7130388107073919E-2</v>
      </c>
      <c r="E163" s="17">
        <f>IF(OR($A163="",$B163="",$C163=""),"",A163*'MPTO_working_3-way'!$I162)</f>
        <v>1.4312399355877619</v>
      </c>
      <c r="F163" s="21">
        <f>IF(OR($A163="",$B163="",$C163=""),"",B163*'MPTO_working_3-way'!$I162)</f>
        <v>5.4864197530864214</v>
      </c>
      <c r="G163" s="22">
        <f>IF(OR($A163="",$B163="",$C163=""),"",C163*'MPTO_working_3-way'!$I162)</f>
        <v>8.4007561436672979</v>
      </c>
      <c r="H163" s="17">
        <f>IF(OR($A163="",$B163="",$C163=""),"",'MPTO_working_3-way'!E162)</f>
        <v>1.4039799473563497</v>
      </c>
      <c r="I163" s="21">
        <f>IF(OR($A163="",$B163="",$C163=""),"",'MPTO_working_3-way'!F162)</f>
        <v>5.6606191377867834</v>
      </c>
      <c r="J163" s="22">
        <f>IF(OR($A163="",$B163="",$C163=""),"",'MPTO_working_3-way'!G162)</f>
        <v>9.0025211849569349</v>
      </c>
      <c r="K163" s="17">
        <f>IF(OR($A163="",$B163="",$C163=""),"",'OddsRatio_working_3-way'!H162)</f>
        <v>1.4121245529450417</v>
      </c>
      <c r="L163" s="21">
        <f>IF(OR($A163="",$B163="",$C163=""),"",'OddsRatio_working_3-way'!I162)</f>
        <v>5.6526692950900816</v>
      </c>
      <c r="M163" s="22">
        <f>IF(OR($A163="",$B163="",$C163=""),"",'OddsRatio_working_3-way'!J162)</f>
        <v>8.7002219102889455</v>
      </c>
      <c r="N163" s="23">
        <f t="shared" si="41"/>
        <v>69.869486948694856</v>
      </c>
      <c r="O163" s="24">
        <f t="shared" si="42"/>
        <v>18.226822682268221</v>
      </c>
      <c r="P163" s="24">
        <f t="shared" si="43"/>
        <v>11.903690369036903</v>
      </c>
      <c r="Q163" t="s">
        <v>144</v>
      </c>
      <c r="R163" t="s">
        <v>86</v>
      </c>
      <c r="S163" t="s">
        <v>336</v>
      </c>
      <c r="T163" s="35">
        <v>100</v>
      </c>
      <c r="U163" s="35">
        <f t="shared" si="44"/>
        <v>54.954954954954964</v>
      </c>
      <c r="V163" s="35">
        <f t="shared" si="45"/>
        <v>69.696969696969703</v>
      </c>
      <c r="W163" s="35">
        <f t="shared" si="46"/>
        <v>72.067039106145245</v>
      </c>
      <c r="X163" s="35">
        <f t="shared" si="47"/>
        <v>58.235991196885053</v>
      </c>
      <c r="Y163" s="35">
        <f t="shared" si="48"/>
        <v>72.978005938899784</v>
      </c>
      <c r="Z163" s="35">
        <f t="shared" si="49"/>
        <v>75.348075348075355</v>
      </c>
      <c r="AA163" s="35">
        <f t="shared" si="50"/>
        <v>-3.2810362419300887</v>
      </c>
      <c r="AB163" s="35">
        <f t="shared" si="51"/>
        <v>-3.2810362419300816</v>
      </c>
      <c r="AC163" s="35">
        <f t="shared" si="52"/>
        <v>-3.28103624193011</v>
      </c>
      <c r="AD163" s="36"/>
      <c r="AE163" s="36"/>
      <c r="AF163">
        <v>1.6</v>
      </c>
      <c r="AG163">
        <v>2.44</v>
      </c>
      <c r="AI163" s="36"/>
      <c r="AJ163" t="s">
        <v>187</v>
      </c>
      <c r="AK163" s="35"/>
      <c r="AL163" s="35"/>
    </row>
    <row r="164" spans="1:38" ht="15" x14ac:dyDescent="0.25">
      <c r="A164">
        <v>2.2200000000000002</v>
      </c>
      <c r="B164">
        <v>3.3</v>
      </c>
      <c r="C164">
        <v>3.58</v>
      </c>
      <c r="D164" s="20">
        <f t="shared" si="53"/>
        <v>3.281036241930102E-2</v>
      </c>
      <c r="E164" s="17">
        <f>IF(OR($A164="",$B164="",$C164=""),"",A164*'MPTO_working_3-way'!$I163)</f>
        <v>2.2928390045708484</v>
      </c>
      <c r="F164" s="21">
        <f>IF(OR($A164="",$B164="",$C164=""),"",B164*'MPTO_working_3-way'!$I163)</f>
        <v>3.4082741959836933</v>
      </c>
      <c r="G164" s="22">
        <f>IF(OR($A164="",$B164="",$C164=""),"",C164*'MPTO_working_3-way'!$I163)</f>
        <v>3.6974610974610975</v>
      </c>
      <c r="H164" s="17">
        <f>IF(OR($A164="",$B164="",$C164=""),"",'MPTO_working_3-way'!E163)</f>
        <v>2.2752421238188765</v>
      </c>
      <c r="I164" s="21">
        <f>IF(OR($A164="",$B164="",$C164=""),"",'MPTO_working_3-way'!F163)</f>
        <v>3.4235611088194902</v>
      </c>
      <c r="J164" s="22">
        <f>IF(OR($A164="",$B164="",$C164=""),"",'MPTO_working_3-way'!G163)</f>
        <v>3.7258820654737215</v>
      </c>
      <c r="K164" s="17">
        <f>IF(OR($A164="",$B164="",$C164=""),"",'OddsRatio_working_3-way'!H163)</f>
        <v>2.2826650687041394</v>
      </c>
      <c r="L164" s="21">
        <f>IF(OR($A164="",$B164="",$C164=""),"",'OddsRatio_working_3-way'!I163)</f>
        <v>3.4181390639504263</v>
      </c>
      <c r="M164" s="22">
        <f>IF(OR($A164="",$B164="",$C164=""),"",'OddsRatio_working_3-way'!J163)</f>
        <v>3.712521210866131</v>
      </c>
      <c r="N164" s="23">
        <f t="shared" si="41"/>
        <v>43.614052186240194</v>
      </c>
      <c r="O164" s="24">
        <f t="shared" si="42"/>
        <v>29.340362379834318</v>
      </c>
      <c r="P164" s="24">
        <f t="shared" si="43"/>
        <v>27.045585433925485</v>
      </c>
      <c r="Q164" t="s">
        <v>322</v>
      </c>
      <c r="R164" t="s">
        <v>323</v>
      </c>
      <c r="S164" t="s">
        <v>336</v>
      </c>
      <c r="T164" s="35">
        <v>100</v>
      </c>
      <c r="U164" s="35">
        <f t="shared" si="44"/>
        <v>6.5420560747663554</v>
      </c>
      <c r="V164" s="35">
        <f t="shared" si="45"/>
        <v>93.127147766323006</v>
      </c>
      <c r="W164" s="35">
        <f t="shared" si="46"/>
        <v>96.539792387543258</v>
      </c>
      <c r="X164" s="35">
        <f t="shared" si="47"/>
        <v>10.333059846133724</v>
      </c>
      <c r="Y164" s="35">
        <f t="shared" si="48"/>
        <v>96.918151537690392</v>
      </c>
      <c r="Z164" s="35">
        <f t="shared" si="49"/>
        <v>100.33079615891063</v>
      </c>
      <c r="AA164" s="35">
        <f t="shared" si="50"/>
        <v>-3.7910037713673681</v>
      </c>
      <c r="AB164" s="35">
        <f t="shared" si="51"/>
        <v>-3.7910037713673859</v>
      </c>
      <c r="AC164" s="35">
        <f t="shared" si="52"/>
        <v>-3.7910037713673717</v>
      </c>
      <c r="AD164" s="36"/>
      <c r="AE164" s="36"/>
      <c r="AF164">
        <v>2.2000000000000002</v>
      </c>
      <c r="AG164">
        <v>1.72</v>
      </c>
      <c r="AI164" s="36"/>
      <c r="AJ164" t="s">
        <v>187</v>
      </c>
      <c r="AK164" s="35"/>
      <c r="AL164" s="35"/>
    </row>
    <row r="165" spans="1:38" ht="15" x14ac:dyDescent="0.25">
      <c r="A165">
        <v>1.07</v>
      </c>
      <c r="B165">
        <v>14.55</v>
      </c>
      <c r="C165">
        <v>28.9</v>
      </c>
      <c r="D165" s="20">
        <f t="shared" si="53"/>
        <v>3.791003771367385E-2</v>
      </c>
      <c r="E165" s="17">
        <f>IF(OR($A165="",$B165="",$C165=""),"",A165*'MPTO_working_3-way'!$I164)</f>
        <v>1.110563740353631</v>
      </c>
      <c r="F165" s="21">
        <f>IF(OR($A165="",$B165="",$C165=""),"",B165*'MPTO_working_3-way'!$I164)</f>
        <v>15.101591048733955</v>
      </c>
      <c r="G165" s="22">
        <f>IF(OR($A165="",$B165="",$C165=""),"",C165*'MPTO_working_3-way'!$I164)</f>
        <v>29.995600089925173</v>
      </c>
      <c r="H165" s="17">
        <f>IF(OR($A165="",$B165="",$C165=""),"",'MPTO_working_3-way'!E164)</f>
        <v>1.0846660371673527</v>
      </c>
      <c r="I165" s="21">
        <f>IF(OR($A165="",$B165="",$C165=""),"",'MPTO_working_3-way'!F164)</f>
        <v>17.82790410786118</v>
      </c>
      <c r="J165" s="22">
        <f>IF(OR($A165="",$B165="",$C165=""),"",'MPTO_working_3-way'!G164)</f>
        <v>45.526152118224715</v>
      </c>
      <c r="K165" s="17">
        <f>IF(OR($A165="",$B165="",$C165=""),"",'OddsRatio_working_3-way'!H164)</f>
        <v>1.0893207455845393</v>
      </c>
      <c r="L165" s="21">
        <f>IF(OR($A165="",$B165="",$C165=""),"",'OddsRatio_working_3-way'!I164)</f>
        <v>18.289944323864383</v>
      </c>
      <c r="M165" s="22">
        <f>IF(OR($A165="",$B165="",$C165=""),"",'OddsRatio_working_3-way'!J164)</f>
        <v>36.600697168694921</v>
      </c>
      <c r="N165" s="23">
        <f t="shared" si="41"/>
        <v>90.044358884036242</v>
      </c>
      <c r="O165" s="24">
        <f t="shared" si="42"/>
        <v>6.6218188320219102</v>
      </c>
      <c r="P165" s="24">
        <f t="shared" si="43"/>
        <v>3.3338222839418266</v>
      </c>
      <c r="Q165" t="s">
        <v>324</v>
      </c>
      <c r="R165" t="s">
        <v>84</v>
      </c>
      <c r="S165" t="s">
        <v>336</v>
      </c>
      <c r="T165" s="35">
        <v>100</v>
      </c>
      <c r="U165" s="35">
        <f t="shared" si="44"/>
        <v>62.546816479400754</v>
      </c>
      <c r="V165" s="35">
        <f t="shared" si="45"/>
        <v>70.674486803519059</v>
      </c>
      <c r="W165" s="35">
        <f t="shared" si="46"/>
        <v>63.503649635036496</v>
      </c>
      <c r="X165" s="35">
        <f t="shared" si="47"/>
        <v>65.821863561444445</v>
      </c>
      <c r="Y165" s="35">
        <f t="shared" si="48"/>
        <v>73.949533885562758</v>
      </c>
      <c r="Z165" s="35">
        <f t="shared" si="49"/>
        <v>66.778696717080194</v>
      </c>
      <c r="AA165" s="35">
        <f t="shared" si="50"/>
        <v>-3.2750470820436917</v>
      </c>
      <c r="AB165" s="35">
        <f t="shared" si="51"/>
        <v>-3.2750470820436988</v>
      </c>
      <c r="AC165" s="35">
        <f t="shared" si="52"/>
        <v>-3.2750470820436988</v>
      </c>
      <c r="AD165" s="36"/>
      <c r="AE165" s="36"/>
      <c r="AF165">
        <v>1.31</v>
      </c>
      <c r="AG165">
        <v>3.5</v>
      </c>
      <c r="AI165" s="36"/>
      <c r="AJ165" t="s">
        <v>187</v>
      </c>
      <c r="AK165" s="35"/>
      <c r="AL165" s="35"/>
    </row>
    <row r="166" spans="1:38" ht="15" x14ac:dyDescent="0.25">
      <c r="A166">
        <v>2.67</v>
      </c>
      <c r="B166">
        <v>3.41</v>
      </c>
      <c r="C166">
        <v>2.74</v>
      </c>
      <c r="D166" s="20">
        <f t="shared" si="53"/>
        <v>3.2750470820436917E-2</v>
      </c>
      <c r="E166" s="17">
        <f>IF(OR($A166="",$B166="",$C166=""),"",A166*'MPTO_working_3-way'!$I165)</f>
        <v>2.7574437570905665</v>
      </c>
      <c r="F166" s="21">
        <f>IF(OR($A166="",$B166="",$C166=""),"",B166*'MPTO_working_3-way'!$I165)</f>
        <v>3.5216791054976899</v>
      </c>
      <c r="G166" s="22">
        <f>IF(OR($A166="",$B166="",$C166=""),"",C166*'MPTO_working_3-way'!$I165)</f>
        <v>2.8297362900479972</v>
      </c>
      <c r="H166" s="17">
        <f>IF(OR($A166="",$B166="",$C166=""),"",'MPTO_working_3-way'!E165)</f>
        <v>2.7501614842632494</v>
      </c>
      <c r="I166" s="21">
        <f>IF(OR($A166="",$B166="",$C166=""),"",'MPTO_working_3-way'!F165)</f>
        <v>3.5418502215152041</v>
      </c>
      <c r="J166" s="22">
        <f>IF(OR($A166="",$B166="",$C166=""),"",'MPTO_working_3-way'!G165)</f>
        <v>2.8244863075090771</v>
      </c>
      <c r="K166" s="17">
        <f>IF(OR($A166="",$B166="",$C166=""),"",'OddsRatio_working_3-way'!H165)</f>
        <v>2.7539021625355304</v>
      </c>
      <c r="L166" s="21">
        <f>IF(OR($A166="",$B166="",$C166=""),"",'OddsRatio_working_3-way'!I165)</f>
        <v>3.5310803662937911</v>
      </c>
      <c r="M166" s="22">
        <f>IF(OR($A166="",$B166="",$C166=""),"",'OddsRatio_working_3-way'!J165)</f>
        <v>2.8274190196477988</v>
      </c>
      <c r="N166" s="23">
        <f t="shared" si="41"/>
        <v>36.265472230524104</v>
      </c>
      <c r="O166" s="24">
        <f t="shared" si="42"/>
        <v>28.395545705425036</v>
      </c>
      <c r="P166" s="24">
        <f t="shared" si="43"/>
        <v>35.33898206405086</v>
      </c>
      <c r="Q166" t="s">
        <v>87</v>
      </c>
      <c r="R166" t="s">
        <v>143</v>
      </c>
      <c r="S166" t="s">
        <v>336</v>
      </c>
      <c r="T166" s="35">
        <v>100</v>
      </c>
      <c r="U166" s="35">
        <f t="shared" si="44"/>
        <v>69.969969969969966</v>
      </c>
      <c r="V166" s="35">
        <f t="shared" si="45"/>
        <v>73.118279569892465</v>
      </c>
      <c r="W166" s="35">
        <f t="shared" si="46"/>
        <v>53.488372093023258</v>
      </c>
      <c r="X166" s="35">
        <f t="shared" si="47"/>
        <v>73.393348337084262</v>
      </c>
      <c r="Y166" s="35">
        <f t="shared" si="48"/>
        <v>76.541657937006775</v>
      </c>
      <c r="Z166" s="35">
        <f t="shared" si="49"/>
        <v>56.911750460137554</v>
      </c>
      <c r="AA166" s="35">
        <f t="shared" si="50"/>
        <v>-3.4233783671142959</v>
      </c>
      <c r="AB166" s="35">
        <f t="shared" si="51"/>
        <v>-3.4233783671143101</v>
      </c>
      <c r="AC166" s="35">
        <f t="shared" si="52"/>
        <v>-3.4233783671142959</v>
      </c>
      <c r="AD166" s="36"/>
      <c r="AE166" s="36"/>
      <c r="AF166">
        <v>2.0499999999999998</v>
      </c>
      <c r="AG166">
        <v>1.84</v>
      </c>
      <c r="AI166" s="36"/>
      <c r="AJ166" t="s">
        <v>187</v>
      </c>
      <c r="AK166" s="35"/>
      <c r="AL166" s="35"/>
    </row>
    <row r="167" spans="1:38" ht="15" x14ac:dyDescent="0.25">
      <c r="A167">
        <v>3.33</v>
      </c>
      <c r="B167">
        <v>3.72</v>
      </c>
      <c r="C167">
        <v>2.15</v>
      </c>
      <c r="D167" s="20">
        <f t="shared" si="53"/>
        <v>3.4233783671143048E-2</v>
      </c>
      <c r="E167" s="17">
        <f>IF(OR($A167="",$B167="",$C167=""),"",A167*'MPTO_working_3-way'!$I166)</f>
        <v>3.4439984996249065</v>
      </c>
      <c r="F167" s="21">
        <f>IF(OR($A167="",$B167="",$C167=""),"",B167*'MPTO_working_3-way'!$I166)</f>
        <v>3.8473496752566523</v>
      </c>
      <c r="G167" s="22">
        <f>IF(OR($A167="",$B167="",$C167=""),"",C167*'MPTO_working_3-way'!$I166)</f>
        <v>2.2236026348929574</v>
      </c>
      <c r="H167" s="17">
        <f>IF(OR($A167="",$B167="",$C167=""),"",'MPTO_working_3-way'!E166)</f>
        <v>3.4615366619530863</v>
      </c>
      <c r="I167" s="21">
        <f>IF(OR($A167="",$B167="",$C167=""),"",'MPTO_working_3-way'!F166)</f>
        <v>3.884914186691717</v>
      </c>
      <c r="J167" s="22">
        <f>IF(OR($A167="",$B167="",$C167=""),"",'MPTO_working_3-way'!G166)</f>
        <v>2.2040752485997639</v>
      </c>
      <c r="K167" s="17">
        <f>IF(OR($A167="",$B167="",$C167=""),"",'OddsRatio_working_3-way'!H166)</f>
        <v>3.4559436359579698</v>
      </c>
      <c r="L167" s="21">
        <f>IF(OR($A167="",$B167="",$C167=""),"",'OddsRatio_working_3-way'!I166)</f>
        <v>3.8670243303887029</v>
      </c>
      <c r="M167" s="22">
        <f>IF(OR($A167="",$B167="",$C167=""),"",'OddsRatio_working_3-way'!J166)</f>
        <v>2.2121610220393411</v>
      </c>
      <c r="N167" s="23">
        <f t="shared" si="41"/>
        <v>29.036017295272114</v>
      </c>
      <c r="O167" s="24">
        <f t="shared" si="42"/>
        <v>25.991918707864553</v>
      </c>
      <c r="P167" s="24">
        <f t="shared" si="43"/>
        <v>44.972063996863326</v>
      </c>
      <c r="Q167" t="s">
        <v>148</v>
      </c>
      <c r="R167" t="s">
        <v>149</v>
      </c>
      <c r="S167" t="s">
        <v>336</v>
      </c>
      <c r="T167" s="35">
        <v>100</v>
      </c>
      <c r="U167" s="35">
        <f t="shared" si="44"/>
        <v>52.38095238095238</v>
      </c>
      <c r="V167" s="35">
        <f t="shared" si="45"/>
        <v>74.093264248704671</v>
      </c>
      <c r="W167" s="35">
        <f t="shared" si="46"/>
        <v>69.040247678018574</v>
      </c>
      <c r="X167" s="35">
        <f t="shared" si="47"/>
        <v>56.86648807327677</v>
      </c>
      <c r="Y167" s="35">
        <f t="shared" si="48"/>
        <v>78.578799941029047</v>
      </c>
      <c r="Z167" s="35">
        <f t="shared" si="49"/>
        <v>73.52578337034295</v>
      </c>
      <c r="AA167" s="35">
        <f t="shared" si="50"/>
        <v>-4.4855356923243903</v>
      </c>
      <c r="AB167" s="35">
        <f t="shared" si="51"/>
        <v>-4.4855356923243761</v>
      </c>
      <c r="AC167" s="35">
        <f t="shared" si="52"/>
        <v>-4.4855356923243761</v>
      </c>
      <c r="AD167" s="36"/>
      <c r="AE167" s="36"/>
      <c r="AF167">
        <v>1.76</v>
      </c>
      <c r="AG167">
        <v>2.14</v>
      </c>
      <c r="AI167" s="36"/>
      <c r="AJ167" t="s">
        <v>187</v>
      </c>
      <c r="AK167" s="35"/>
      <c r="AL167" s="35"/>
    </row>
    <row r="168" spans="1:38" ht="15" x14ac:dyDescent="0.25">
      <c r="A168">
        <v>2.1</v>
      </c>
      <c r="B168">
        <v>3.86</v>
      </c>
      <c r="C168">
        <v>3.23</v>
      </c>
      <c r="D168" s="20">
        <f t="shared" si="53"/>
        <v>4.4855356923243939E-2</v>
      </c>
      <c r="E168" s="17">
        <f>IF(OR($A168="",$B168="",$C168=""),"",A168*'MPTO_working_3-way'!$I167)</f>
        <v>2.1941962495388125</v>
      </c>
      <c r="F168" s="21">
        <f>IF(OR($A168="",$B168="",$C168=""),"",B168*'MPTO_working_3-way'!$I167)</f>
        <v>4.0331416777237212</v>
      </c>
      <c r="G168" s="22">
        <f>IF(OR($A168="",$B168="",$C168=""),"",C168*'MPTO_working_3-way'!$I167)</f>
        <v>3.3748828028620781</v>
      </c>
      <c r="H168" s="17">
        <f>IF(OR($A168="",$B168="",$C168=""),"",'MPTO_working_3-way'!E167)</f>
        <v>2.1680748395345391</v>
      </c>
      <c r="I168" s="21">
        <f>IF(OR($A168="",$B168="",$C168=""),"",'MPTO_working_3-way'!F167)</f>
        <v>4.0964203648789193</v>
      </c>
      <c r="J168" s="22">
        <f>IF(OR($A168="",$B168="",$C168=""),"",'MPTO_working_3-way'!G167)</f>
        <v>3.3939062150280992</v>
      </c>
      <c r="K168" s="17">
        <f>IF(OR($A168="",$B168="",$C168=""),"",'OddsRatio_working_3-way'!H167)</f>
        <v>2.178772535822048</v>
      </c>
      <c r="L168" s="21">
        <f>IF(OR($A168="",$B168="",$C168=""),"",'OddsRatio_working_3-way'!I167)</f>
        <v>4.0648085931373235</v>
      </c>
      <c r="M168" s="22">
        <f>IF(OR($A168="",$B168="",$C168=""),"",'OddsRatio_working_3-way'!J167)</f>
        <v>3.3896934135301509</v>
      </c>
      <c r="N168" s="23">
        <f t="shared" si="41"/>
        <v>45.574774827465184</v>
      </c>
      <c r="O168" s="24">
        <f t="shared" si="42"/>
        <v>24.794566615978475</v>
      </c>
      <c r="P168" s="24">
        <f t="shared" si="43"/>
        <v>29.630658556556316</v>
      </c>
      <c r="Q168" t="s">
        <v>286</v>
      </c>
      <c r="R168" t="s">
        <v>297</v>
      </c>
      <c r="S168" t="s">
        <v>336</v>
      </c>
      <c r="T168" s="35">
        <v>100</v>
      </c>
      <c r="U168" s="35">
        <f t="shared" si="44"/>
        <v>35.897435897435898</v>
      </c>
      <c r="V168" s="35">
        <f t="shared" si="45"/>
        <v>77.27272727272728</v>
      </c>
      <c r="W168" s="35">
        <f t="shared" si="46"/>
        <v>81.785063752276869</v>
      </c>
      <c r="X168" s="35">
        <f t="shared" si="47"/>
        <v>40.942208974995857</v>
      </c>
      <c r="Y168" s="35">
        <f t="shared" si="48"/>
        <v>82.317500350287233</v>
      </c>
      <c r="Z168" s="35">
        <f t="shared" si="49"/>
        <v>86.829836829836822</v>
      </c>
      <c r="AA168" s="35">
        <f t="shared" si="50"/>
        <v>-5.0447730775599595</v>
      </c>
      <c r="AB168" s="35">
        <f t="shared" si="51"/>
        <v>-5.0447730775599524</v>
      </c>
      <c r="AC168" s="35">
        <f t="shared" si="52"/>
        <v>-5.0447730775599524</v>
      </c>
      <c r="AD168" s="36"/>
      <c r="AE168" s="36"/>
      <c r="AF168">
        <v>1.76</v>
      </c>
      <c r="AG168">
        <v>2.08</v>
      </c>
      <c r="AI168" s="36"/>
      <c r="AJ168" t="s">
        <v>314</v>
      </c>
      <c r="AK168" s="35"/>
      <c r="AL168" s="35"/>
    </row>
    <row r="169" spans="1:38" ht="15" x14ac:dyDescent="0.25">
      <c r="A169">
        <v>1.56</v>
      </c>
      <c r="B169">
        <v>4.4000000000000004</v>
      </c>
      <c r="C169">
        <v>5.49</v>
      </c>
      <c r="D169" s="20">
        <f t="shared" si="53"/>
        <v>5.0447730775599497E-2</v>
      </c>
      <c r="E169" s="17">
        <f>IF(OR($A169="",$B169="",$C169=""),"",A169*'MPTO_working_3-way'!$I168)</f>
        <v>1.6386984600099352</v>
      </c>
      <c r="F169" s="21">
        <f>IF(OR($A169="",$B169="",$C169=""),"",B169*'MPTO_working_3-way'!$I168)</f>
        <v>4.6219700154126384</v>
      </c>
      <c r="G169" s="22">
        <f>IF(OR($A169="",$B169="",$C169=""),"",C169*'MPTO_working_3-way'!$I168)</f>
        <v>5.7669580419580413</v>
      </c>
      <c r="H169" s="17">
        <f>IF(OR($A169="",$B169="",$C169=""),"",'MPTO_working_3-way'!E168)</f>
        <v>1.6020256505310699</v>
      </c>
      <c r="I169" s="21">
        <f>IF(OR($A169="",$B169="",$C169=""),"",'MPTO_working_3-way'!F168)</f>
        <v>4.7515685839368924</v>
      </c>
      <c r="J169" s="22">
        <f>IF(OR($A169="",$B169="",$C169=""),"",'MPTO_working_3-way'!G168)</f>
        <v>6.0483827475956264</v>
      </c>
      <c r="K169" s="17">
        <f>IF(OR($A169="",$B169="",$C169=""),"",'OddsRatio_working_3-way'!H168)</f>
        <v>1.6139155988935583</v>
      </c>
      <c r="L169" s="21">
        <f>IF(OR($A169="",$B169="",$C169=""),"",'OddsRatio_working_3-way'!I168)</f>
        <v>4.727344707568033</v>
      </c>
      <c r="M169" s="22">
        <f>IF(OR($A169="",$B169="",$C169=""),"",'OddsRatio_working_3-way'!J168)</f>
        <v>5.9222875697001376</v>
      </c>
      <c r="N169" s="23">
        <f t="shared" si="41"/>
        <v>61.024039773244013</v>
      </c>
      <c r="O169" s="24">
        <f t="shared" si="42"/>
        <v>21.635795919604693</v>
      </c>
      <c r="P169" s="24">
        <f t="shared" si="43"/>
        <v>17.340164307151305</v>
      </c>
      <c r="Q169" t="s">
        <v>308</v>
      </c>
      <c r="R169" t="s">
        <v>307</v>
      </c>
      <c r="S169" t="s">
        <v>336</v>
      </c>
      <c r="T169" s="35">
        <v>100</v>
      </c>
      <c r="U169" s="35">
        <f t="shared" si="44"/>
        <v>60.474308300395251</v>
      </c>
      <c r="V169" s="35">
        <f t="shared" si="45"/>
        <v>70.501474926253692</v>
      </c>
      <c r="W169" s="35">
        <f t="shared" si="46"/>
        <v>64.539007092198588</v>
      </c>
      <c r="X169" s="35">
        <f t="shared" si="47"/>
        <v>64.959517981547734</v>
      </c>
      <c r="Y169" s="35">
        <f t="shared" si="48"/>
        <v>74.986684607406161</v>
      </c>
      <c r="Z169" s="35">
        <f t="shared" si="49"/>
        <v>69.024216773351071</v>
      </c>
      <c r="AA169" s="35">
        <f t="shared" si="50"/>
        <v>-4.4852096811524831</v>
      </c>
      <c r="AB169" s="35">
        <f t="shared" si="51"/>
        <v>-4.4852096811524689</v>
      </c>
      <c r="AC169" s="35">
        <f t="shared" si="52"/>
        <v>-4.4852096811524831</v>
      </c>
      <c r="AD169" s="36"/>
      <c r="AE169" s="36"/>
      <c r="AF169">
        <v>1.56</v>
      </c>
      <c r="AG169">
        <v>2.46</v>
      </c>
      <c r="AI169" s="36"/>
      <c r="AJ169" t="s">
        <v>314</v>
      </c>
      <c r="AK169" s="35"/>
      <c r="AL169" s="35"/>
    </row>
    <row r="170" spans="1:38" ht="15" x14ac:dyDescent="0.25">
      <c r="A170">
        <v>2.5299999999999998</v>
      </c>
      <c r="B170">
        <v>3.39</v>
      </c>
      <c r="C170">
        <v>2.82</v>
      </c>
      <c r="D170" s="20">
        <f t="shared" si="53"/>
        <v>4.4852096811524911E-2</v>
      </c>
      <c r="E170" s="17">
        <f>IF(OR($A170="",$B170="",$C170=""),"",A170*'MPTO_working_3-way'!$I169)</f>
        <v>2.6434758049331579</v>
      </c>
      <c r="F170" s="21">
        <f>IF(OR($A170="",$B170="",$C170=""),"",B170*'MPTO_working_3-way'!$I169)</f>
        <v>3.5420486081910694</v>
      </c>
      <c r="G170" s="22">
        <f>IF(OR($A170="",$B170="",$C170=""),"",C170*'MPTO_working_3-way'!$I169)</f>
        <v>2.9464829130085</v>
      </c>
      <c r="H170" s="17">
        <f>IF(OR($A170="",$B170="",$C170=""),"",'MPTO_working_3-way'!E169)</f>
        <v>2.6294600311930667</v>
      </c>
      <c r="I170" s="21">
        <f>IF(OR($A170="",$B170="",$C170=""),"",'MPTO_working_3-way'!F169)</f>
        <v>3.5709879140670058</v>
      </c>
      <c r="J170" s="22">
        <f>IF(OR($A170="",$B170="",$C170=""),"",'MPTO_working_3-way'!G169)</f>
        <v>2.9441272642152292</v>
      </c>
      <c r="K170" s="17">
        <f>IF(OR($A170="",$B170="",$C170=""),"",'OddsRatio_working_3-way'!H169)</f>
        <v>2.636107222321912</v>
      </c>
      <c r="L170" s="21">
        <f>IF(OR($A170="",$B170="",$C170=""),"",'OddsRatio_working_3-way'!I169)</f>
        <v>3.5557491904244256</v>
      </c>
      <c r="M170" s="22">
        <f>IF(OR($A170="",$B170="",$C170=""),"",'OddsRatio_working_3-way'!J169)</f>
        <v>2.9462190487750863</v>
      </c>
      <c r="N170" s="23">
        <f t="shared" si="41"/>
        <v>37.828982513622279</v>
      </c>
      <c r="O170" s="24">
        <f t="shared" si="42"/>
        <v>28.232249486567657</v>
      </c>
      <c r="P170" s="24">
        <f t="shared" si="43"/>
        <v>33.938767999810061</v>
      </c>
      <c r="Q170" t="s">
        <v>296</v>
      </c>
      <c r="R170" t="s">
        <v>287</v>
      </c>
      <c r="S170" t="s">
        <v>336</v>
      </c>
      <c r="T170" s="35">
        <v>100</v>
      </c>
      <c r="U170" s="35">
        <f t="shared" si="44"/>
        <v>50</v>
      </c>
      <c r="V170" s="35">
        <f t="shared" si="45"/>
        <v>73.474801061007966</v>
      </c>
      <c r="W170" s="35">
        <f t="shared" si="46"/>
        <v>71.910112359550567</v>
      </c>
      <c r="X170" s="35">
        <f t="shared" si="47"/>
        <v>54.615086579441488</v>
      </c>
      <c r="Y170" s="35">
        <f t="shared" si="48"/>
        <v>78.089887640449433</v>
      </c>
      <c r="Z170" s="35">
        <f t="shared" si="49"/>
        <v>76.525198938992048</v>
      </c>
      <c r="AA170" s="35">
        <f t="shared" si="50"/>
        <v>-4.6150865794414884</v>
      </c>
      <c r="AB170" s="35">
        <f t="shared" si="51"/>
        <v>-4.6150865794414671</v>
      </c>
      <c r="AC170" s="35">
        <f t="shared" si="52"/>
        <v>-4.6150865794414813</v>
      </c>
      <c r="AD170" s="36"/>
      <c r="AE170" s="36"/>
      <c r="AF170">
        <v>2.19</v>
      </c>
      <c r="AG170">
        <v>1.69</v>
      </c>
      <c r="AI170" s="36"/>
      <c r="AJ170" t="s">
        <v>314</v>
      </c>
      <c r="AK170" s="35"/>
      <c r="AL170" s="35"/>
    </row>
    <row r="171" spans="1:38" ht="15" x14ac:dyDescent="0.25">
      <c r="A171">
        <v>2</v>
      </c>
      <c r="B171">
        <v>3.77</v>
      </c>
      <c r="C171">
        <v>3.56</v>
      </c>
      <c r="D171" s="20">
        <f t="shared" si="53"/>
        <v>4.6150865794414742E-2</v>
      </c>
      <c r="E171" s="17">
        <f>IF(OR($A171="",$B171="",$C171=""),"",A171*'MPTO_working_3-way'!$I170)</f>
        <v>2.0923017315888295</v>
      </c>
      <c r="F171" s="21">
        <f>IF(OR($A171="",$B171="",$C171=""),"",B171*'MPTO_working_3-way'!$I170)</f>
        <v>3.9439887640449438</v>
      </c>
      <c r="G171" s="22">
        <f>IF(OR($A171="",$B171="",$C171=""),"",C171*'MPTO_working_3-way'!$I170)</f>
        <v>3.7242970822281167</v>
      </c>
      <c r="H171" s="17">
        <f>IF(OR($A171="",$B171="",$C171=""),"",'MPTO_working_3-way'!E170)</f>
        <v>2.0634878333777493</v>
      </c>
      <c r="I171" s="21">
        <f>IF(OR($A171="",$B171="",$C171=""),"",'MPTO_working_3-way'!F170)</f>
        <v>4.0021072301850777</v>
      </c>
      <c r="J171" s="22">
        <f>IF(OR($A171="",$B171="",$C171=""),"",'MPTO_working_3-way'!G170)</f>
        <v>3.7662619497502479</v>
      </c>
      <c r="K171" s="17">
        <f>IF(OR($A171="",$B171="",$C171=""),"",'OddsRatio_working_3-way'!H170)</f>
        <v>2.07474652173791</v>
      </c>
      <c r="L171" s="21">
        <f>IF(OR($A171="",$B171="",$C171=""),"",'OddsRatio_working_3-way'!I170)</f>
        <v>3.97704786521401</v>
      </c>
      <c r="M171" s="22">
        <f>IF(OR($A171="",$B171="",$C171=""),"",'OddsRatio_working_3-way'!J170)</f>
        <v>3.7513510956490488</v>
      </c>
      <c r="N171" s="23">
        <f t="shared" si="41"/>
        <v>47.79425380681738</v>
      </c>
      <c r="O171" s="24">
        <f t="shared" si="42"/>
        <v>25.355041807330171</v>
      </c>
      <c r="P171" s="24">
        <f t="shared" si="43"/>
        <v>26.85070438585246</v>
      </c>
      <c r="Q171" t="s">
        <v>298</v>
      </c>
      <c r="R171" t="s">
        <v>303</v>
      </c>
      <c r="S171" t="s">
        <v>336</v>
      </c>
      <c r="T171" s="35">
        <v>100</v>
      </c>
      <c r="U171" s="35">
        <f t="shared" si="44"/>
        <v>30.555555555555554</v>
      </c>
      <c r="V171" s="35">
        <f t="shared" si="45"/>
        <v>78.308026030368765</v>
      </c>
      <c r="W171" s="35">
        <f t="shared" si="46"/>
        <v>87.389659520807058</v>
      </c>
      <c r="X171" s="35">
        <f t="shared" si="47"/>
        <v>34.30231444882417</v>
      </c>
      <c r="Y171" s="35">
        <f t="shared" si="48"/>
        <v>82.054784923637385</v>
      </c>
      <c r="Z171" s="35">
        <f t="shared" si="49"/>
        <v>91.136418414075678</v>
      </c>
      <c r="AA171" s="35">
        <f t="shared" si="50"/>
        <v>-3.7467588932686162</v>
      </c>
      <c r="AB171" s="35">
        <f t="shared" si="51"/>
        <v>-3.7467588932686198</v>
      </c>
      <c r="AC171" s="35">
        <f t="shared" si="52"/>
        <v>-3.7467588932686198</v>
      </c>
      <c r="AD171" s="36"/>
      <c r="AE171" s="36"/>
      <c r="AF171">
        <v>1.66</v>
      </c>
      <c r="AG171">
        <v>2.2599999999999998</v>
      </c>
      <c r="AI171" s="36"/>
      <c r="AJ171" t="s">
        <v>314</v>
      </c>
      <c r="AK171" s="35"/>
      <c r="AL171" s="35"/>
    </row>
    <row r="172" spans="1:38" ht="15" x14ac:dyDescent="0.25">
      <c r="A172">
        <v>1.44</v>
      </c>
      <c r="B172">
        <v>4.6100000000000003</v>
      </c>
      <c r="C172">
        <v>7.93</v>
      </c>
      <c r="D172" s="20">
        <f t="shared" si="53"/>
        <v>3.7467588932686091E-2</v>
      </c>
      <c r="E172" s="17">
        <f>IF(OR($A172="",$B172="",$C172=""),"",A172*'MPTO_working_3-way'!$I171)</f>
        <v>1.4939533280630679</v>
      </c>
      <c r="F172" s="21">
        <f>IF(OR($A172="",$B172="",$C172=""),"",B172*'MPTO_working_3-way'!$I171)</f>
        <v>4.7827255849796835</v>
      </c>
      <c r="G172" s="22">
        <f>IF(OR($A172="",$B172="",$C172=""),"",C172*'MPTO_working_3-way'!$I171)</f>
        <v>8.2271179802361996</v>
      </c>
      <c r="H172" s="17">
        <f>IF(OR($A172="",$B172="",$C172=""),"",'MPTO_working_3-way'!E171)</f>
        <v>1.4663718810536488</v>
      </c>
      <c r="I172" s="21">
        <f>IF(OR($A172="",$B172="",$C172=""),"",'MPTO_working_3-way'!F171)</f>
        <v>4.8916369513076141</v>
      </c>
      <c r="J172" s="22">
        <f>IF(OR($A172="",$B172="",$C172=""),"",'MPTO_working_3-way'!G171)</f>
        <v>8.801716029795104</v>
      </c>
      <c r="K172" s="17">
        <f>IF(OR($A172="",$B172="",$C172=""),"",'OddsRatio_working_3-way'!H171)</f>
        <v>1.4750717931061113</v>
      </c>
      <c r="L172" s="21">
        <f>IF(OR($A172="",$B172="",$C172=""),"",'OddsRatio_working_3-way'!I171)</f>
        <v>4.8977481207115039</v>
      </c>
      <c r="M172" s="22">
        <f>IF(OR($A172="",$B172="",$C172=""),"",'OddsRatio_working_3-way'!J171)</f>
        <v>8.4823807414212506</v>
      </c>
      <c r="N172" s="23">
        <f t="shared" si="41"/>
        <v>66.936495352001018</v>
      </c>
      <c r="O172" s="24">
        <f t="shared" si="42"/>
        <v>20.908579893032851</v>
      </c>
      <c r="P172" s="24">
        <f t="shared" si="43"/>
        <v>12.154924754966139</v>
      </c>
      <c r="Q172" t="s">
        <v>181</v>
      </c>
      <c r="R172" t="s">
        <v>111</v>
      </c>
      <c r="S172" t="s">
        <v>336</v>
      </c>
      <c r="T172" s="35">
        <v>100</v>
      </c>
      <c r="U172" s="35">
        <f t="shared" si="44"/>
        <v>52.153110047846894</v>
      </c>
      <c r="V172" s="35">
        <f t="shared" si="45"/>
        <v>71.346704871060169</v>
      </c>
      <c r="W172" s="35">
        <f t="shared" si="46"/>
        <v>72.972972972972968</v>
      </c>
      <c r="X172" s="35">
        <f t="shared" si="47"/>
        <v>55.680322155966856</v>
      </c>
      <c r="Y172" s="35">
        <f t="shared" si="48"/>
        <v>74.873916979180137</v>
      </c>
      <c r="Z172" s="35">
        <f t="shared" si="49"/>
        <v>76.500185081092937</v>
      </c>
      <c r="AA172" s="35">
        <f t="shared" si="50"/>
        <v>-3.5272121081199614</v>
      </c>
      <c r="AB172" s="35">
        <f t="shared" si="51"/>
        <v>-3.5272121081199685</v>
      </c>
      <c r="AC172" s="35">
        <f t="shared" si="52"/>
        <v>-3.5272121081199685</v>
      </c>
      <c r="AD172" s="36"/>
      <c r="AE172" s="36"/>
      <c r="AF172">
        <v>1.9</v>
      </c>
      <c r="AG172">
        <v>1.99</v>
      </c>
      <c r="AI172" s="36"/>
      <c r="AJ172" t="s">
        <v>188</v>
      </c>
      <c r="AK172" s="35"/>
      <c r="AL172" s="35"/>
    </row>
    <row r="173" spans="1:38" ht="15" x14ac:dyDescent="0.25">
      <c r="A173">
        <v>2.09</v>
      </c>
      <c r="B173">
        <v>3.49</v>
      </c>
      <c r="C173">
        <v>3.7</v>
      </c>
      <c r="D173" s="20">
        <f t="shared" si="53"/>
        <v>3.5272121081199703E-2</v>
      </c>
      <c r="E173" s="17">
        <f>IF(OR($A173="",$B173="",$C173=""),"",A173*'MPTO_working_3-way'!$I172)</f>
        <v>2.1637187330597074</v>
      </c>
      <c r="F173" s="21">
        <f>IF(OR($A173="",$B173="",$C173=""),"",B173*'MPTO_working_3-way'!$I172)</f>
        <v>3.6130997025733871</v>
      </c>
      <c r="G173" s="22">
        <f>IF(OR($A173="",$B173="",$C173=""),"",C173*'MPTO_working_3-way'!$I172)</f>
        <v>3.8305068480004389</v>
      </c>
      <c r="H173" s="17">
        <f>IF(OR($A173="",$B173="",$C173=""),"",'MPTO_working_3-way'!E172)</f>
        <v>2.1426511767120342</v>
      </c>
      <c r="I173" s="21">
        <f>IF(OR($A173="",$B173="",$C173=""),"",'MPTO_working_3-way'!F172)</f>
        <v>3.639333629102619</v>
      </c>
      <c r="J173" s="22">
        <f>IF(OR($A173="",$B173="",$C173=""),"",'MPTO_working_3-way'!G172)</f>
        <v>3.8682789649681304</v>
      </c>
      <c r="K173" s="17">
        <f>IF(OR($A173="",$B173="",$C173=""),"",'OddsRatio_working_3-way'!H172)</f>
        <v>2.1511753563854477</v>
      </c>
      <c r="L173" s="21">
        <f>IF(OR($A173="",$B173="",$C173=""),"",'OddsRatio_working_3-way'!I172)</f>
        <v>3.6297492086236391</v>
      </c>
      <c r="M173" s="22">
        <f>IF(OR($A173="",$B173="",$C173=""),"",'OddsRatio_working_3-way'!J172)</f>
        <v>3.851535286459367</v>
      </c>
      <c r="N173" s="23">
        <f t="shared" si="41"/>
        <v>46.216727928675986</v>
      </c>
      <c r="O173" s="24">
        <f t="shared" si="42"/>
        <v>27.677066295396219</v>
      </c>
      <c r="P173" s="24">
        <f t="shared" si="43"/>
        <v>26.106205775927787</v>
      </c>
      <c r="Q173" t="s">
        <v>152</v>
      </c>
      <c r="R173" t="s">
        <v>180</v>
      </c>
      <c r="S173" t="s">
        <v>336</v>
      </c>
      <c r="T173" s="35">
        <v>100</v>
      </c>
      <c r="U173" s="35">
        <f t="shared" si="44"/>
        <v>72.527472527472526</v>
      </c>
      <c r="V173" s="35">
        <f t="shared" si="45"/>
        <v>67.948717948717942</v>
      </c>
      <c r="W173" s="35">
        <f t="shared" si="46"/>
        <v>56.140350877192972</v>
      </c>
      <c r="X173" s="35">
        <f t="shared" si="47"/>
        <v>75.910931174089072</v>
      </c>
      <c r="Y173" s="35">
        <f t="shared" si="48"/>
        <v>71.332176595334488</v>
      </c>
      <c r="Z173" s="35">
        <f t="shared" si="49"/>
        <v>59.523809523809511</v>
      </c>
      <c r="AA173" s="35">
        <f t="shared" si="50"/>
        <v>-3.3834586466165462</v>
      </c>
      <c r="AB173" s="35">
        <f t="shared" si="51"/>
        <v>-3.3834586466165462</v>
      </c>
      <c r="AC173" s="35">
        <f t="shared" si="52"/>
        <v>-3.3834586466165391</v>
      </c>
      <c r="AD173" s="36"/>
      <c r="AE173" s="36"/>
      <c r="AF173">
        <v>2.02</v>
      </c>
      <c r="AG173">
        <v>1.88</v>
      </c>
      <c r="AI173" s="36"/>
      <c r="AJ173" t="s">
        <v>188</v>
      </c>
      <c r="AK173" s="35"/>
      <c r="AL173" s="35"/>
    </row>
    <row r="174" spans="1:38" ht="15" x14ac:dyDescent="0.25">
      <c r="A174">
        <v>3.64</v>
      </c>
      <c r="B174">
        <v>3.12</v>
      </c>
      <c r="C174">
        <v>2.2799999999999998</v>
      </c>
      <c r="D174" s="20">
        <f t="shared" si="53"/>
        <v>3.3834586466165328E-2</v>
      </c>
      <c r="E174" s="17">
        <f>IF(OR($A174="",$B174="",$C174=""),"",A174*'MPTO_working_3-way'!$I173)</f>
        <v>3.763157894736842</v>
      </c>
      <c r="F174" s="21">
        <f>IF(OR($A174="",$B174="",$C174=""),"",B174*'MPTO_working_3-way'!$I173)</f>
        <v>3.225563909774436</v>
      </c>
      <c r="G174" s="22">
        <f>IF(OR($A174="",$B174="",$C174=""),"",C174*'MPTO_working_3-way'!$I173)</f>
        <v>2.3571428571428568</v>
      </c>
      <c r="H174" s="17">
        <f>IF(OR($A174="",$B174="",$C174=""),"",'MPTO_working_3-way'!E173)</f>
        <v>3.7958287596048295</v>
      </c>
      <c r="I174" s="21">
        <f>IF(OR($A174="",$B174="",$C174=""),"",'MPTO_working_3-way'!F173)</f>
        <v>3.2337905236907725</v>
      </c>
      <c r="J174" s="22">
        <f>IF(OR($A174="",$B174="",$C174=""),"",'MPTO_working_3-way'!G173)</f>
        <v>2.3401759530791786</v>
      </c>
      <c r="K174" s="17">
        <f>IF(OR($A174="",$B174="",$C174=""),"",'OddsRatio_working_3-way'!H173)</f>
        <v>3.7792844473814058</v>
      </c>
      <c r="L174" s="21">
        <f>IF(OR($A174="",$B174="",$C174=""),"",'OddsRatio_working_3-way'!I173)</f>
        <v>3.2318496319880992</v>
      </c>
      <c r="M174" s="22">
        <f>IF(OR($A174="",$B174="",$C174=""),"",'OddsRatio_working_3-way'!J173)</f>
        <v>2.3475318532758331</v>
      </c>
      <c r="N174" s="23">
        <f t="shared" si="41"/>
        <v>26.573426573426573</v>
      </c>
      <c r="O174" s="24">
        <f t="shared" si="42"/>
        <v>31.002331002331001</v>
      </c>
      <c r="P174" s="24">
        <f t="shared" si="43"/>
        <v>42.424242424242429</v>
      </c>
      <c r="Q174" t="s">
        <v>155</v>
      </c>
      <c r="R174" t="s">
        <v>110</v>
      </c>
      <c r="S174" t="s">
        <v>336</v>
      </c>
      <c r="T174" s="35">
        <v>100</v>
      </c>
      <c r="U174" s="35">
        <f t="shared" si="44"/>
        <v>31.03448275862069</v>
      </c>
      <c r="V174" s="35">
        <f t="shared" si="45"/>
        <v>79.959919839679344</v>
      </c>
      <c r="W174" s="35">
        <f t="shared" si="46"/>
        <v>84.939759036144579</v>
      </c>
      <c r="X174" s="35">
        <f t="shared" si="47"/>
        <v>35.100321124176062</v>
      </c>
      <c r="Y174" s="35">
        <f t="shared" si="48"/>
        <v>84.025758205234737</v>
      </c>
      <c r="Z174" s="35">
        <f t="shared" si="49"/>
        <v>89.005597401699958</v>
      </c>
      <c r="AA174" s="35">
        <f t="shared" si="50"/>
        <v>-4.065838365555372</v>
      </c>
      <c r="AB174" s="35">
        <f t="shared" si="51"/>
        <v>-4.0658383655553934</v>
      </c>
      <c r="AC174" s="35">
        <f t="shared" si="52"/>
        <v>-4.0658383655553791</v>
      </c>
      <c r="AD174" s="36"/>
      <c r="AE174" s="36"/>
      <c r="AF174">
        <v>2.4500000000000002</v>
      </c>
      <c r="AG174">
        <v>1.6</v>
      </c>
      <c r="AI174" s="36"/>
      <c r="AJ174" t="s">
        <v>188</v>
      </c>
      <c r="AK174" s="35"/>
      <c r="AL174" s="35"/>
    </row>
    <row r="175" spans="1:38" ht="15" x14ac:dyDescent="0.25">
      <c r="A175">
        <v>1.45</v>
      </c>
      <c r="B175">
        <v>4.99</v>
      </c>
      <c r="C175">
        <v>6.64</v>
      </c>
      <c r="D175" s="20">
        <f t="shared" si="53"/>
        <v>4.0658383655553854E-2</v>
      </c>
      <c r="E175" s="17">
        <f>IF(OR($A175="",$B175="",$C175=""),"",A175*'MPTO_working_3-way'!$I174)</f>
        <v>1.5089546563005531</v>
      </c>
      <c r="F175" s="21">
        <f>IF(OR($A175="",$B175="",$C175=""),"",B175*'MPTO_working_3-way'!$I174)</f>
        <v>5.1928853344412138</v>
      </c>
      <c r="G175" s="22">
        <f>IF(OR($A175="",$B175="",$C175=""),"",C175*'MPTO_working_3-way'!$I174)</f>
        <v>6.9099716674728775</v>
      </c>
      <c r="H175" s="17">
        <f>IF(OR($A175="",$B175="",$C175=""),"",'MPTO_working_3-way'!E174)</f>
        <v>1.4790659414071712</v>
      </c>
      <c r="I175" s="21">
        <f>IF(OR($A175="",$B175="",$C175=""),"",'MPTO_working_3-way'!F174)</f>
        <v>5.3519436240235105</v>
      </c>
      <c r="J175" s="22">
        <f>IF(OR($A175="",$B175="",$C175=""),"",'MPTO_working_3-way'!G174)</f>
        <v>7.2966275707331318</v>
      </c>
      <c r="K175" s="17">
        <f>IF(OR($A175="",$B175="",$C175=""),"",'OddsRatio_working_3-way'!H174)</f>
        <v>1.4882881629188678</v>
      </c>
      <c r="L175" s="21">
        <f>IF(OR($A175="",$B175="",$C175=""),"",'OddsRatio_working_3-way'!I174)</f>
        <v>5.3294883778806295</v>
      </c>
      <c r="M175" s="22">
        <f>IF(OR($A175="",$B175="",$C175=""),"",'OddsRatio_working_3-way'!J174)</f>
        <v>7.1198783085831447</v>
      </c>
      <c r="N175" s="23">
        <f t="shared" si="41"/>
        <v>66.271043720535786</v>
      </c>
      <c r="O175" s="24">
        <f t="shared" si="42"/>
        <v>19.257116912780941</v>
      </c>
      <c r="P175" s="24">
        <f t="shared" si="43"/>
        <v>14.471839366683268</v>
      </c>
      <c r="Q175" t="s">
        <v>159</v>
      </c>
      <c r="R175" t="s">
        <v>109</v>
      </c>
      <c r="S175" t="s">
        <v>336</v>
      </c>
      <c r="T175" s="35">
        <v>100</v>
      </c>
      <c r="U175" s="35">
        <f t="shared" si="44"/>
        <v>48.979591836734699</v>
      </c>
      <c r="V175" s="35">
        <f t="shared" si="45"/>
        <v>71.181556195965413</v>
      </c>
      <c r="W175" s="35">
        <f t="shared" si="46"/>
        <v>76.30331753554502</v>
      </c>
      <c r="X175" s="35">
        <f t="shared" si="47"/>
        <v>52.515126268489553</v>
      </c>
      <c r="Y175" s="35">
        <f t="shared" si="48"/>
        <v>74.717090627720282</v>
      </c>
      <c r="Z175" s="35">
        <f t="shared" si="49"/>
        <v>79.838851967299888</v>
      </c>
      <c r="AA175" s="35">
        <f t="shared" si="50"/>
        <v>-3.5355344317548543</v>
      </c>
      <c r="AB175" s="35">
        <f t="shared" si="51"/>
        <v>-3.5355344317548685</v>
      </c>
      <c r="AC175" s="35">
        <f t="shared" si="52"/>
        <v>-3.5355344317548685</v>
      </c>
      <c r="AD175" s="36"/>
      <c r="AE175" s="36"/>
      <c r="AF175">
        <v>1.51</v>
      </c>
      <c r="AG175">
        <v>2.66</v>
      </c>
      <c r="AI175" s="36"/>
      <c r="AJ175" t="s">
        <v>188</v>
      </c>
      <c r="AK175" s="35"/>
      <c r="AL175" s="35"/>
    </row>
    <row r="176" spans="1:38" ht="15" x14ac:dyDescent="0.25">
      <c r="A176">
        <v>1.96</v>
      </c>
      <c r="B176">
        <v>3.47</v>
      </c>
      <c r="C176">
        <v>4.22</v>
      </c>
      <c r="D176" s="20">
        <f t="shared" si="53"/>
        <v>3.535534431754872E-2</v>
      </c>
      <c r="E176" s="17">
        <f>IF(OR($A176="",$B176="",$C176=""),"",A176*'MPTO_working_3-way'!$I175)</f>
        <v>2.0292964748623956</v>
      </c>
      <c r="F176" s="21">
        <f>IF(OR($A176="",$B176="",$C176=""),"",B176*'MPTO_working_3-way'!$I175)</f>
        <v>3.5926830447818943</v>
      </c>
      <c r="G176" s="22">
        <f>IF(OR($A176="",$B176="",$C176=""),"",C176*'MPTO_working_3-way'!$I175)</f>
        <v>4.3691995530200556</v>
      </c>
      <c r="H176" s="17">
        <f>IF(OR($A176="",$B176="",$C176=""),"",'MPTO_working_3-way'!E175)</f>
        <v>2.0063441933192196</v>
      </c>
      <c r="I176" s="21">
        <f>IF(OR($A176="",$B176="",$C176=""),"",'MPTO_working_3-way'!F175)</f>
        <v>3.6179538653609691</v>
      </c>
      <c r="J176" s="22">
        <f>IF(OR($A176="",$B176="",$C176=""),"",'MPTO_working_3-way'!G175)</f>
        <v>4.4408580100412278</v>
      </c>
      <c r="K176" s="17">
        <f>IF(OR($A176="",$B176="",$C176=""),"",'OddsRatio_working_3-way'!H175)</f>
        <v>2.0153439368198485</v>
      </c>
      <c r="L176" s="21">
        <f>IF(OR($A176="",$B176="",$C176=""),"",'OddsRatio_working_3-way'!I175)</f>
        <v>3.612395337442734</v>
      </c>
      <c r="M176" s="22">
        <f>IF(OR($A176="",$B176="",$C176=""),"",'OddsRatio_working_3-way'!J175)</f>
        <v>4.4056327880832411</v>
      </c>
      <c r="N176" s="23">
        <f t="shared" si="41"/>
        <v>49.278161785985901</v>
      </c>
      <c r="O176" s="24">
        <f t="shared" si="42"/>
        <v>27.834350749432957</v>
      </c>
      <c r="P176" s="24">
        <f t="shared" si="43"/>
        <v>22.887487464581131</v>
      </c>
      <c r="Q176" t="s">
        <v>114</v>
      </c>
      <c r="R176" t="s">
        <v>72</v>
      </c>
      <c r="S176" t="s">
        <v>336</v>
      </c>
      <c r="T176" s="35">
        <v>100</v>
      </c>
      <c r="U176" s="35">
        <f t="shared" si="44"/>
        <v>52.830188679245275</v>
      </c>
      <c r="V176" s="35">
        <f t="shared" si="45"/>
        <v>67.741935483870961</v>
      </c>
      <c r="W176" s="35">
        <f t="shared" si="46"/>
        <v>76.076555023923447</v>
      </c>
      <c r="X176" s="35">
        <f t="shared" si="47"/>
        <v>56.181509492205592</v>
      </c>
      <c r="Y176" s="35">
        <f t="shared" si="48"/>
        <v>71.093256296831271</v>
      </c>
      <c r="Z176" s="35">
        <f t="shared" si="49"/>
        <v>79.427875836883743</v>
      </c>
      <c r="AA176" s="35">
        <f t="shared" si="50"/>
        <v>-3.3513208129603171</v>
      </c>
      <c r="AB176" s="35">
        <f t="shared" si="51"/>
        <v>-3.35132081296031</v>
      </c>
      <c r="AC176" s="35">
        <f t="shared" si="52"/>
        <v>-3.3513208129602958</v>
      </c>
      <c r="AD176" s="36"/>
      <c r="AE176" s="36"/>
      <c r="AF176">
        <v>2.12</v>
      </c>
      <c r="AG176">
        <v>1.78</v>
      </c>
      <c r="AI176" s="36"/>
      <c r="AJ176" t="s">
        <v>188</v>
      </c>
      <c r="AK176" s="35"/>
      <c r="AL176" s="35"/>
    </row>
    <row r="177" spans="1:38" s="35" customFormat="1" ht="15" x14ac:dyDescent="0.25">
      <c r="A177">
        <v>2.12</v>
      </c>
      <c r="B177">
        <v>3.1</v>
      </c>
      <c r="C177">
        <v>4.18</v>
      </c>
      <c r="D177" s="20">
        <f t="shared" si="53"/>
        <v>3.3513208129603012E-2</v>
      </c>
      <c r="E177" s="17">
        <f>IF(OR($A177="",$B177="",$C177=""),"",A177*'MPTO_working_3-way'!$I176)</f>
        <v>2.1910480012347584</v>
      </c>
      <c r="F177" s="21">
        <f>IF(OR($A177="",$B177="",$C177=""),"",B177*'MPTO_working_3-way'!$I176)</f>
        <v>3.2038909452017696</v>
      </c>
      <c r="G177" s="22">
        <f>IF(OR($A177="",$B177="",$C177=""),"",C177*'MPTO_working_3-way'!$I176)</f>
        <v>4.3200852099817402</v>
      </c>
      <c r="H177" s="17">
        <f>IF(OR($A177="",$B177="",$C177=""),"",'MPTO_working_3-way'!E176)</f>
        <v>2.1714251386438512</v>
      </c>
      <c r="I177" s="21">
        <f>IF(OR($A177="",$B177="",$C177=""),"",'MPTO_working_3-way'!F176)</f>
        <v>3.2112050423625789</v>
      </c>
      <c r="J177" s="22">
        <f>IF(OR($A177="",$B177="",$C177=""),"",'MPTO_working_3-way'!G176)</f>
        <v>4.3847460224225543</v>
      </c>
      <c r="K177" s="17">
        <f>IF(OR($A177="",$B177="",$C177=""),"",'OddsRatio_working_3-way'!H176)</f>
        <v>2.1797525421441031</v>
      </c>
      <c r="L177" s="21">
        <f>IF(OR($A177="",$B177="",$C177=""),"",'OddsRatio_working_3-way'!I176)</f>
        <v>3.2120360165201931</v>
      </c>
      <c r="M177" s="22">
        <f>IF(OR($A177="",$B177="",$C177=""),"",'OddsRatio_working_3-way'!J176)</f>
        <v>4.349654539302005</v>
      </c>
      <c r="N177" s="23">
        <f t="shared" si="41"/>
        <v>45.640259795150676</v>
      </c>
      <c r="O177" s="24">
        <f t="shared" si="42"/>
        <v>31.212048634103041</v>
      </c>
      <c r="P177" s="24">
        <f t="shared" si="43"/>
        <v>23.147691570746279</v>
      </c>
      <c r="Q177" t="s">
        <v>113</v>
      </c>
      <c r="R177" t="s">
        <v>157</v>
      </c>
      <c r="S177" t="s">
        <v>336</v>
      </c>
      <c r="T177" s="35">
        <v>100</v>
      </c>
      <c r="U177" s="35">
        <f t="shared" si="44"/>
        <v>51.456310679611654</v>
      </c>
      <c r="V177" s="35">
        <f t="shared" si="45"/>
        <v>74.160206718346245</v>
      </c>
      <c r="W177" s="35">
        <f t="shared" si="46"/>
        <v>71.590909090909093</v>
      </c>
      <c r="X177" s="35">
        <f t="shared" si="47"/>
        <v>54.248884190744647</v>
      </c>
      <c r="Y177" s="35">
        <f t="shared" si="48"/>
        <v>76.952780229479274</v>
      </c>
      <c r="Z177" s="35">
        <f t="shared" si="49"/>
        <v>74.383482602042093</v>
      </c>
      <c r="AA177" s="35">
        <f t="shared" si="50"/>
        <v>-2.7925735111329928</v>
      </c>
      <c r="AB177" s="35">
        <f t="shared" si="51"/>
        <v>-2.7925735111330283</v>
      </c>
      <c r="AC177" s="35">
        <f t="shared" si="52"/>
        <v>-2.7925735111329999</v>
      </c>
      <c r="AD177" s="36"/>
      <c r="AE177" s="36"/>
      <c r="AF177">
        <v>2.81</v>
      </c>
      <c r="AG177">
        <v>1.48</v>
      </c>
      <c r="AH177" s="36"/>
      <c r="AI177" s="36"/>
      <c r="AJ177" t="s">
        <v>188</v>
      </c>
    </row>
    <row r="178" spans="1:38" s="35" customFormat="1" ht="15" x14ac:dyDescent="0.25">
      <c r="A178">
        <v>2.06</v>
      </c>
      <c r="B178">
        <v>3.87</v>
      </c>
      <c r="C178">
        <v>3.52</v>
      </c>
      <c r="D178" s="20">
        <f t="shared" si="53"/>
        <v>2.7925735111330008E-2</v>
      </c>
      <c r="E178" s="17">
        <f>IF(OR($A178="",$B178="",$C178=""),"",A178*'MPTO_working_3-way'!$I177)</f>
        <v>2.1175270143293399</v>
      </c>
      <c r="F178" s="21">
        <f>IF(OR($A178="",$B178="",$C178=""),"",B178*'MPTO_working_3-way'!$I177)</f>
        <v>3.9780725948808473</v>
      </c>
      <c r="G178" s="22">
        <f>IF(OR($A178="",$B178="",$C178=""),"",C178*'MPTO_working_3-way'!$I177)</f>
        <v>3.6182985875918816</v>
      </c>
      <c r="H178" s="17">
        <f>IF(OR($A178="",$B178="",$C178=""),"",'MPTO_working_3-way'!E177)</f>
        <v>2.1002741673740224</v>
      </c>
      <c r="I178" s="21">
        <f>IF(OR($A178="",$B178="",$C178=""),"",'MPTO_working_3-way'!F177)</f>
        <v>4.0146235965150883</v>
      </c>
      <c r="J178" s="22">
        <f>IF(OR($A178="",$B178="",$C178=""),"",'MPTO_working_3-way'!G177)</f>
        <v>3.6392441878560722</v>
      </c>
      <c r="K178" s="17">
        <f>IF(OR($A178="",$B178="",$C178=""),"",'OddsRatio_working_3-way'!H177)</f>
        <v>2.1072271243312475</v>
      </c>
      <c r="L178" s="21">
        <f>IF(OR($A178="",$B178="",$C178=""),"",'OddsRatio_working_3-way'!I177)</f>
        <v>3.9978696668213978</v>
      </c>
      <c r="M178" s="22">
        <f>IF(OR($A178="",$B178="",$C178=""),"",'OddsRatio_working_3-way'!J177)</f>
        <v>3.6322758050139088</v>
      </c>
      <c r="N178" s="23">
        <f t="shared" si="41"/>
        <v>47.22489929209798</v>
      </c>
      <c r="O178" s="24">
        <f t="shared" si="42"/>
        <v>25.1378016903674</v>
      </c>
      <c r="P178" s="24">
        <f t="shared" si="43"/>
        <v>27.637299017534616</v>
      </c>
      <c r="Q178" t="s">
        <v>325</v>
      </c>
      <c r="R178" t="s">
        <v>326</v>
      </c>
      <c r="S178" t="s">
        <v>336</v>
      </c>
      <c r="T178" s="35">
        <v>100</v>
      </c>
      <c r="U178" s="35">
        <f t="shared" si="44"/>
        <v>56.331877729257641</v>
      </c>
      <c r="V178" s="35">
        <f t="shared" si="45"/>
        <v>71.098265895953759</v>
      </c>
      <c r="W178" s="35">
        <f t="shared" si="46"/>
        <v>69.879518072289159</v>
      </c>
      <c r="X178" s="35">
        <f t="shared" si="47"/>
        <v>59.02221603175709</v>
      </c>
      <c r="Y178" s="35">
        <f t="shared" si="48"/>
        <v>73.788604198453214</v>
      </c>
      <c r="Z178" s="35">
        <f t="shared" si="49"/>
        <v>72.569856374788614</v>
      </c>
      <c r="AA178" s="35">
        <f t="shared" si="50"/>
        <v>-2.6903383024994483</v>
      </c>
      <c r="AB178" s="35">
        <f t="shared" si="51"/>
        <v>-2.6903383024994554</v>
      </c>
      <c r="AC178" s="35">
        <f t="shared" si="52"/>
        <v>-2.6903383024994554</v>
      </c>
      <c r="AD178" s="36"/>
      <c r="AE178" s="36"/>
      <c r="AF178">
        <v>1.75</v>
      </c>
      <c r="AG178">
        <v>2.17</v>
      </c>
      <c r="AH178" s="36"/>
      <c r="AI178" s="36"/>
      <c r="AJ178" t="s">
        <v>282</v>
      </c>
    </row>
    <row r="179" spans="1:38" ht="15" x14ac:dyDescent="0.25">
      <c r="A179">
        <v>2.29</v>
      </c>
      <c r="B179">
        <v>3.46</v>
      </c>
      <c r="C179">
        <v>3.32</v>
      </c>
      <c r="D179" s="20">
        <f t="shared" si="53"/>
        <v>2.6903383024994509E-2</v>
      </c>
      <c r="E179" s="17">
        <f>IF(OR($A179="",$B179="",$C179=""),"",A179*'MPTO_working_3-way'!$I178)</f>
        <v>2.3516087471272376</v>
      </c>
      <c r="F179" s="21">
        <f>IF(OR($A179="",$B179="",$C179=""),"",B179*'MPTO_working_3-way'!$I178)</f>
        <v>3.553085705266481</v>
      </c>
      <c r="G179" s="22">
        <f>IF(OR($A179="",$B179="",$C179=""),"",C179*'MPTO_working_3-way'!$I178)</f>
        <v>3.4093192316429817</v>
      </c>
      <c r="H179" s="17">
        <f>IF(OR($A179="",$B179="",$C179=""),"",'MPTO_working_3-way'!E178)</f>
        <v>2.3380140385605359</v>
      </c>
      <c r="I179" s="21">
        <f>IF(OR($A179="",$B179="",$C179=""),"",'MPTO_working_3-way'!F178)</f>
        <v>3.5707967100390721</v>
      </c>
      <c r="J179" s="22">
        <f>IF(OR($A179="",$B179="",$C179=""),"",'MPTO_working_3-way'!G178)</f>
        <v>3.4218798943114899</v>
      </c>
      <c r="K179" s="17">
        <f>IF(OR($A179="",$B179="",$C179=""),"",'OddsRatio_working_3-way'!H178)</f>
        <v>2.3438555807284396</v>
      </c>
      <c r="L179" s="21">
        <f>IF(OR($A179="",$B179="",$C179=""),"",'OddsRatio_working_3-way'!I178)</f>
        <v>3.5627013399937688</v>
      </c>
      <c r="M179" s="22">
        <f>IF(OR($A179="",$B179="",$C179=""),"",'OddsRatio_working_3-way'!J178)</f>
        <v>3.4168565482868063</v>
      </c>
      <c r="N179" s="23">
        <f t="shared" si="41"/>
        <v>42.524080641459413</v>
      </c>
      <c r="O179" s="24">
        <f t="shared" si="42"/>
        <v>28.144550482353196</v>
      </c>
      <c r="P179" s="24">
        <f t="shared" si="43"/>
        <v>29.331368876187376</v>
      </c>
      <c r="Q179" t="s">
        <v>327</v>
      </c>
      <c r="R179" t="s">
        <v>328</v>
      </c>
      <c r="S179" t="s">
        <v>336</v>
      </c>
      <c r="T179" s="35">
        <v>100</v>
      </c>
      <c r="U179" s="35">
        <f t="shared" si="44"/>
        <v>81.785063752276869</v>
      </c>
      <c r="V179" s="35">
        <f t="shared" si="45"/>
        <v>76.470588235294116</v>
      </c>
      <c r="W179" s="35">
        <f t="shared" si="46"/>
        <v>38.650306748466257</v>
      </c>
      <c r="X179" s="35">
        <f t="shared" si="47"/>
        <v>84.879105016239635</v>
      </c>
      <c r="Y179" s="35">
        <f t="shared" si="48"/>
        <v>79.564629499256881</v>
      </c>
      <c r="Z179" s="35">
        <f t="shared" si="49"/>
        <v>41.744348012429015</v>
      </c>
      <c r="AA179" s="35">
        <f t="shared" si="50"/>
        <v>-3.0940412639627652</v>
      </c>
      <c r="AB179" s="35">
        <f t="shared" si="51"/>
        <v>-3.0940412639627652</v>
      </c>
      <c r="AC179" s="35">
        <f t="shared" si="52"/>
        <v>-3.0940412639627581</v>
      </c>
      <c r="AD179" s="36"/>
      <c r="AE179" s="36"/>
      <c r="AF179">
        <v>1.93</v>
      </c>
      <c r="AG179">
        <v>1.95</v>
      </c>
      <c r="AI179" s="36"/>
      <c r="AJ179" t="s">
        <v>282</v>
      </c>
      <c r="AK179" s="35"/>
      <c r="AL179" s="35"/>
    </row>
    <row r="180" spans="1:38" ht="15" x14ac:dyDescent="0.25">
      <c r="A180">
        <v>5.49</v>
      </c>
      <c r="B180">
        <v>4.25</v>
      </c>
      <c r="C180">
        <v>1.63</v>
      </c>
      <c r="D180" s="20">
        <f t="shared" si="53"/>
        <v>3.0940412639627546E-2</v>
      </c>
      <c r="E180" s="17">
        <f>IF(OR($A180="",$B180="",$C180=""),"",A180*'MPTO_working_3-way'!$I179)</f>
        <v>5.6598628653915553</v>
      </c>
      <c r="F180" s="21">
        <f>IF(OR($A180="",$B180="",$C180=""),"",B180*'MPTO_working_3-way'!$I179)</f>
        <v>4.3814967537184168</v>
      </c>
      <c r="G180" s="22">
        <f>IF(OR($A180="",$B180="",$C180=""),"",C180*'MPTO_working_3-way'!$I179)</f>
        <v>1.6804328726025928</v>
      </c>
      <c r="H180" s="17">
        <f>IF(OR($A180="",$B180="",$C180=""),"",'MPTO_working_3-way'!E179)</f>
        <v>5.8195059873940194</v>
      </c>
      <c r="I180" s="21">
        <f>IF(OR($A180="",$B180="",$C180=""),"",'MPTO_working_3-way'!F179)</f>
        <v>4.4448267634097043</v>
      </c>
      <c r="J180" s="22">
        <f>IF(OR($A180="",$B180="",$C180=""),"",'MPTO_working_3-way'!G179)</f>
        <v>1.6578703887016675</v>
      </c>
      <c r="K180" s="17">
        <f>IF(OR($A180="",$B180="",$C180=""),"",'OddsRatio_working_3-way'!H179)</f>
        <v>5.7440195128060632</v>
      </c>
      <c r="L180" s="21">
        <f>IF(OR($A180="",$B180="",$C180=""),"",'OddsRatio_working_3-way'!I179)</f>
        <v>4.4338671306502677</v>
      </c>
      <c r="M180" s="22">
        <f>IF(OR($A180="",$B180="",$C180=""),"",'OddsRatio_working_3-way'!J179)</f>
        <v>1.6656419360952828</v>
      </c>
      <c r="N180" s="23">
        <f t="shared" si="41"/>
        <v>17.668272602764183</v>
      </c>
      <c r="O180" s="24">
        <f t="shared" si="42"/>
        <v>22.823250962158912</v>
      </c>
      <c r="P180" s="24">
        <f t="shared" si="43"/>
        <v>59.508476435076915</v>
      </c>
      <c r="Q180" t="s">
        <v>329</v>
      </c>
      <c r="R180" t="s">
        <v>330</v>
      </c>
      <c r="S180" t="s">
        <v>336</v>
      </c>
      <c r="T180" s="35">
        <v>100</v>
      </c>
      <c r="U180" s="35">
        <f t="shared" si="44"/>
        <v>89.440337909186908</v>
      </c>
      <c r="V180" s="35">
        <f t="shared" si="45"/>
        <v>83.305509181969953</v>
      </c>
      <c r="W180" s="35">
        <f t="shared" si="46"/>
        <v>24.242424242424242</v>
      </c>
      <c r="X180" s="35">
        <f t="shared" si="47"/>
        <v>92.452066575605812</v>
      </c>
      <c r="Y180" s="35">
        <f t="shared" si="48"/>
        <v>86.317237848388856</v>
      </c>
      <c r="Z180" s="35">
        <f t="shared" si="49"/>
        <v>27.254152908843142</v>
      </c>
      <c r="AA180" s="35">
        <f t="shared" si="50"/>
        <v>-3.0117286664189038</v>
      </c>
      <c r="AB180" s="35">
        <f t="shared" si="51"/>
        <v>-3.0117286664189038</v>
      </c>
      <c r="AC180" s="35">
        <f t="shared" si="52"/>
        <v>-3.0117286664189002</v>
      </c>
      <c r="AD180" s="36"/>
      <c r="AE180" s="36"/>
      <c r="AF180">
        <v>1.81</v>
      </c>
      <c r="AG180">
        <v>2.08</v>
      </c>
      <c r="AI180" s="36"/>
      <c r="AJ180" t="s">
        <v>282</v>
      </c>
      <c r="AK180" s="35"/>
      <c r="AL180" s="35"/>
    </row>
    <row r="181" spans="1:38" s="35" customFormat="1" ht="15" x14ac:dyDescent="0.25">
      <c r="A181">
        <v>9.4700000000000006</v>
      </c>
      <c r="B181">
        <v>5.99</v>
      </c>
      <c r="C181">
        <v>1.32</v>
      </c>
      <c r="D181" s="20">
        <f t="shared" si="53"/>
        <v>3.0117286664189002E-2</v>
      </c>
      <c r="E181" s="17">
        <f>IF(OR($A181="",$B181="",$C181=""),"",A181*'MPTO_working_3-way'!$I180)</f>
        <v>9.7552107047098708</v>
      </c>
      <c r="F181" s="21">
        <f>IF(OR($A181="",$B181="",$C181=""),"",B181*'MPTO_working_3-way'!$I180)</f>
        <v>6.170402547118492</v>
      </c>
      <c r="G181" s="22">
        <f>IF(OR($A181="",$B181="",$C181=""),"",C181*'MPTO_working_3-way'!$I180)</f>
        <v>1.3597548183967296</v>
      </c>
      <c r="H181" s="17">
        <f>IF(OR($A181="",$B181="",$C181=""),"",'MPTO_working_3-way'!E180)</f>
        <v>10.464900553898721</v>
      </c>
      <c r="I181" s="21">
        <f>IF(OR($A181="",$B181="",$C181=""),"",'MPTO_working_3-way'!F180)</f>
        <v>6.3732501891840725</v>
      </c>
      <c r="J181" s="22">
        <f>IF(OR($A181="",$B181="",$C181=""),"",'MPTO_working_3-way'!G180)</f>
        <v>1.3377270317370338</v>
      </c>
      <c r="K181" s="17">
        <f>IF(OR($A181="",$B181="",$C181=""),"",'OddsRatio_working_3-way'!H180)</f>
        <v>10.108206941679429</v>
      </c>
      <c r="L181" s="21">
        <f>IF(OR($A181="",$B181="",$C181=""),"",'OddsRatio_working_3-way'!I180)</f>
        <v>6.3659920471051183</v>
      </c>
      <c r="M181" s="22">
        <f>IF(OR($A181="",$B181="",$C181=""),"",'OddsRatio_working_3-way'!J180)</f>
        <v>1.3441117144436148</v>
      </c>
      <c r="N181" s="23">
        <f t="shared" ref="N181:N190" si="54">(1/E181)* 100</f>
        <v>10.250931838070851</v>
      </c>
      <c r="O181" s="24">
        <f t="shared" ref="O181:O190" si="55">(1/F181)* 100</f>
        <v>16.20639808122387</v>
      </c>
      <c r="P181" s="24">
        <f t="shared" ref="P181:P190" si="56">(1/G181)* 100</f>
        <v>73.542670080705278</v>
      </c>
      <c r="Q181" t="s">
        <v>331</v>
      </c>
      <c r="R181" t="s">
        <v>332</v>
      </c>
      <c r="S181" t="s">
        <v>336</v>
      </c>
      <c r="T181" s="35">
        <v>100</v>
      </c>
      <c r="U181" s="35">
        <f t="shared" ref="U181:U202" si="57">(1/A182)*((T181*A182)-T181)</f>
        <v>54.751131221719454</v>
      </c>
      <c r="V181" s="35">
        <f t="shared" ref="V181:V202" si="58">(1/B182)*((T181*B182)-T181)</f>
        <v>71.910112359550567</v>
      </c>
      <c r="W181" s="35">
        <f t="shared" ref="W181:W202" si="59">(1/C182)*((T181*C182)-T181)</f>
        <v>70.501474926253692</v>
      </c>
      <c r="X181" s="35">
        <f t="shared" ref="X181:X202" si="60">((1/B182)+(1/C182))*T181</f>
        <v>57.588412714195748</v>
      </c>
      <c r="Y181" s="35">
        <f t="shared" ref="Y181:Y202" si="61">((1/A182)+(1/C182))*T181</f>
        <v>74.74739385202686</v>
      </c>
      <c r="Z181" s="35">
        <f t="shared" ref="Z181:Z202" si="62">((1/A182)+(1/B182))*T181</f>
        <v>73.338756418729972</v>
      </c>
      <c r="AA181" s="35">
        <f t="shared" ref="AA181:AA202" si="63">U181-X181</f>
        <v>-2.8372814924762935</v>
      </c>
      <c r="AB181" s="35">
        <f t="shared" ref="AB181:AB202" si="64">V181-Y181</f>
        <v>-2.8372814924762935</v>
      </c>
      <c r="AC181" s="35">
        <f t="shared" ref="AC181:AC202" si="65">W181-Z181</f>
        <v>-2.8372814924762793</v>
      </c>
      <c r="AD181" s="36"/>
      <c r="AE181" s="36"/>
      <c r="AF181">
        <v>1.54</v>
      </c>
      <c r="AG181">
        <v>2.59</v>
      </c>
      <c r="AH181" s="36"/>
      <c r="AI181" s="36"/>
      <c r="AJ181" t="s">
        <v>282</v>
      </c>
    </row>
    <row r="182" spans="1:38" s="35" customFormat="1" ht="15" x14ac:dyDescent="0.25">
      <c r="A182">
        <v>2.21</v>
      </c>
      <c r="B182">
        <v>3.56</v>
      </c>
      <c r="C182">
        <v>3.39</v>
      </c>
      <c r="D182" s="20">
        <f t="shared" si="53"/>
        <v>2.8372814924762846E-2</v>
      </c>
      <c r="E182" s="17">
        <f>IF(OR($A182="",$B182="",$C182=""),"",A182*'MPTO_working_3-way'!$I181)</f>
        <v>2.2727039209837256</v>
      </c>
      <c r="F182" s="21">
        <f>IF(OR($A182="",$B182="",$C182=""),"",B182*'MPTO_working_3-way'!$I181)</f>
        <v>3.6610072211321558</v>
      </c>
      <c r="G182" s="22">
        <f>IF(OR($A182="",$B182="",$C182=""),"",C182*'MPTO_working_3-way'!$I181)</f>
        <v>3.4861838425949463</v>
      </c>
      <c r="H182" s="17">
        <f>IF(OR($A182="",$B182="",$C182=""),"",'MPTO_working_3-way'!E181)</f>
        <v>2.2571779696857948</v>
      </c>
      <c r="I182" s="21">
        <f>IF(OR($A182="",$B182="",$C182=""),"",'MPTO_working_3-way'!F181)</f>
        <v>3.6840381520960204</v>
      </c>
      <c r="J182" s="22">
        <f>IF(OR($A182="",$B182="",$C182=""),"",'MPTO_working_3-way'!G181)</f>
        <v>3.5022878339130976</v>
      </c>
      <c r="K182" s="17">
        <f>IF(OR($A182="",$B182="",$C182=""),"",'OddsRatio_working_3-way'!H181)</f>
        <v>2.263703487327787</v>
      </c>
      <c r="L182" s="21">
        <f>IF(OR($A182="",$B182="",$C182=""),"",'OddsRatio_working_3-way'!I181)</f>
        <v>3.6736206012885413</v>
      </c>
      <c r="M182" s="22">
        <f>IF(OR($A182="",$B182="",$C182=""),"",'OddsRatio_working_3-way'!J181)</f>
        <v>3.4960754832342249</v>
      </c>
      <c r="N182" s="23">
        <f t="shared" si="54"/>
        <v>44.000452094400238</v>
      </c>
      <c r="O182" s="24">
        <f t="shared" si="55"/>
        <v>27.314887395681041</v>
      </c>
      <c r="P182" s="24">
        <f t="shared" si="56"/>
        <v>28.684660509918736</v>
      </c>
      <c r="Q182" t="s">
        <v>125</v>
      </c>
      <c r="R182" t="s">
        <v>244</v>
      </c>
      <c r="S182" t="s">
        <v>336</v>
      </c>
      <c r="T182" s="35">
        <v>100</v>
      </c>
      <c r="U182" s="35">
        <f t="shared" si="57"/>
        <v>49.748743718592962</v>
      </c>
      <c r="V182" s="35">
        <f t="shared" si="58"/>
        <v>71.181556195965413</v>
      </c>
      <c r="W182" s="35">
        <f t="shared" si="59"/>
        <v>76.019184652278184</v>
      </c>
      <c r="X182" s="35">
        <f t="shared" si="60"/>
        <v>52.799259151756402</v>
      </c>
      <c r="Y182" s="35">
        <f t="shared" si="61"/>
        <v>74.232071629128853</v>
      </c>
      <c r="Z182" s="35">
        <f t="shared" si="62"/>
        <v>79.06970008544161</v>
      </c>
      <c r="AA182" s="35">
        <f t="shared" si="63"/>
        <v>-3.0505154331634401</v>
      </c>
      <c r="AB182" s="35">
        <f t="shared" si="64"/>
        <v>-3.0505154331634401</v>
      </c>
      <c r="AC182" s="35">
        <f t="shared" si="65"/>
        <v>-3.0505154331634259</v>
      </c>
      <c r="AD182" s="36"/>
      <c r="AE182" s="36"/>
      <c r="AF182">
        <v>1.86</v>
      </c>
      <c r="AG182">
        <v>2.0299999999999998</v>
      </c>
      <c r="AH182" s="36"/>
      <c r="AI182" s="36"/>
      <c r="AJ182" t="s">
        <v>193</v>
      </c>
    </row>
    <row r="183" spans="1:38" ht="15" x14ac:dyDescent="0.25">
      <c r="A183">
        <v>1.99</v>
      </c>
      <c r="B183">
        <v>3.47</v>
      </c>
      <c r="C183">
        <v>4.17</v>
      </c>
      <c r="D183" s="20">
        <f t="shared" si="53"/>
        <v>3.0505154331634365E-2</v>
      </c>
      <c r="E183" s="17">
        <f>IF(OR($A183="",$B183="",$C183=""),"",A183*'MPTO_working_3-way'!$I182)</f>
        <v>2.0507052571199522</v>
      </c>
      <c r="F183" s="21">
        <f>IF(OR($A183="",$B183="",$C183=""),"",B183*'MPTO_working_3-way'!$I182)</f>
        <v>3.5758528855307716</v>
      </c>
      <c r="G183" s="22">
        <f>IF(OR($A183="",$B183="",$C183=""),"",C183*'MPTO_working_3-way'!$I182)</f>
        <v>4.2972064935629151</v>
      </c>
      <c r="H183" s="17">
        <f>IF(OR($A183="",$B183="",$C183=""),"",'MPTO_working_3-way'!E182)</f>
        <v>2.0310994718924773</v>
      </c>
      <c r="I183" s="21">
        <f>IF(OR($A183="",$B183="",$C183=""),"",'MPTO_working_3-way'!F182)</f>
        <v>3.5969145963435722</v>
      </c>
      <c r="J183" s="22">
        <f>IF(OR($A183="",$B183="",$C183=""),"",'MPTO_working_3-way'!G182)</f>
        <v>4.3546464345483837</v>
      </c>
      <c r="K183" s="17">
        <f>IF(OR($A183="",$B183="",$C183=""),"",'OddsRatio_working_3-way'!H182)</f>
        <v>2.038877265486787</v>
      </c>
      <c r="L183" s="21">
        <f>IF(OR($A183="",$B183="",$C183=""),"",'OddsRatio_working_3-way'!I182)</f>
        <v>3.5919463088407708</v>
      </c>
      <c r="M183" s="22">
        <f>IF(OR($A183="",$B183="",$C183=""),"",'OddsRatio_working_3-way'!J182)</f>
        <v>4.3265059915081956</v>
      </c>
      <c r="N183" s="23">
        <f t="shared" si="54"/>
        <v>48.763711729320782</v>
      </c>
      <c r="O183" s="24">
        <f t="shared" si="55"/>
        <v>27.965356294336697</v>
      </c>
      <c r="P183" s="24">
        <f t="shared" si="56"/>
        <v>23.270931976342528</v>
      </c>
      <c r="Q183" t="s">
        <v>245</v>
      </c>
      <c r="R183" t="s">
        <v>240</v>
      </c>
      <c r="S183" t="s">
        <v>336</v>
      </c>
      <c r="T183" s="35">
        <v>100</v>
      </c>
      <c r="U183" s="35">
        <f t="shared" si="57"/>
        <v>41.860465116279073</v>
      </c>
      <c r="V183" s="35">
        <f t="shared" si="58"/>
        <v>73.958333333333343</v>
      </c>
      <c r="W183" s="35">
        <f t="shared" si="59"/>
        <v>81.132075471698116</v>
      </c>
      <c r="X183" s="35">
        <f t="shared" si="60"/>
        <v>44.909591194968556</v>
      </c>
      <c r="Y183" s="35">
        <f t="shared" si="61"/>
        <v>77.007459412022826</v>
      </c>
      <c r="Z183" s="35">
        <f t="shared" si="62"/>
        <v>84.181201550387598</v>
      </c>
      <c r="AA183" s="35">
        <f t="shared" si="63"/>
        <v>-3.0491260786894827</v>
      </c>
      <c r="AB183" s="35">
        <f t="shared" si="64"/>
        <v>-3.0491260786894827</v>
      </c>
      <c r="AC183" s="35">
        <f t="shared" si="65"/>
        <v>-3.0491260786894827</v>
      </c>
      <c r="AD183" s="36"/>
      <c r="AE183" s="36"/>
      <c r="AF183">
        <v>2.23</v>
      </c>
      <c r="AG183">
        <v>1.71</v>
      </c>
      <c r="AI183" s="36"/>
      <c r="AJ183" t="s">
        <v>193</v>
      </c>
      <c r="AK183" s="35"/>
      <c r="AL183" s="35"/>
    </row>
    <row r="184" spans="1:38" ht="15" x14ac:dyDescent="0.25">
      <c r="A184">
        <v>1.72</v>
      </c>
      <c r="B184">
        <v>3.84</v>
      </c>
      <c r="C184">
        <v>5.3</v>
      </c>
      <c r="D184" s="20">
        <f t="shared" si="53"/>
        <v>3.0491260786894792E-2</v>
      </c>
      <c r="E184" s="17">
        <f>IF(OR($A184="",$B184="",$C184=""),"",A184*'MPTO_working_3-way'!$I183)</f>
        <v>1.7724449685534591</v>
      </c>
      <c r="F184" s="21">
        <f>IF(OR($A184="",$B184="",$C184=""),"",B184*'MPTO_working_3-way'!$I183)</f>
        <v>3.957086441421676</v>
      </c>
      <c r="G184" s="22">
        <f>IF(OR($A184="",$B184="",$C184=""),"",C184*'MPTO_working_3-way'!$I183)</f>
        <v>5.4616036821705425</v>
      </c>
      <c r="H184" s="17">
        <f>IF(OR($A184="",$B184="",$C184=""),"",'MPTO_working_3-way'!E183)</f>
        <v>1.7506034475860763</v>
      </c>
      <c r="I184" s="21">
        <f>IF(OR($A184="",$B184="",$C184=""),"",'MPTO_working_3-way'!F183)</f>
        <v>3.9959574804875375</v>
      </c>
      <c r="J184" s="22">
        <f>IF(OR($A184="",$B184="",$C184=""),"",'MPTO_working_3-way'!G183)</f>
        <v>5.6017547303467632</v>
      </c>
      <c r="K184" s="17">
        <f>IF(OR($A184="",$B184="",$C184=""),"",'OddsRatio_working_3-way'!H183)</f>
        <v>1.7585134325419522</v>
      </c>
      <c r="L184" s="21">
        <f>IF(OR($A184="",$B184="",$C184=""),"",'OddsRatio_working_3-way'!I183)</f>
        <v>3.9919140950265892</v>
      </c>
      <c r="M184" s="22">
        <f>IF(OR($A184="",$B184="",$C184=""),"",'OddsRatio_working_3-way'!J183)</f>
        <v>5.5300107776811025</v>
      </c>
      <c r="N184" s="23">
        <f t="shared" si="54"/>
        <v>56.419241090239737</v>
      </c>
      <c r="O184" s="24">
        <f t="shared" si="55"/>
        <v>25.271118405003218</v>
      </c>
      <c r="P184" s="24">
        <f t="shared" si="56"/>
        <v>18.309640504757045</v>
      </c>
      <c r="Q184" t="s">
        <v>242</v>
      </c>
      <c r="R184" t="s">
        <v>129</v>
      </c>
      <c r="S184" t="s">
        <v>336</v>
      </c>
      <c r="T184" s="35">
        <v>100</v>
      </c>
      <c r="U184" s="35">
        <f t="shared" si="57"/>
        <v>46.236559139784944</v>
      </c>
      <c r="V184" s="35">
        <f t="shared" si="58"/>
        <v>72.451790633608823</v>
      </c>
      <c r="W184" s="35">
        <f t="shared" si="59"/>
        <v>78.40172786177105</v>
      </c>
      <c r="X184" s="35">
        <f t="shared" si="60"/>
        <v>49.146481504620127</v>
      </c>
      <c r="Y184" s="35">
        <f t="shared" si="61"/>
        <v>75.361712998443991</v>
      </c>
      <c r="Z184" s="35">
        <f t="shared" si="62"/>
        <v>81.311650226606233</v>
      </c>
      <c r="AA184" s="35">
        <f t="shared" si="63"/>
        <v>-2.9099223648351824</v>
      </c>
      <c r="AB184" s="35">
        <f t="shared" si="64"/>
        <v>-2.9099223648351682</v>
      </c>
      <c r="AC184" s="35">
        <f t="shared" si="65"/>
        <v>-2.9099223648351824</v>
      </c>
      <c r="AD184" s="36"/>
      <c r="AE184" s="36"/>
      <c r="AF184">
        <v>2.04</v>
      </c>
      <c r="AG184">
        <v>1.86</v>
      </c>
      <c r="AI184" s="36"/>
      <c r="AJ184" t="s">
        <v>193</v>
      </c>
      <c r="AK184" s="35"/>
      <c r="AL184" s="35"/>
    </row>
    <row r="185" spans="1:38" s="35" customFormat="1" ht="17.25" customHeight="1" x14ac:dyDescent="0.25">
      <c r="A185">
        <v>1.86</v>
      </c>
      <c r="B185">
        <v>3.63</v>
      </c>
      <c r="C185">
        <v>4.63</v>
      </c>
      <c r="D185" s="20">
        <f t="shared" si="53"/>
        <v>2.9099223648351824E-2</v>
      </c>
      <c r="E185" s="17">
        <f>IF(OR($A185="",$B185="",$C185=""),"",A185*'MPTO_working_3-way'!$I184)</f>
        <v>1.9141245559859346</v>
      </c>
      <c r="F185" s="21">
        <f>IF(OR($A185="",$B185="",$C185=""),"",B185*'MPTO_working_3-way'!$I184)</f>
        <v>3.7356301818435171</v>
      </c>
      <c r="G185" s="22">
        <f>IF(OR($A185="",$B185="",$C185=""),"",C185*'MPTO_working_3-way'!$I184)</f>
        <v>4.7647294054918685</v>
      </c>
      <c r="H185" s="17">
        <f>IF(OR($A185="",$B185="",$C185=""),"",'MPTO_working_3-way'!E184)</f>
        <v>1.8941737714465832</v>
      </c>
      <c r="I185" s="21">
        <f>IF(OR($A185="",$B185="",$C185=""),"",'MPTO_working_3-way'!F184)</f>
        <v>3.76247704480839</v>
      </c>
      <c r="J185" s="22">
        <f>IF(OR($A185="",$B185="",$C185=""),"",'MPTO_working_3-way'!G184)</f>
        <v>4.847709681111092</v>
      </c>
      <c r="K185" s="17">
        <f>IF(OR($A185="",$B185="",$C185=""),"",'OddsRatio_working_3-way'!H184)</f>
        <v>1.901774950352912</v>
      </c>
      <c r="L185" s="21">
        <f>IF(OR($A185="",$B185="",$C185=""),"",'OddsRatio_working_3-way'!I184)</f>
        <v>3.7577536272420429</v>
      </c>
      <c r="M185" s="22">
        <f>IF(OR($A185="",$B185="",$C185=""),"",'OddsRatio_working_3-way'!J184)</f>
        <v>4.80632915090822</v>
      </c>
      <c r="N185" s="23">
        <f t="shared" si="54"/>
        <v>52.243204177740466</v>
      </c>
      <c r="O185" s="24">
        <f t="shared" si="55"/>
        <v>26.769245115867019</v>
      </c>
      <c r="P185" s="24">
        <f t="shared" si="56"/>
        <v>20.987550706392504</v>
      </c>
      <c r="Q185" t="s">
        <v>168</v>
      </c>
      <c r="R185" t="s">
        <v>127</v>
      </c>
      <c r="S185" t="s">
        <v>336</v>
      </c>
      <c r="T185" s="35">
        <v>100</v>
      </c>
      <c r="U185" s="35">
        <f t="shared" si="57"/>
        <v>50.73891625615763</v>
      </c>
      <c r="V185" s="35">
        <f t="shared" si="58"/>
        <v>70.326409495548958</v>
      </c>
      <c r="W185" s="35">
        <f t="shared" si="59"/>
        <v>76.076555023923447</v>
      </c>
      <c r="X185" s="35">
        <f t="shared" si="60"/>
        <v>53.597035480527587</v>
      </c>
      <c r="Y185" s="35">
        <f t="shared" si="61"/>
        <v>73.18452871991893</v>
      </c>
      <c r="Z185" s="35">
        <f t="shared" si="62"/>
        <v>78.934674248293419</v>
      </c>
      <c r="AA185" s="35">
        <f t="shared" si="63"/>
        <v>-2.8581192243699576</v>
      </c>
      <c r="AB185" s="35">
        <f t="shared" si="64"/>
        <v>-2.8581192243699718</v>
      </c>
      <c r="AC185" s="35">
        <f t="shared" si="65"/>
        <v>-2.8581192243699718</v>
      </c>
      <c r="AD185" s="36"/>
      <c r="AE185" s="36"/>
      <c r="AF185">
        <v>2.1</v>
      </c>
      <c r="AG185">
        <v>1.79</v>
      </c>
      <c r="AH185" s="36"/>
      <c r="AI185" s="36"/>
      <c r="AJ185" t="s">
        <v>193</v>
      </c>
    </row>
    <row r="186" spans="1:38" s="35" customFormat="1" ht="15" x14ac:dyDescent="0.25">
      <c r="A186">
        <v>2.0299999999999998</v>
      </c>
      <c r="B186">
        <v>3.37</v>
      </c>
      <c r="C186">
        <v>4.18</v>
      </c>
      <c r="D186" s="20">
        <f t="shared" si="53"/>
        <v>2.8581192243699594E-2</v>
      </c>
      <c r="E186" s="17">
        <f>IF(OR($A186="",$B186="",$C186=""),"",A186*'MPTO_working_3-way'!$I185)</f>
        <v>2.08801982025471</v>
      </c>
      <c r="F186" s="21">
        <f>IF(OR($A186="",$B186="",$C186=""),"",B186*'MPTO_working_3-way'!$I185)</f>
        <v>3.4663186178612677</v>
      </c>
      <c r="G186" s="22">
        <f>IF(OR($A186="",$B186="",$C186=""),"",C186*'MPTO_working_3-way'!$I185)</f>
        <v>4.2994693835786642</v>
      </c>
      <c r="H186" s="17">
        <f>IF(OR($A186="",$B186="",$C186=""),"",'MPTO_working_3-way'!E185)</f>
        <v>2.070034340111448</v>
      </c>
      <c r="I186" s="21">
        <f>IF(OR($A186="",$B186="",$C186=""),"",'MPTO_working_3-way'!F185)</f>
        <v>3.481786969530861</v>
      </c>
      <c r="J186" s="22">
        <f>IF(OR($A186="",$B186="",$C186=""),"",'MPTO_working_3-way'!G185)</f>
        <v>4.3533645948812136</v>
      </c>
      <c r="K186" s="17">
        <f>IF(OR($A186="",$B186="",$C186=""),"",'OddsRatio_working_3-way'!H185)</f>
        <v>2.0773089547797614</v>
      </c>
      <c r="L186" s="21">
        <f>IF(OR($A186="",$B186="",$C186=""),"",'OddsRatio_working_3-way'!I185)</f>
        <v>3.4788565270175105</v>
      </c>
      <c r="M186" s="22">
        <f>IF(OR($A186="",$B186="",$C186=""),"",'OddsRatio_working_3-way'!J185)</f>
        <v>4.3260606565045059</v>
      </c>
      <c r="N186" s="23">
        <f t="shared" si="54"/>
        <v>47.892265691137624</v>
      </c>
      <c r="O186" s="24">
        <f t="shared" si="55"/>
        <v>28.849050253118509</v>
      </c>
      <c r="P186" s="24">
        <f t="shared" si="56"/>
        <v>23.258684055743871</v>
      </c>
      <c r="Q186" t="s">
        <v>128</v>
      </c>
      <c r="R186" t="s">
        <v>126</v>
      </c>
      <c r="S186" t="s">
        <v>336</v>
      </c>
      <c r="T186" s="35">
        <v>100</v>
      </c>
      <c r="U186" s="35">
        <f t="shared" si="57"/>
        <v>61.538461538461533</v>
      </c>
      <c r="V186" s="35">
        <f t="shared" si="58"/>
        <v>71.988795518207283</v>
      </c>
      <c r="W186" s="35">
        <f t="shared" si="59"/>
        <v>62.264150943396231</v>
      </c>
      <c r="X186" s="35">
        <f t="shared" si="60"/>
        <v>65.7470535383965</v>
      </c>
      <c r="Y186" s="35">
        <f t="shared" si="61"/>
        <v>76.197387518142236</v>
      </c>
      <c r="Z186" s="35">
        <f t="shared" si="62"/>
        <v>66.47274294333117</v>
      </c>
      <c r="AA186" s="35">
        <f t="shared" si="63"/>
        <v>-4.208591999934967</v>
      </c>
      <c r="AB186" s="35">
        <f t="shared" si="64"/>
        <v>-4.2085919999349528</v>
      </c>
      <c r="AC186" s="35">
        <f t="shared" si="65"/>
        <v>-4.2085919999349386</v>
      </c>
      <c r="AD186" s="36"/>
      <c r="AE186" s="36"/>
      <c r="AF186">
        <v>2.29</v>
      </c>
      <c r="AG186">
        <v>1.68</v>
      </c>
      <c r="AH186" s="36"/>
      <c r="AI186" s="36"/>
      <c r="AJ186" t="s">
        <v>193</v>
      </c>
    </row>
    <row r="187" spans="1:38" ht="15" x14ac:dyDescent="0.25">
      <c r="A187">
        <v>2.6</v>
      </c>
      <c r="B187">
        <v>3.57</v>
      </c>
      <c r="C187">
        <v>2.65</v>
      </c>
      <c r="D187" s="20">
        <f t="shared" si="53"/>
        <v>4.2085919999349519E-2</v>
      </c>
      <c r="E187" s="17">
        <f>IF(OR($A187="",$B187="",$C187=""),"",A187*'MPTO_working_3-way'!$I186)</f>
        <v>2.7094233919983091</v>
      </c>
      <c r="F187" s="21">
        <f>IF(OR($A187="",$B187="",$C187=""),"",B187*'MPTO_working_3-way'!$I186)</f>
        <v>3.7202467343976777</v>
      </c>
      <c r="G187" s="22">
        <f>IF(OR($A187="",$B187="",$C187=""),"",C187*'MPTO_working_3-way'!$I186)</f>
        <v>2.7615276879982762</v>
      </c>
      <c r="H187" s="17">
        <f>IF(OR($A187="",$B187="",$C187=""),"",'MPTO_working_3-way'!E186)</f>
        <v>2.6984235527292544</v>
      </c>
      <c r="I187" s="21">
        <f>IF(OR($A187="",$B187="",$C187=""),"",'MPTO_working_3-way'!F186)</f>
        <v>3.7582200990078838</v>
      </c>
      <c r="J187" s="22">
        <f>IF(OR($A187="",$B187="",$C187=""),"",'MPTO_working_3-way'!G186)</f>
        <v>2.752319960612887</v>
      </c>
      <c r="K187" s="17">
        <f>IF(OR($A187="",$B187="",$C187=""),"",'OddsRatio_working_3-way'!H186)</f>
        <v>2.7042411973500227</v>
      </c>
      <c r="L187" s="21">
        <f>IF(OR($A187="",$B187="",$C187=""),"",'OddsRatio_working_3-way'!I186)</f>
        <v>3.7374374232434731</v>
      </c>
      <c r="M187" s="22">
        <f>IF(OR($A187="",$B187="",$C187=""),"",'OddsRatio_working_3-way'!J186)</f>
        <v>2.7574987347672097</v>
      </c>
      <c r="N187" s="23">
        <f t="shared" si="54"/>
        <v>36.908221983809611</v>
      </c>
      <c r="O187" s="24">
        <f t="shared" si="55"/>
        <v>26.879937579245102</v>
      </c>
      <c r="P187" s="24">
        <f t="shared" si="56"/>
        <v>36.211840436945288</v>
      </c>
      <c r="Q187" t="s">
        <v>257</v>
      </c>
      <c r="R187" t="s">
        <v>253</v>
      </c>
      <c r="S187" t="s">
        <v>336</v>
      </c>
      <c r="T187" s="35">
        <v>100</v>
      </c>
      <c r="U187" s="35">
        <f t="shared" si="57"/>
        <v>56.140350877192972</v>
      </c>
      <c r="V187" s="35">
        <f t="shared" si="58"/>
        <v>69.879518072289159</v>
      </c>
      <c r="W187" s="35">
        <f t="shared" si="59"/>
        <v>69.418960244648318</v>
      </c>
      <c r="X187" s="35">
        <f t="shared" si="60"/>
        <v>60.701521683062531</v>
      </c>
      <c r="Y187" s="35">
        <f t="shared" si="61"/>
        <v>74.440688878158696</v>
      </c>
      <c r="Z187" s="35">
        <f t="shared" si="62"/>
        <v>73.980131050517855</v>
      </c>
      <c r="AA187" s="35">
        <f t="shared" si="63"/>
        <v>-4.5611708058695584</v>
      </c>
      <c r="AB187" s="35">
        <f t="shared" si="64"/>
        <v>-4.561170805869537</v>
      </c>
      <c r="AC187" s="35">
        <f t="shared" si="65"/>
        <v>-4.561170805869537</v>
      </c>
      <c r="AD187" s="36"/>
      <c r="AE187" s="36"/>
      <c r="AF187">
        <v>1.96</v>
      </c>
      <c r="AG187">
        <v>1.88</v>
      </c>
      <c r="AH187" s="41"/>
      <c r="AI187" s="36"/>
      <c r="AJ187" t="s">
        <v>283</v>
      </c>
      <c r="AK187" s="35"/>
      <c r="AL187" s="35"/>
    </row>
    <row r="188" spans="1:38" s="35" customFormat="1" ht="15" x14ac:dyDescent="0.25">
      <c r="A188">
        <v>2.2799999999999998</v>
      </c>
      <c r="B188">
        <v>3.32</v>
      </c>
      <c r="C188">
        <v>3.27</v>
      </c>
      <c r="D188" s="20">
        <f t="shared" si="53"/>
        <v>4.5611708058695299E-2</v>
      </c>
      <c r="E188" s="17">
        <f>IF(OR($A188="",$B188="",$C188=""),"",A188*'MPTO_working_3-way'!$I187)</f>
        <v>2.3839946943738251</v>
      </c>
      <c r="F188" s="21">
        <f>IF(OR($A188="",$B188="",$C188=""),"",B188*'MPTO_working_3-way'!$I187)</f>
        <v>3.4714308707548684</v>
      </c>
      <c r="G188" s="22">
        <f>IF(OR($A188="",$B188="",$C188=""),"",C188*'MPTO_working_3-way'!$I187)</f>
        <v>3.4191502853519338</v>
      </c>
      <c r="H188" s="17">
        <f>IF(OR($A188="",$B188="",$C188=""),"",'MPTO_working_3-way'!E187)</f>
        <v>2.3618741259595359</v>
      </c>
      <c r="I188" s="21">
        <f>IF(OR($A188="",$B188="",$C188=""),"",'MPTO_working_3-way'!F187)</f>
        <v>3.496492290724007</v>
      </c>
      <c r="J188" s="22">
        <f>IF(OR($A188="",$B188="",$C188=""),"",'MPTO_working_3-way'!G187)</f>
        <v>3.4410793208757524</v>
      </c>
      <c r="K188" s="17">
        <f>IF(OR($A188="",$B188="",$C188=""),"",'OddsRatio_working_3-way'!H187)</f>
        <v>2.3712927949086438</v>
      </c>
      <c r="L188" s="21">
        <f>IF(OR($A188="",$B188="",$C188=""),"",'OddsRatio_working_3-way'!I187)</f>
        <v>3.4854681907719169</v>
      </c>
      <c r="M188" s="22">
        <f>IF(OR($A188="",$B188="",$C188=""),"",'OddsRatio_working_3-way'!J187)</f>
        <v>3.4319020659707991</v>
      </c>
      <c r="N188" s="23">
        <f t="shared" si="54"/>
        <v>41.946402077151347</v>
      </c>
      <c r="O188" s="24">
        <f t="shared" si="55"/>
        <v>28.806565281899111</v>
      </c>
      <c r="P188" s="24">
        <f t="shared" si="56"/>
        <v>29.247032640949556</v>
      </c>
      <c r="Q188" t="s">
        <v>259</v>
      </c>
      <c r="R188" t="s">
        <v>255</v>
      </c>
      <c r="S188" t="s">
        <v>336</v>
      </c>
      <c r="T188" s="35">
        <v>100</v>
      </c>
      <c r="U188" s="35">
        <f t="shared" si="57"/>
        <v>61.685823754789276</v>
      </c>
      <c r="V188" s="35">
        <f t="shared" si="58"/>
        <v>70.588235294117652</v>
      </c>
      <c r="W188" s="35">
        <f t="shared" si="59"/>
        <v>63.369963369963365</v>
      </c>
      <c r="X188" s="35">
        <f t="shared" si="60"/>
        <v>66.041801335918976</v>
      </c>
      <c r="Y188" s="35">
        <f t="shared" si="61"/>
        <v>74.944212875247345</v>
      </c>
      <c r="Z188" s="35">
        <f t="shared" si="62"/>
        <v>67.725940951093079</v>
      </c>
      <c r="AA188" s="35">
        <f t="shared" si="63"/>
        <v>-4.3559775811297001</v>
      </c>
      <c r="AB188" s="35">
        <f t="shared" si="64"/>
        <v>-4.355977581129693</v>
      </c>
      <c r="AC188" s="35">
        <f t="shared" si="65"/>
        <v>-4.3559775811297143</v>
      </c>
      <c r="AD188" s="36"/>
      <c r="AE188" s="36"/>
      <c r="AF188">
        <v>2.0299999999999998</v>
      </c>
      <c r="AG188">
        <v>1.81</v>
      </c>
      <c r="AH188" s="41"/>
      <c r="AI188" s="36"/>
      <c r="AJ188" t="s">
        <v>283</v>
      </c>
    </row>
    <row r="189" spans="1:38" ht="15" x14ac:dyDescent="0.25">
      <c r="A189">
        <v>2.61</v>
      </c>
      <c r="B189">
        <v>3.4</v>
      </c>
      <c r="C189">
        <v>2.73</v>
      </c>
      <c r="D189" s="20">
        <f t="shared" si="53"/>
        <v>4.3559775811297108E-2</v>
      </c>
      <c r="E189" s="17">
        <f>IF(OR($A189="",$B189="",$C189=""),"",A189*'MPTO_working_3-way'!$I188)</f>
        <v>2.7236910148674851</v>
      </c>
      <c r="F189" s="21">
        <f>IF(OR($A189="",$B189="",$C189=""),"",B189*'MPTO_working_3-way'!$I188)</f>
        <v>3.5481032377584101</v>
      </c>
      <c r="G189" s="22">
        <f>IF(OR($A189="",$B189="",$C189=""),"",C189*'MPTO_working_3-way'!$I188)</f>
        <v>2.8489181879648409</v>
      </c>
      <c r="H189" s="17">
        <f>IF(OR($A189="",$B189="",$C189=""),"",'MPTO_working_3-way'!E188)</f>
        <v>2.7128072705772741</v>
      </c>
      <c r="I189" s="21">
        <f>IF(OR($A189="",$B189="",$C189=""),"",'MPTO_working_3-way'!F188)</f>
        <v>3.5765670535643102</v>
      </c>
      <c r="J189" s="22">
        <f>IF(OR($A189="",$B189="",$C189=""),"",'MPTO_working_3-way'!G188)</f>
        <v>2.8426822056173022</v>
      </c>
      <c r="K189" s="17">
        <f>IF(OR($A189="",$B189="",$C189=""),"",'OddsRatio_working_3-way'!H188)</f>
        <v>2.7182652927423034</v>
      </c>
      <c r="L189" s="21">
        <f>IF(OR($A189="",$B189="",$C189=""),"",'OddsRatio_working_3-way'!I188)</f>
        <v>3.5613892562618181</v>
      </c>
      <c r="M189" s="22">
        <f>IF(OR($A189="",$B189="",$C189=""),"",'OddsRatio_working_3-way'!J188)</f>
        <v>2.8463347555553939</v>
      </c>
      <c r="N189" s="23">
        <f t="shared" si="54"/>
        <v>36.714884123838573</v>
      </c>
      <c r="O189" s="24">
        <f t="shared" si="55"/>
        <v>28.184072812711374</v>
      </c>
      <c r="P189" s="24">
        <f t="shared" si="56"/>
        <v>35.101043063450064</v>
      </c>
      <c r="Q189" t="s">
        <v>258</v>
      </c>
      <c r="R189" t="s">
        <v>252</v>
      </c>
      <c r="S189" t="s">
        <v>336</v>
      </c>
      <c r="T189" s="35">
        <v>100</v>
      </c>
      <c r="U189" s="35">
        <f t="shared" si="57"/>
        <v>29.078014184397166</v>
      </c>
      <c r="V189" s="35">
        <f t="shared" si="58"/>
        <v>79.838709677419359</v>
      </c>
      <c r="W189" s="35">
        <f t="shared" si="59"/>
        <v>85.754985754985753</v>
      </c>
      <c r="X189" s="35">
        <f t="shared" si="60"/>
        <v>34.406304567594894</v>
      </c>
      <c r="Y189" s="35">
        <f t="shared" si="61"/>
        <v>85.167000060617085</v>
      </c>
      <c r="Z189" s="35">
        <f t="shared" si="62"/>
        <v>91.083276138183493</v>
      </c>
      <c r="AA189" s="35">
        <f t="shared" si="63"/>
        <v>-5.3282903831977286</v>
      </c>
      <c r="AB189" s="35">
        <f t="shared" si="64"/>
        <v>-5.3282903831977251</v>
      </c>
      <c r="AC189" s="35">
        <f t="shared" si="65"/>
        <v>-5.3282903831977393</v>
      </c>
      <c r="AD189" s="36"/>
      <c r="AE189" s="36"/>
      <c r="AF189">
        <v>1.82</v>
      </c>
      <c r="AG189">
        <v>2.02</v>
      </c>
      <c r="AH189" s="41"/>
      <c r="AI189" s="36"/>
      <c r="AJ189" t="s">
        <v>283</v>
      </c>
      <c r="AK189" s="35"/>
      <c r="AL189" s="35"/>
    </row>
    <row r="190" spans="1:38" ht="15" x14ac:dyDescent="0.25">
      <c r="A190">
        <v>1.41</v>
      </c>
      <c r="B190">
        <v>4.96</v>
      </c>
      <c r="C190">
        <v>7.02</v>
      </c>
      <c r="D190" s="20">
        <f t="shared" si="53"/>
        <v>5.3282903831977313E-2</v>
      </c>
      <c r="E190" s="17">
        <f>IF(OR($A190="",$B190="",$C190=""),"",A190*'MPTO_working_3-way'!$I189)</f>
        <v>1.4851288944030878</v>
      </c>
      <c r="F190" s="21">
        <f>IF(OR($A190="",$B190="",$C190=""),"",B190*'MPTO_working_3-way'!$I189)</f>
        <v>5.2242832030066078</v>
      </c>
      <c r="G190" s="22">
        <f>IF(OR($A190="",$B190="",$C190=""),"",C190*'MPTO_working_3-way'!$I189)</f>
        <v>7.3940459849004805</v>
      </c>
      <c r="H190" s="17">
        <f>IF(OR($A190="",$B190="",$C190=""),"",'MPTO_working_3-way'!E189)</f>
        <v>1.446217575846555</v>
      </c>
      <c r="I190" s="21">
        <f>IF(OR($A190="",$B190="",$C190=""),"",'MPTO_working_3-way'!F189)</f>
        <v>5.4391594979251563</v>
      </c>
      <c r="J190" s="22">
        <f>IF(OR($A190="",$B190="",$C190=""),"",'MPTO_working_3-way'!G189)</f>
        <v>8.0199424205080234</v>
      </c>
      <c r="K190" s="17">
        <f>IF(OR($A190="",$B190="",$C190=""),"",'OddsRatio_working_3-way'!H189)</f>
        <v>1.4577164419122086</v>
      </c>
      <c r="L190" s="21">
        <f>IF(OR($A190="",$B190="",$C190=""),"",'OddsRatio_working_3-way'!I189)</f>
        <v>5.4208709999325526</v>
      </c>
      <c r="M190" s="22">
        <f>IF(OR($A190="",$B190="",$C190=""),"",'OddsRatio_working_3-way'!J189)</f>
        <v>7.7206170251499904</v>
      </c>
      <c r="N190" s="23">
        <f t="shared" si="54"/>
        <v>67.334222892614719</v>
      </c>
      <c r="O190" s="24">
        <f t="shared" si="55"/>
        <v>19.141381911005393</v>
      </c>
      <c r="P190" s="24">
        <f t="shared" si="56"/>
        <v>13.52439519637988</v>
      </c>
      <c r="Q190" t="s">
        <v>249</v>
      </c>
      <c r="R190" t="s">
        <v>254</v>
      </c>
      <c r="S190" t="s">
        <v>336</v>
      </c>
      <c r="T190" s="35">
        <v>100</v>
      </c>
      <c r="U190" s="35">
        <f t="shared" si="57"/>
        <v>90</v>
      </c>
      <c r="V190" s="35">
        <f t="shared" si="58"/>
        <v>82.758620689655174</v>
      </c>
      <c r="W190" s="35">
        <f t="shared" si="59"/>
        <v>15.254237288135595</v>
      </c>
      <c r="X190" s="35">
        <f t="shared" si="60"/>
        <v>101.98714202220924</v>
      </c>
      <c r="Y190" s="35">
        <f t="shared" si="61"/>
        <v>94.745762711864415</v>
      </c>
      <c r="Z190" s="35">
        <f t="shared" si="62"/>
        <v>27.241379310344826</v>
      </c>
      <c r="AA190" s="35">
        <f t="shared" si="63"/>
        <v>-11.987142022209241</v>
      </c>
      <c r="AB190" s="35">
        <f t="shared" si="64"/>
        <v>-11.987142022209241</v>
      </c>
      <c r="AC190" s="35">
        <f t="shared" si="65"/>
        <v>-11.98714202220923</v>
      </c>
      <c r="AD190" s="36"/>
      <c r="AE190" s="36"/>
      <c r="AF190">
        <v>1.61</v>
      </c>
      <c r="AG190">
        <v>2.34</v>
      </c>
      <c r="AH190" s="41"/>
      <c r="AI190" s="36"/>
      <c r="AJ190" t="s">
        <v>283</v>
      </c>
      <c r="AK190" s="35"/>
      <c r="AL190" s="35"/>
    </row>
    <row r="191" spans="1:38" ht="15" x14ac:dyDescent="0.25">
      <c r="A191">
        <v>10</v>
      </c>
      <c r="B191">
        <v>5.8</v>
      </c>
      <c r="C191">
        <v>1.18</v>
      </c>
      <c r="D191" s="20">
        <f t="shared" si="53"/>
        <v>0.11987142022209252</v>
      </c>
      <c r="E191" s="17">
        <f>IF(OR($A191="",$B191="",$C191=""),"",A191*'MPTO_working_3-way'!$I190)</f>
        <v>11.198714202220925</v>
      </c>
      <c r="F191" s="21">
        <f>IF(OR($A191="",$B191="",$C191=""),"",B191*'MPTO_working_3-way'!$I190)</f>
        <v>6.4952542372881368</v>
      </c>
      <c r="G191" s="22">
        <f>IF(OR($A191="",$B191="",$C191=""),"",C191*'MPTO_working_3-way'!$I190)</f>
        <v>1.3214482758620691</v>
      </c>
      <c r="H191" s="17">
        <f>IF(OR($A191="",$B191="",$C191=""),"",'MPTO_working_3-way'!E190)</f>
        <v>16.654769630110334</v>
      </c>
      <c r="I191" s="21">
        <f>IF(OR($A191="",$B191="",$C191=""),"",'MPTO_working_3-way'!F190)</f>
        <v>7.5496396528901331</v>
      </c>
      <c r="J191" s="22">
        <f>IF(OR($A191="",$B191="",$C191=""),"",'MPTO_working_3-way'!G190)</f>
        <v>1.2383893459432074</v>
      </c>
      <c r="K191" s="17">
        <f>IF(OR($A191="",$B191="",$C191=""),"",'OddsRatio_working_3-way'!H190)</f>
        <v>13.666032252099416</v>
      </c>
      <c r="L191" s="21">
        <f>IF(OR($A191="",$B191="",$C191=""),"",'OddsRatio_working_3-way'!I190)</f>
        <v>7.7552172011196889</v>
      </c>
      <c r="M191" s="22">
        <f>IF(OR($A191="",$B191="",$C191=""),"",'OddsRatio_working_3-way'!J190)</f>
        <v>1.253320645041988</v>
      </c>
      <c r="N191" s="23">
        <f t="shared" ref="N191:N202" si="66">(1/E191)* 100</f>
        <v>8.9295965763791028</v>
      </c>
      <c r="O191" s="24">
        <f t="shared" ref="O191:O202" si="67">(1/F191)* 100</f>
        <v>15.395856166170866</v>
      </c>
      <c r="P191" s="24">
        <f t="shared" ref="P191:P202" si="68">(1/G191)* 100</f>
        <v>75.674547257450016</v>
      </c>
      <c r="Q191" t="s">
        <v>264</v>
      </c>
      <c r="R191" t="s">
        <v>261</v>
      </c>
      <c r="S191" t="s">
        <v>336</v>
      </c>
      <c r="T191" s="35">
        <v>100</v>
      </c>
      <c r="U191" s="35">
        <f t="shared" si="57"/>
        <v>15.966386554621849</v>
      </c>
      <c r="V191" s="35">
        <f t="shared" si="58"/>
        <v>85.380116959064324</v>
      </c>
      <c r="W191" s="35">
        <f t="shared" si="59"/>
        <v>92.144540455616649</v>
      </c>
      <c r="X191" s="35">
        <f t="shared" si="60"/>
        <v>22.475342585319019</v>
      </c>
      <c r="Y191" s="35">
        <f t="shared" si="61"/>
        <v>91.889072989761502</v>
      </c>
      <c r="Z191" s="35">
        <f t="shared" si="62"/>
        <v>98.653496486313827</v>
      </c>
      <c r="AA191" s="35">
        <f t="shared" si="63"/>
        <v>-6.5089560306971705</v>
      </c>
      <c r="AB191" s="35">
        <f t="shared" si="64"/>
        <v>-6.5089560306971777</v>
      </c>
      <c r="AC191" s="35">
        <f t="shared" si="65"/>
        <v>-6.5089560306971777</v>
      </c>
      <c r="AD191" s="36"/>
      <c r="AE191" s="36"/>
      <c r="AF191">
        <v>1.41</v>
      </c>
      <c r="AG191">
        <v>3</v>
      </c>
      <c r="AH191" s="41"/>
      <c r="AI191" s="36"/>
      <c r="AJ191" t="s">
        <v>284</v>
      </c>
      <c r="AK191" s="35"/>
      <c r="AL191" s="35"/>
    </row>
    <row r="192" spans="1:38" ht="15" x14ac:dyDescent="0.25">
      <c r="A192">
        <v>1.19</v>
      </c>
      <c r="B192">
        <v>6.84</v>
      </c>
      <c r="C192">
        <v>12.73</v>
      </c>
      <c r="D192" s="20">
        <f t="shared" si="53"/>
        <v>6.5089560306971661E-2</v>
      </c>
      <c r="E192" s="17">
        <f>IF(OR($A192="",$B192="",$C192=""),"",A192*'MPTO_working_3-way'!$I191)</f>
        <v>1.2674565767652963</v>
      </c>
      <c r="F192" s="21">
        <f>IF(OR($A192="",$B192="",$C192=""),"",B192*'MPTO_working_3-way'!$I191)</f>
        <v>7.2852125924996862</v>
      </c>
      <c r="G192" s="22">
        <f>IF(OR($A192="",$B192="",$C192=""),"",C192*'MPTO_working_3-way'!$I191)</f>
        <v>13.55859010270775</v>
      </c>
      <c r="H192" s="17">
        <f>IF(OR($A192="",$B192="",$C192=""),"",'MPTO_working_3-way'!E191)</f>
        <v>1.2215387363000012</v>
      </c>
      <c r="I192" s="21">
        <f>IF(OR($A192="",$B192="",$C192=""),"",'MPTO_working_3-way'!F191)</f>
        <v>8.0319794671594327</v>
      </c>
      <c r="J192" s="22">
        <f>IF(OR($A192="",$B192="",$C192=""),"",'MPTO_working_3-way'!G191)</f>
        <v>17.587651252590746</v>
      </c>
      <c r="K192" s="17">
        <f>IF(OR($A192="",$B192="",$C192=""),"",'OddsRatio_working_3-way'!H191)</f>
        <v>1.2319544336851855</v>
      </c>
      <c r="L192" s="21">
        <f>IF(OR($A192="",$B192="",$C192=""),"",'OddsRatio_working_3-way'!I191)</f>
        <v>8.1295468037972878</v>
      </c>
      <c r="M192" s="22">
        <f>IF(OR($A192="",$B192="",$C192=""),"",'OddsRatio_working_3-way'!J191)</f>
        <v>15.320134248038041</v>
      </c>
      <c r="N192" s="23">
        <f t="shared" si="66"/>
        <v>78.898166480158395</v>
      </c>
      <c r="O192" s="24">
        <f t="shared" si="67"/>
        <v>13.726435396401826</v>
      </c>
      <c r="P192" s="24">
        <f t="shared" si="68"/>
        <v>7.3753981234397861</v>
      </c>
      <c r="Q192" t="s">
        <v>266</v>
      </c>
      <c r="R192" t="s">
        <v>265</v>
      </c>
      <c r="S192" t="s">
        <v>336</v>
      </c>
      <c r="T192" s="35">
        <v>100</v>
      </c>
      <c r="U192" s="35">
        <f t="shared" si="57"/>
        <v>57.446808510638299</v>
      </c>
      <c r="V192" s="35">
        <f t="shared" si="58"/>
        <v>70.760233918128648</v>
      </c>
      <c r="W192" s="35">
        <f t="shared" si="59"/>
        <v>65.397923875432525</v>
      </c>
      <c r="X192" s="35">
        <f t="shared" si="60"/>
        <v>63.841842206438812</v>
      </c>
      <c r="Y192" s="35">
        <f t="shared" si="61"/>
        <v>77.155267613929169</v>
      </c>
      <c r="Z192" s="35">
        <f t="shared" si="62"/>
        <v>71.792957571233046</v>
      </c>
      <c r="AA192" s="35">
        <f t="shared" si="63"/>
        <v>-6.3950336958005138</v>
      </c>
      <c r="AB192" s="35">
        <f t="shared" si="64"/>
        <v>-6.3950336958005209</v>
      </c>
      <c r="AC192" s="35">
        <f t="shared" si="65"/>
        <v>-6.3950336958005209</v>
      </c>
      <c r="AD192" s="36"/>
      <c r="AE192" s="36"/>
      <c r="AF192">
        <v>1.49</v>
      </c>
      <c r="AG192">
        <v>2.5099999999999998</v>
      </c>
      <c r="AH192" s="41"/>
      <c r="AI192" s="36"/>
      <c r="AJ192" t="s">
        <v>284</v>
      </c>
      <c r="AK192" s="35"/>
      <c r="AL192" s="35"/>
    </row>
    <row r="193" spans="1:38" s="35" customFormat="1" ht="15" x14ac:dyDescent="0.25">
      <c r="A193">
        <v>2.35</v>
      </c>
      <c r="B193">
        <v>3.42</v>
      </c>
      <c r="C193">
        <v>2.89</v>
      </c>
      <c r="D193" s="20">
        <f t="shared" si="53"/>
        <v>6.3950336958005227E-2</v>
      </c>
      <c r="E193" s="17">
        <f>IF(OR($A193="",$B193="",$C193=""),"",A193*'MPTO_working_3-way'!$I192)</f>
        <v>2.5002832918513125</v>
      </c>
      <c r="F193" s="21">
        <f>IF(OR($A193="",$B193="",$C193=""),"",B193*'MPTO_working_3-way'!$I192)</f>
        <v>3.6387101523963779</v>
      </c>
      <c r="G193" s="22">
        <f>IF(OR($A193="",$B193="",$C193=""),"",C193*'MPTO_working_3-way'!$I192)</f>
        <v>3.0748164738086352</v>
      </c>
      <c r="H193" s="17">
        <f>IF(OR($A193="",$B193="",$C193=""),"",'MPTO_working_3-way'!E192)</f>
        <v>2.4739301207873461</v>
      </c>
      <c r="I193" s="21">
        <f>IF(OR($A193="",$B193="",$C193=""),"",'MPTO_working_3-way'!F192)</f>
        <v>3.6889359118180667</v>
      </c>
      <c r="J193" s="22">
        <f>IF(OR($A193="",$B193="",$C193=""),"",'MPTO_working_3-way'!G192)</f>
        <v>3.0797281666853031</v>
      </c>
      <c r="K193" s="17">
        <f>IF(OR($A193="",$B193="",$C193=""),"",'OddsRatio_working_3-way'!H192)</f>
        <v>2.4856094386115748</v>
      </c>
      <c r="L193" s="21">
        <f>IF(OR($A193="",$B193="",$C193=""),"",'OddsRatio_working_3-way'!I192)</f>
        <v>3.6630924751407501</v>
      </c>
      <c r="M193" s="22">
        <f>IF(OR($A193="",$B193="",$C193=""),"",'OddsRatio_working_3-way'!J192)</f>
        <v>3.0798532140562056</v>
      </c>
      <c r="N193" s="23">
        <f t="shared" si="66"/>
        <v>39.995467843948148</v>
      </c>
      <c r="O193" s="24">
        <f t="shared" si="67"/>
        <v>27.482265916163207</v>
      </c>
      <c r="P193" s="24">
        <f t="shared" si="68"/>
        <v>32.522266239888637</v>
      </c>
      <c r="Q193" t="s">
        <v>267</v>
      </c>
      <c r="R193" t="s">
        <v>260</v>
      </c>
      <c r="S193" t="s">
        <v>336</v>
      </c>
      <c r="T193" s="35">
        <v>100</v>
      </c>
      <c r="U193" s="35">
        <f t="shared" si="57"/>
        <v>71.181556195965413</v>
      </c>
      <c r="V193" s="35">
        <f t="shared" si="58"/>
        <v>72.527472527472526</v>
      </c>
      <c r="W193" s="35">
        <f t="shared" si="59"/>
        <v>49.748743718592962</v>
      </c>
      <c r="X193" s="35">
        <f t="shared" si="60"/>
        <v>77.723783753934498</v>
      </c>
      <c r="Y193" s="35">
        <f t="shared" si="61"/>
        <v>79.06970008544161</v>
      </c>
      <c r="Z193" s="35">
        <f t="shared" si="62"/>
        <v>56.290971276562054</v>
      </c>
      <c r="AA193" s="35">
        <f t="shared" si="63"/>
        <v>-6.5422275579690847</v>
      </c>
      <c r="AB193" s="35">
        <f t="shared" si="64"/>
        <v>-6.5422275579690847</v>
      </c>
      <c r="AC193" s="35">
        <f t="shared" si="65"/>
        <v>-6.5422275579690918</v>
      </c>
      <c r="AD193" s="36"/>
      <c r="AE193" s="36"/>
      <c r="AF193">
        <v>1.83</v>
      </c>
      <c r="AG193">
        <v>2</v>
      </c>
      <c r="AH193" s="41"/>
      <c r="AI193" s="36"/>
      <c r="AJ193" t="s">
        <v>284</v>
      </c>
    </row>
    <row r="194" spans="1:38" s="35" customFormat="1" ht="15" x14ac:dyDescent="0.25">
      <c r="A194">
        <v>3.47</v>
      </c>
      <c r="B194">
        <v>3.64</v>
      </c>
      <c r="C194">
        <v>1.99</v>
      </c>
      <c r="D194" s="20">
        <f t="shared" si="53"/>
        <v>6.5422275579690936E-2</v>
      </c>
      <c r="E194" s="17">
        <f>IF(OR($A194="",$B194="",$C194=""),"",A194*'MPTO_working_3-way'!$I193)</f>
        <v>3.6970152962615277</v>
      </c>
      <c r="F194" s="21">
        <f>IF(OR($A194="",$B194="",$C194=""),"",B194*'MPTO_working_3-way'!$I193)</f>
        <v>3.878137083110075</v>
      </c>
      <c r="G194" s="22">
        <f>IF(OR($A194="",$B194="",$C194=""),"",C194*'MPTO_working_3-way'!$I193)</f>
        <v>2.1201903284035848</v>
      </c>
      <c r="H194" s="17">
        <f>IF(OR($A194="",$B194="",$C194=""),"",'MPTO_working_3-way'!E193)</f>
        <v>3.7540776860274359</v>
      </c>
      <c r="I194" s="21">
        <f>IF(OR($A194="",$B194="",$C194=""),"",'MPTO_working_3-way'!F193)</f>
        <v>3.9538530074102227</v>
      </c>
      <c r="J194" s="22">
        <f>IF(OR($A194="",$B194="",$C194=""),"",'MPTO_working_3-way'!G193)</f>
        <v>2.080277329569042</v>
      </c>
      <c r="K194" s="17">
        <f>IF(OR($A194="",$B194="",$C194=""),"",'OddsRatio_working_3-way'!H193)</f>
        <v>3.7336208177450319</v>
      </c>
      <c r="L194" s="21">
        <f>IF(OR($A194="",$B194="",$C194=""),"",'OddsRatio_working_3-way'!I193)</f>
        <v>3.9217647606667554</v>
      </c>
      <c r="M194" s="22">
        <f>IF(OR($A194="",$B194="",$C194=""),"",'OddsRatio_working_3-way'!J193)</f>
        <v>2.0956617852500337</v>
      </c>
      <c r="N194" s="23">
        <f t="shared" si="66"/>
        <v>27.048846701045942</v>
      </c>
      <c r="O194" s="24">
        <f t="shared" si="67"/>
        <v>25.785576388085001</v>
      </c>
      <c r="P194" s="24">
        <f t="shared" si="68"/>
        <v>47.165576910869056</v>
      </c>
      <c r="Q194" t="s">
        <v>268</v>
      </c>
      <c r="R194" t="s">
        <v>263</v>
      </c>
      <c r="S194" t="s">
        <v>336</v>
      </c>
      <c r="T194" s="35">
        <v>100</v>
      </c>
      <c r="U194" s="35">
        <f t="shared" si="57"/>
        <v>40.476190476190474</v>
      </c>
      <c r="V194" s="35">
        <f t="shared" si="58"/>
        <v>74.937343358395992</v>
      </c>
      <c r="W194" s="35">
        <f t="shared" si="59"/>
        <v>77.973568281938327</v>
      </c>
      <c r="X194" s="35">
        <f t="shared" si="60"/>
        <v>47.089088359665681</v>
      </c>
      <c r="Y194" s="35">
        <f t="shared" si="61"/>
        <v>81.550241241871205</v>
      </c>
      <c r="Z194" s="35">
        <f t="shared" si="62"/>
        <v>84.586466165413526</v>
      </c>
      <c r="AA194" s="35">
        <f t="shared" si="63"/>
        <v>-6.6128978834752061</v>
      </c>
      <c r="AB194" s="35">
        <f t="shared" si="64"/>
        <v>-6.6128978834752132</v>
      </c>
      <c r="AC194" s="35">
        <f t="shared" si="65"/>
        <v>-6.612897883475199</v>
      </c>
      <c r="AD194" s="36"/>
      <c r="AE194" s="36"/>
      <c r="AF194">
        <v>1.69</v>
      </c>
      <c r="AG194">
        <v>2.14</v>
      </c>
      <c r="AH194" s="41"/>
      <c r="AI194" s="36"/>
      <c r="AJ194" t="s">
        <v>284</v>
      </c>
    </row>
    <row r="195" spans="1:38" ht="15" x14ac:dyDescent="0.25">
      <c r="A195">
        <v>1.68</v>
      </c>
      <c r="B195">
        <v>3.99</v>
      </c>
      <c r="C195">
        <v>4.54</v>
      </c>
      <c r="D195" s="20">
        <f t="shared" si="53"/>
        <v>6.6128978834752106E-2</v>
      </c>
      <c r="E195" s="17">
        <f>IF(OR($A195="",$B195="",$C195=""),"",A195*'MPTO_working_3-way'!$I194)</f>
        <v>1.7910966844423835</v>
      </c>
      <c r="F195" s="21">
        <f>IF(OR($A195="",$B195="",$C195=""),"",B195*'MPTO_working_3-way'!$I194)</f>
        <v>4.2538546255506615</v>
      </c>
      <c r="G195" s="22">
        <f>IF(OR($A195="",$B195="",$C195=""),"",C195*'MPTO_working_3-way'!$I194)</f>
        <v>4.8402255639097742</v>
      </c>
      <c r="H195" s="17">
        <f>IF(OR($A195="",$B195="",$C195=""),"",'MPTO_working_3-way'!E194)</f>
        <v>1.7446066723168194</v>
      </c>
      <c r="I195" s="21">
        <f>IF(OR($A195="",$B195="",$C195=""),"",'MPTO_working_3-way'!F194)</f>
        <v>4.3747675513802013</v>
      </c>
      <c r="J195" s="22">
        <f>IF(OR($A195="",$B195="",$C195=""),"",'MPTO_working_3-way'!G194)</f>
        <v>5.0448659035842605</v>
      </c>
      <c r="K195" s="17">
        <f>IF(OR($A195="",$B195="",$C195=""),"",'OddsRatio_working_3-way'!H194)</f>
        <v>1.760337833742285</v>
      </c>
      <c r="L195" s="21">
        <f>IF(OR($A195="",$B195="",$C195=""),"",'OddsRatio_working_3-way'!I194)</f>
        <v>4.3432501807197514</v>
      </c>
      <c r="M195" s="22">
        <f>IF(OR($A195="",$B195="",$C195=""),"",'OddsRatio_working_3-way'!J194)</f>
        <v>4.9582293109524809</v>
      </c>
      <c r="N195" s="23">
        <f t="shared" si="66"/>
        <v>55.831715210355995</v>
      </c>
      <c r="O195" s="24">
        <f t="shared" si="67"/>
        <v>23.508090614886729</v>
      </c>
      <c r="P195" s="24">
        <f t="shared" si="68"/>
        <v>20.660194174757283</v>
      </c>
      <c r="Q195" t="s">
        <v>269</v>
      </c>
      <c r="R195" t="s">
        <v>262</v>
      </c>
      <c r="S195" t="s">
        <v>336</v>
      </c>
      <c r="T195" s="35">
        <v>100</v>
      </c>
      <c r="U195" s="35">
        <f t="shared" si="57"/>
        <v>63.099630996309962</v>
      </c>
      <c r="V195" s="35">
        <f t="shared" si="58"/>
        <v>71.671388101982998</v>
      </c>
      <c r="W195" s="35">
        <f t="shared" si="59"/>
        <v>58.847736625514408</v>
      </c>
      <c r="X195" s="35">
        <f t="shared" si="60"/>
        <v>69.480875272502601</v>
      </c>
      <c r="Y195" s="35">
        <f t="shared" si="61"/>
        <v>78.05263237817563</v>
      </c>
      <c r="Z195" s="35">
        <f t="shared" si="62"/>
        <v>65.228980901707033</v>
      </c>
      <c r="AA195" s="35">
        <f t="shared" si="63"/>
        <v>-6.3812442761926391</v>
      </c>
      <c r="AB195" s="35">
        <f t="shared" si="64"/>
        <v>-6.381244276192632</v>
      </c>
      <c r="AC195" s="35">
        <f t="shared" si="65"/>
        <v>-6.3812442761926249</v>
      </c>
      <c r="AD195" s="36"/>
      <c r="AE195" s="36"/>
      <c r="AF195">
        <v>1.61</v>
      </c>
      <c r="AG195">
        <v>2.2599999999999998</v>
      </c>
      <c r="AH195" s="41"/>
      <c r="AI195" s="36"/>
      <c r="AJ195" t="s">
        <v>284</v>
      </c>
      <c r="AK195" s="35"/>
      <c r="AL195" s="35"/>
    </row>
    <row r="196" spans="1:38" s="35" customFormat="1" ht="15" x14ac:dyDescent="0.25">
      <c r="A196">
        <v>2.71</v>
      </c>
      <c r="B196">
        <v>3.53</v>
      </c>
      <c r="C196">
        <v>2.4300000000000002</v>
      </c>
      <c r="D196" s="20">
        <f t="shared" ref="D196:D202" si="69">IF(OR($A196="",$B196="",$C196=""),"",(1/A196)+(1/B196)+(1/C196)-1)</f>
        <v>6.3812442761926214E-2</v>
      </c>
      <c r="E196" s="17">
        <f>IF(OR($A196="",$B196="",$C196=""),"",A196*'MPTO_working_3-way'!$I195)</f>
        <v>2.8829317198848199</v>
      </c>
      <c r="F196" s="21">
        <f>IF(OR($A196="",$B196="",$C196=""),"",B196*'MPTO_working_3-way'!$I195)</f>
        <v>3.7552579229495993</v>
      </c>
      <c r="G196" s="22">
        <f>IF(OR($A196="",$B196="",$C196=""),"",C196*'MPTO_working_3-way'!$I195)</f>
        <v>2.585064235911481</v>
      </c>
      <c r="H196" s="17">
        <f>IF(OR($A196="",$B196="",$C196=""),"",'MPTO_working_3-way'!E195)</f>
        <v>2.8757706551285587</v>
      </c>
      <c r="I196" s="21">
        <f>IF(OR($A196="",$B196="",$C196=""),"",'MPTO_working_3-way'!F195)</f>
        <v>3.8165709481932661</v>
      </c>
      <c r="J196" s="22">
        <f>IF(OR($A196="",$B196="",$C196=""),"",'MPTO_working_3-way'!G195)</f>
        <v>2.5624480144758639</v>
      </c>
      <c r="K196" s="17">
        <f>IF(OR($A196="",$B196="",$C196=""),"",'OddsRatio_working_3-way'!H195)</f>
        <v>2.8812671765795712</v>
      </c>
      <c r="L196" s="21">
        <f>IF(OR($A196="",$B196="",$C196=""),"",'OddsRatio_working_3-way'!I195)</f>
        <v>3.7833952963428743</v>
      </c>
      <c r="M196" s="22">
        <f>IF(OR($A196="",$B196="",$C196=""),"",'OddsRatio_working_3-way'!J195)</f>
        <v>2.5732234283677116</v>
      </c>
      <c r="N196" s="23">
        <f t="shared" si="66"/>
        <v>34.686912392082334</v>
      </c>
      <c r="O196" s="24">
        <f t="shared" si="67"/>
        <v>26.629329343496639</v>
      </c>
      <c r="P196" s="24">
        <f t="shared" si="68"/>
        <v>38.683758264421037</v>
      </c>
      <c r="Q196" t="s">
        <v>270</v>
      </c>
      <c r="R196" t="s">
        <v>278</v>
      </c>
      <c r="S196" t="s">
        <v>336</v>
      </c>
      <c r="T196" s="35">
        <v>100</v>
      </c>
      <c r="U196" s="35">
        <f t="shared" si="57"/>
        <v>80.98859315589354</v>
      </c>
      <c r="V196" s="35">
        <f t="shared" si="58"/>
        <v>74.160206718346245</v>
      </c>
      <c r="W196" s="35">
        <f t="shared" si="59"/>
        <v>38.271604938271601</v>
      </c>
      <c r="X196" s="35">
        <f t="shared" si="60"/>
        <v>87.568188343382133</v>
      </c>
      <c r="Y196" s="35">
        <f t="shared" si="61"/>
        <v>80.739801905834852</v>
      </c>
      <c r="Z196" s="35">
        <f t="shared" si="62"/>
        <v>44.851200125760208</v>
      </c>
      <c r="AA196" s="35">
        <f t="shared" si="63"/>
        <v>-6.579595187488593</v>
      </c>
      <c r="AB196" s="35">
        <f t="shared" si="64"/>
        <v>-6.5795951874886072</v>
      </c>
      <c r="AC196" s="35">
        <f t="shared" si="65"/>
        <v>-6.5795951874886072</v>
      </c>
      <c r="AD196" s="36"/>
      <c r="AE196" s="36"/>
      <c r="AF196">
        <v>1.83</v>
      </c>
      <c r="AG196">
        <v>2</v>
      </c>
      <c r="AH196" s="41"/>
      <c r="AI196" s="36"/>
      <c r="AJ196" t="s">
        <v>285</v>
      </c>
    </row>
    <row r="197" spans="1:38" ht="15" x14ac:dyDescent="0.25">
      <c r="A197">
        <v>5.26</v>
      </c>
      <c r="B197">
        <v>3.87</v>
      </c>
      <c r="C197">
        <v>1.62</v>
      </c>
      <c r="D197" s="20">
        <f t="shared" si="69"/>
        <v>6.5795951874886072E-2</v>
      </c>
      <c r="E197" s="17">
        <f>IF(OR($A197="",$B197="",$C197=""),"",A197*'MPTO_working_3-way'!$I196)</f>
        <v>5.6060867068619009</v>
      </c>
      <c r="F197" s="21">
        <f>IF(OR($A197="",$B197="",$C197=""),"",B197*'MPTO_working_3-way'!$I196)</f>
        <v>4.1246303337558095</v>
      </c>
      <c r="G197" s="22">
        <f>IF(OR($A197="",$B197="",$C197=""),"",C197*'MPTO_working_3-way'!$I196)</f>
        <v>1.7265894420373156</v>
      </c>
      <c r="H197" s="17">
        <f>IF(OR($A197="",$B197="",$C197=""),"",'MPTO_working_3-way'!E196)</f>
        <v>5.9459365310842767</v>
      </c>
      <c r="I197" s="21">
        <f>IF(OR($A197="",$B197="",$C197=""),"",'MPTO_working_3-way'!F196)</f>
        <v>4.2289386900246067</v>
      </c>
      <c r="J197" s="22">
        <f>IF(OR($A197="",$B197="",$C197=""),"",'MPTO_working_3-way'!G196)</f>
        <v>1.6796786707732327</v>
      </c>
      <c r="K197" s="17">
        <f>IF(OR($A197="",$B197="",$C197=""),"",'OddsRatio_working_3-way'!H196)</f>
        <v>5.7774023805588044</v>
      </c>
      <c r="L197" s="21">
        <f>IF(OR($A197="",$B197="",$C197=""),"",'OddsRatio_working_3-way'!I196)</f>
        <v>4.2185785991088656</v>
      </c>
      <c r="M197" s="22">
        <f>IF(OR($A197="",$B197="",$C197=""),"",'OddsRatio_working_3-way'!J196)</f>
        <v>1.6953026938841458</v>
      </c>
      <c r="N197" s="23">
        <f t="shared" si="66"/>
        <v>17.837754788487146</v>
      </c>
      <c r="O197" s="24">
        <f t="shared" si="67"/>
        <v>24.244596947659527</v>
      </c>
      <c r="P197" s="24">
        <f t="shared" si="68"/>
        <v>57.917648263853316</v>
      </c>
      <c r="Q197" t="s">
        <v>272</v>
      </c>
      <c r="R197" t="s">
        <v>275</v>
      </c>
      <c r="S197" t="s">
        <v>336</v>
      </c>
      <c r="T197" s="35">
        <v>100</v>
      </c>
      <c r="U197" s="35">
        <f t="shared" si="57"/>
        <v>78.540772532188839</v>
      </c>
      <c r="V197" s="35">
        <f t="shared" si="58"/>
        <v>72.899728997289984</v>
      </c>
      <c r="W197" s="35">
        <f t="shared" si="59"/>
        <v>41.860465116279073</v>
      </c>
      <c r="X197" s="35">
        <f t="shared" si="60"/>
        <v>85.239805886430958</v>
      </c>
      <c r="Y197" s="35">
        <f t="shared" si="61"/>
        <v>79.598762351532088</v>
      </c>
      <c r="Z197" s="35">
        <f t="shared" si="62"/>
        <v>48.559498470521191</v>
      </c>
      <c r="AA197" s="35">
        <f t="shared" si="63"/>
        <v>-6.6990333542421183</v>
      </c>
      <c r="AB197" s="35">
        <f t="shared" si="64"/>
        <v>-6.6990333542421041</v>
      </c>
      <c r="AC197" s="35">
        <f t="shared" si="65"/>
        <v>-6.6990333542421183</v>
      </c>
      <c r="AD197" s="36"/>
      <c r="AE197" s="36"/>
      <c r="AF197">
        <v>1.85</v>
      </c>
      <c r="AG197">
        <v>1.97</v>
      </c>
      <c r="AH197" s="41"/>
      <c r="AI197" s="36"/>
      <c r="AJ197" t="s">
        <v>285</v>
      </c>
      <c r="AK197" s="35"/>
      <c r="AL197" s="35"/>
    </row>
    <row r="198" spans="1:38" s="35" customFormat="1" ht="15" x14ac:dyDescent="0.25">
      <c r="A198">
        <v>4.66</v>
      </c>
      <c r="B198">
        <v>3.69</v>
      </c>
      <c r="C198">
        <v>1.72</v>
      </c>
      <c r="D198" s="20">
        <f t="shared" si="69"/>
        <v>6.6990333542421343E-2</v>
      </c>
      <c r="E198" s="17">
        <f>IF(OR($A198="",$B198="",$C198=""),"",A198*'MPTO_working_3-way'!$I197)</f>
        <v>4.9721749543076834</v>
      </c>
      <c r="F198" s="21">
        <f>IF(OR($A198="",$B198="",$C198=""),"",B198*'MPTO_working_3-way'!$I197)</f>
        <v>3.9371943307715349</v>
      </c>
      <c r="G198" s="22">
        <f>IF(OR($A198="",$B198="",$C198=""),"",C198*'MPTO_working_3-way'!$I197)</f>
        <v>1.8352233736929646</v>
      </c>
      <c r="H198" s="17">
        <f>IF(OR($A198="",$B198="",$C198=""),"",'MPTO_working_3-way'!E197)</f>
        <v>5.2012313905643737</v>
      </c>
      <c r="I198" s="21">
        <f>IF(OR($A198="",$B198="",$C198=""),"",'MPTO_working_3-way'!F197)</f>
        <v>4.0213517880114704</v>
      </c>
      <c r="J198" s="22">
        <f>IF(OR($A198="",$B198="",$C198=""),"",'MPTO_working_3-way'!G197)</f>
        <v>1.7887000168209233</v>
      </c>
      <c r="K198" s="17">
        <f>IF(OR($A198="",$B198="",$C198=""),"",'OddsRatio_working_3-way'!H197)</f>
        <v>5.0915837395794563</v>
      </c>
      <c r="L198" s="21">
        <f>IF(OR($A198="",$B198="",$C198=""),"",'OddsRatio_working_3-way'!I197)</f>
        <v>4.0072022566854484</v>
      </c>
      <c r="M198" s="22">
        <f>IF(OR($A198="",$B198="",$C198=""),"",'OddsRatio_working_3-way'!J197)</f>
        <v>1.8049017192615326</v>
      </c>
      <c r="N198" s="23">
        <f t="shared" si="66"/>
        <v>20.111923035484541</v>
      </c>
      <c r="O198" s="24">
        <f t="shared" si="67"/>
        <v>25.39879711256313</v>
      </c>
      <c r="P198" s="24">
        <f t="shared" si="68"/>
        <v>54.489279851952311</v>
      </c>
      <c r="Q198" t="s">
        <v>277</v>
      </c>
      <c r="R198" t="s">
        <v>271</v>
      </c>
      <c r="S198" t="s">
        <v>336</v>
      </c>
      <c r="T198" s="35">
        <v>100</v>
      </c>
      <c r="U198" s="35">
        <f t="shared" si="57"/>
        <v>56.709956709956707</v>
      </c>
      <c r="V198" s="35">
        <f t="shared" si="58"/>
        <v>68.944099378881987</v>
      </c>
      <c r="W198" s="35">
        <f t="shared" si="59"/>
        <v>67.320261437908499</v>
      </c>
      <c r="X198" s="35">
        <f t="shared" si="60"/>
        <v>63.735639183209514</v>
      </c>
      <c r="Y198" s="35">
        <f t="shared" si="61"/>
        <v>75.969781852134787</v>
      </c>
      <c r="Z198" s="35">
        <f t="shared" si="62"/>
        <v>74.345943911161299</v>
      </c>
      <c r="AA198" s="35">
        <f t="shared" si="63"/>
        <v>-7.0256824732528074</v>
      </c>
      <c r="AB198" s="35">
        <f t="shared" si="64"/>
        <v>-7.0256824732528003</v>
      </c>
      <c r="AC198" s="35">
        <f t="shared" si="65"/>
        <v>-7.0256824732528003</v>
      </c>
      <c r="AD198" s="36"/>
      <c r="AF198">
        <v>1.93</v>
      </c>
      <c r="AG198">
        <v>1.89</v>
      </c>
      <c r="AH198" s="41"/>
      <c r="AI198" s="36"/>
      <c r="AJ198" t="s">
        <v>285</v>
      </c>
    </row>
    <row r="199" spans="1:38" ht="15" x14ac:dyDescent="0.25">
      <c r="A199">
        <v>2.31</v>
      </c>
      <c r="B199">
        <v>3.22</v>
      </c>
      <c r="C199">
        <v>3.06</v>
      </c>
      <c r="D199" s="20">
        <f t="shared" si="69"/>
        <v>7.0256824732527923E-2</v>
      </c>
      <c r="E199" s="17">
        <f>IF(OR($A199="",$B199="",$C199=""),"",A199*'MPTO_working_3-way'!$I198)</f>
        <v>2.4722932651321394</v>
      </c>
      <c r="F199" s="21">
        <f>IF(OR($A199="",$B199="",$C199=""),"",B199*'MPTO_working_3-way'!$I198)</f>
        <v>3.4462269756387403</v>
      </c>
      <c r="G199" s="22">
        <f>IF(OR($A199="",$B199="",$C199=""),"",C199*'MPTO_working_3-way'!$I198)</f>
        <v>3.2749858836815355</v>
      </c>
      <c r="H199" s="17">
        <f>IF(OR($A199="",$B199="",$C199=""),"",'MPTO_working_3-way'!E198)</f>
        <v>2.4421128211906997</v>
      </c>
      <c r="I199" s="21">
        <f>IF(OR($A199="",$B199="",$C199=""),"",'MPTO_working_3-way'!F198)</f>
        <v>3.482620933709776</v>
      </c>
      <c r="J199" s="22">
        <f>IF(OR($A199="",$B199="",$C199=""),"",'MPTO_working_3-way'!G198)</f>
        <v>3.2962130950112112</v>
      </c>
      <c r="K199" s="17">
        <f>IF(OR($A199="",$B199="",$C199=""),"",'OddsRatio_working_3-way'!H198)</f>
        <v>2.4550148442078523</v>
      </c>
      <c r="L199" s="21">
        <f>IF(OR($A199="",$B199="",$C199=""),"",'OddsRatio_working_3-way'!I198)</f>
        <v>3.465750346672849</v>
      </c>
      <c r="M199" s="22">
        <f>IF(OR($A199="",$B199="",$C199=""),"",'OddsRatio_working_3-way'!J198)</f>
        <v>3.2880386099757062</v>
      </c>
      <c r="N199" s="23">
        <f t="shared" si="66"/>
        <v>40.448275862068975</v>
      </c>
      <c r="O199" s="24">
        <f t="shared" si="67"/>
        <v>29.017241379310342</v>
      </c>
      <c r="P199" s="24">
        <f t="shared" si="68"/>
        <v>30.53448275862069</v>
      </c>
      <c r="Q199" t="s">
        <v>279</v>
      </c>
      <c r="R199" t="s">
        <v>276</v>
      </c>
      <c r="S199" t="s">
        <v>336</v>
      </c>
      <c r="T199" s="35">
        <v>100</v>
      </c>
      <c r="U199" s="35">
        <f t="shared" si="57"/>
        <v>69.418960244648318</v>
      </c>
      <c r="V199" s="35">
        <f t="shared" si="58"/>
        <v>71.509971509971507</v>
      </c>
      <c r="W199" s="35">
        <f t="shared" si="59"/>
        <v>52.606635071090047</v>
      </c>
      <c r="X199" s="35">
        <f t="shared" si="60"/>
        <v>75.883393418938439</v>
      </c>
      <c r="Y199" s="35">
        <f t="shared" si="61"/>
        <v>77.974404684261629</v>
      </c>
      <c r="Z199" s="35">
        <f t="shared" si="62"/>
        <v>59.071068245380175</v>
      </c>
      <c r="AA199" s="35">
        <f t="shared" si="63"/>
        <v>-6.4644331742901215</v>
      </c>
      <c r="AB199" s="35">
        <f t="shared" si="64"/>
        <v>-6.4644331742901215</v>
      </c>
      <c r="AC199" s="35">
        <f t="shared" si="65"/>
        <v>-6.4644331742901286</v>
      </c>
      <c r="AD199" s="36"/>
      <c r="AE199" s="36"/>
      <c r="AF199">
        <v>2.02</v>
      </c>
      <c r="AG199">
        <v>1.81</v>
      </c>
      <c r="AH199" s="41"/>
      <c r="AI199" s="36"/>
      <c r="AJ199" t="s">
        <v>285</v>
      </c>
      <c r="AK199" s="35"/>
      <c r="AL199" s="35"/>
    </row>
    <row r="200" spans="1:38" s="35" customFormat="1" ht="15" x14ac:dyDescent="0.25">
      <c r="A200">
        <v>3.27</v>
      </c>
      <c r="B200">
        <v>3.51</v>
      </c>
      <c r="C200">
        <v>2.11</v>
      </c>
      <c r="D200" s="20">
        <f t="shared" si="69"/>
        <v>6.4644331742901295E-2</v>
      </c>
      <c r="E200" s="17">
        <f>IF(OR($A200="",$B200="",$C200=""),"",A200*'MPTO_working_3-way'!$I199)</f>
        <v>3.4813869647992872</v>
      </c>
      <c r="F200" s="21">
        <f>IF(OR($A200="",$B200="",$C200=""),"",B200*'MPTO_working_3-way'!$I199)</f>
        <v>3.7369016044175831</v>
      </c>
      <c r="G200" s="22">
        <f>IF(OR($A200="",$B200="",$C200=""),"",C200*'MPTO_working_3-way'!$I199)</f>
        <v>2.2463995399775216</v>
      </c>
      <c r="H200" s="17">
        <f>IF(OR($A200="",$B200="",$C200=""),"",'MPTO_working_3-way'!E199)</f>
        <v>3.5178778396888322</v>
      </c>
      <c r="I200" s="21">
        <f>IF(OR($A200="",$B200="",$C200=""),"",'MPTO_working_3-way'!F199)</f>
        <v>3.7971966724204349</v>
      </c>
      <c r="J200" s="22">
        <f>IF(OR($A200="",$B200="",$C200=""),"",'MPTO_working_3-way'!G199)</f>
        <v>2.2105039052655804</v>
      </c>
      <c r="K200" s="17">
        <f>IF(OR($A200="",$B200="",$C200=""),"",'OddsRatio_working_3-way'!H199)</f>
        <v>3.5050990110502882</v>
      </c>
      <c r="L200" s="21">
        <f>IF(OR($A200="",$B200="",$C200=""),"",'OddsRatio_working_3-way'!I199)</f>
        <v>3.7699552941569263</v>
      </c>
      <c r="M200" s="22">
        <f>IF(OR($A200="",$B200="",$C200=""),"",'OddsRatio_working_3-way'!J199)</f>
        <v>2.2249603093682029</v>
      </c>
      <c r="N200" s="23">
        <f t="shared" si="66"/>
        <v>28.724184071208331</v>
      </c>
      <c r="O200" s="24">
        <f t="shared" si="67"/>
        <v>26.760137297108617</v>
      </c>
      <c r="P200" s="24">
        <f t="shared" si="68"/>
        <v>44.515678631683052</v>
      </c>
      <c r="Q200" t="s">
        <v>273</v>
      </c>
      <c r="R200" t="s">
        <v>274</v>
      </c>
      <c r="S200" t="s">
        <v>336</v>
      </c>
      <c r="T200" s="35">
        <v>100</v>
      </c>
      <c r="U200" s="35">
        <f t="shared" si="57"/>
        <v>83.164983164983155</v>
      </c>
      <c r="V200" s="35">
        <f t="shared" si="58"/>
        <v>76.689976689976689</v>
      </c>
      <c r="W200" s="35">
        <f t="shared" si="59"/>
        <v>36.30573248407643</v>
      </c>
      <c r="X200" s="35">
        <f t="shared" si="60"/>
        <v>87.004290825946867</v>
      </c>
      <c r="Y200" s="35">
        <f t="shared" si="61"/>
        <v>80.529284350940401</v>
      </c>
      <c r="Z200" s="35">
        <f t="shared" si="62"/>
        <v>40.145040145040142</v>
      </c>
      <c r="AA200" s="35">
        <f t="shared" si="63"/>
        <v>-3.839307660963712</v>
      </c>
      <c r="AB200" s="35">
        <f t="shared" si="64"/>
        <v>-3.839307660963712</v>
      </c>
      <c r="AC200" s="35">
        <f t="shared" si="65"/>
        <v>-3.839307660963712</v>
      </c>
      <c r="AD200" s="36"/>
      <c r="AE200" s="36"/>
      <c r="AF200">
        <v>1.75</v>
      </c>
      <c r="AG200">
        <v>2.06</v>
      </c>
      <c r="AH200" s="41"/>
      <c r="AI200" s="36"/>
      <c r="AJ200" t="s">
        <v>285</v>
      </c>
    </row>
    <row r="201" spans="1:38" s="35" customFormat="1" ht="15" x14ac:dyDescent="0.25">
      <c r="A201">
        <v>5.94</v>
      </c>
      <c r="B201">
        <v>4.29</v>
      </c>
      <c r="C201">
        <v>1.57</v>
      </c>
      <c r="D201" s="20">
        <f t="shared" si="69"/>
        <v>3.8393076609636978E-2</v>
      </c>
      <c r="E201" s="17">
        <f>IF(OR($A201="",$B201="",$C201=""),"",A201*'MPTO_working_3-way'!$I200)</f>
        <v>6.1680548750612436</v>
      </c>
      <c r="F201" s="21">
        <f>IF(OR($A201="",$B201="",$C201=""),"",B201*'MPTO_working_3-way'!$I200)</f>
        <v>4.454706298655343</v>
      </c>
      <c r="G201" s="22">
        <f>IF(OR($A201="",$B201="",$C201=""),"",C201*'MPTO_working_3-way'!$I200)</f>
        <v>1.6302771302771302</v>
      </c>
      <c r="H201" s="17">
        <f>IF(OR($A201="",$B201="",$C201=""),"",'MPTO_working_3-way'!E200)</f>
        <v>6.4286986923645237</v>
      </c>
      <c r="I201" s="21">
        <f>IF(OR($A201="",$B201="",$C201=""),"",'MPTO_working_3-way'!F200)</f>
        <v>4.5392122847436633</v>
      </c>
      <c r="J201" s="22">
        <f>IF(OR($A201="",$B201="",$C201=""),"",'MPTO_working_3-way'!G200)</f>
        <v>1.6021918421323897</v>
      </c>
      <c r="K201" s="17">
        <f>IF(OR($A201="",$B201="",$C201=""),"",'OddsRatio_working_3-way'!H200)</f>
        <v>6.300172495580358</v>
      </c>
      <c r="L201" s="21">
        <f>IF(OR($A201="",$B201="",$C201=""),"",'OddsRatio_working_3-way'!I200)</f>
        <v>4.5298719656800364</v>
      </c>
      <c r="M201" s="22">
        <f>IF(OR($A201="",$B201="",$C201=""),"",'OddsRatio_working_3-way'!J200)</f>
        <v>1.6115583648746565</v>
      </c>
      <c r="N201" s="23">
        <f t="shared" si="66"/>
        <v>16.212566526332512</v>
      </c>
      <c r="O201" s="24">
        <f t="shared" si="67"/>
        <v>22.448169036460403</v>
      </c>
      <c r="P201" s="24">
        <f t="shared" si="68"/>
        <v>61.339264437207085</v>
      </c>
      <c r="Q201" t="s">
        <v>146</v>
      </c>
      <c r="R201" t="s">
        <v>83</v>
      </c>
      <c r="S201" t="s">
        <v>337</v>
      </c>
      <c r="T201" s="35">
        <v>100</v>
      </c>
      <c r="U201" s="35">
        <f t="shared" si="57"/>
        <v>43.502824858757066</v>
      </c>
      <c r="V201" s="35">
        <f t="shared" si="58"/>
        <v>77.375565610859724</v>
      </c>
      <c r="W201" s="35">
        <f t="shared" si="59"/>
        <v>75.490196078431367</v>
      </c>
      <c r="X201" s="35">
        <f t="shared" si="60"/>
        <v>47.134238310708895</v>
      </c>
      <c r="Y201" s="35">
        <f t="shared" si="61"/>
        <v>81.006979062811567</v>
      </c>
      <c r="Z201" s="35">
        <f t="shared" si="62"/>
        <v>79.121609530383211</v>
      </c>
      <c r="AA201" s="35">
        <f t="shared" si="63"/>
        <v>-3.6314134519518291</v>
      </c>
      <c r="AB201" s="35">
        <f t="shared" si="64"/>
        <v>-3.6314134519518433</v>
      </c>
      <c r="AC201" s="35">
        <f t="shared" si="65"/>
        <v>-3.6314134519518433</v>
      </c>
      <c r="AD201" s="36"/>
      <c r="AE201" s="36"/>
      <c r="AF201">
        <v>1.77</v>
      </c>
      <c r="AG201">
        <v>2.13</v>
      </c>
      <c r="AH201" s="41"/>
      <c r="AI201" s="36"/>
      <c r="AJ201" t="s">
        <v>187</v>
      </c>
    </row>
    <row r="202" spans="1:38" s="35" customFormat="1" ht="15" x14ac:dyDescent="0.25">
      <c r="A202">
        <v>1.77</v>
      </c>
      <c r="B202">
        <v>4.42</v>
      </c>
      <c r="C202">
        <v>4.08</v>
      </c>
      <c r="D202" s="20">
        <f t="shared" si="69"/>
        <v>3.6314134519518371E-2</v>
      </c>
      <c r="E202" s="17">
        <f>IF(OR($A202="",$B202="",$C202=""),"",A202*'MPTO_working_3-way'!$I201)</f>
        <v>1.8342760180995474</v>
      </c>
      <c r="F202" s="21">
        <f>IF(OR($A202="",$B202="",$C202=""),"",B202*'MPTO_working_3-way'!$I201)</f>
        <v>4.5805084745762707</v>
      </c>
      <c r="G202" s="22">
        <f>IF(OR($A202="",$B202="",$C202=""),"",C202*'MPTO_working_3-way'!$I201)</f>
        <v>4.2281616688396353</v>
      </c>
      <c r="H202" s="17">
        <f>IF(OR($A202="",$B202="",$C202=""),"",'MPTO_working_3-way'!E201)</f>
        <v>1.8087531500705156</v>
      </c>
      <c r="I202" s="21">
        <f>IF(OR($A202="",$B202="",$C202=""),"",'MPTO_working_3-way'!F201)</f>
        <v>4.6698501760878646</v>
      </c>
      <c r="J202" s="22">
        <f>IF(OR($A202="",$B202="",$C202=""),"",'MPTO_working_3-way'!G201)</f>
        <v>4.2919684002633307</v>
      </c>
      <c r="K202" s="17">
        <f>IF(OR($A202="",$B202="",$C202=""),"",'OddsRatio_working_3-way'!H201)</f>
        <v>1.8179604671291103</v>
      </c>
      <c r="L202" s="21">
        <f>IF(OR($A202="",$B202="",$C202=""),"",'OddsRatio_working_3-way'!I201)</f>
        <v>4.6330192176383882</v>
      </c>
      <c r="M202" s="22">
        <f>IF(OR($A202="",$B202="",$C202=""),"",'OddsRatio_working_3-way'!J201)</f>
        <v>4.271841868516443</v>
      </c>
      <c r="N202" s="23">
        <f t="shared" si="66"/>
        <v>54.517422139993833</v>
      </c>
      <c r="O202" s="24">
        <f t="shared" si="67"/>
        <v>21.831637372802962</v>
      </c>
      <c r="P202" s="24">
        <f t="shared" si="68"/>
        <v>23.650940487203204</v>
      </c>
      <c r="Q202" t="s">
        <v>70</v>
      </c>
      <c r="R202" t="s">
        <v>85</v>
      </c>
      <c r="S202" t="s">
        <v>337</v>
      </c>
      <c r="T202" s="35">
        <v>100</v>
      </c>
      <c r="U202" s="35" t="e">
        <f t="shared" si="57"/>
        <v>#DIV/0!</v>
      </c>
      <c r="V202" s="35" t="e">
        <f t="shared" si="58"/>
        <v>#DIV/0!</v>
      </c>
      <c r="W202" s="35" t="e">
        <f t="shared" si="59"/>
        <v>#DIV/0!</v>
      </c>
      <c r="X202" s="35" t="e">
        <f t="shared" si="60"/>
        <v>#DIV/0!</v>
      </c>
      <c r="Y202" s="35" t="e">
        <f t="shared" si="61"/>
        <v>#DIV/0!</v>
      </c>
      <c r="Z202" s="35" t="e">
        <f t="shared" si="62"/>
        <v>#DIV/0!</v>
      </c>
      <c r="AA202" s="35" t="e">
        <f t="shared" si="63"/>
        <v>#DIV/0!</v>
      </c>
      <c r="AB202" s="35" t="e">
        <f t="shared" si="64"/>
        <v>#DIV/0!</v>
      </c>
      <c r="AC202" s="35" t="e">
        <f t="shared" si="65"/>
        <v>#DIV/0!</v>
      </c>
      <c r="AD202" s="36"/>
      <c r="AE202" s="36"/>
      <c r="AF202">
        <v>1.4</v>
      </c>
      <c r="AG202">
        <v>3.05</v>
      </c>
      <c r="AH202" s="41"/>
      <c r="AI202" s="36"/>
      <c r="AJ202" t="s">
        <v>187</v>
      </c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7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7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7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2023-12-29T17:28:50Z</dcterms:modified>
</cp:coreProperties>
</file>