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7FA062BA-D389-4FB7-AF5C-681E4DEB8264}" xr6:coauthVersionLast="45" xr6:coauthVersionMax="45" xr10:uidLastSave="{00000000-0000-0000-0000-000000000000}"/>
  <bookViews>
    <workbookView xWindow="-120" yWindow="-120" windowWidth="29040" windowHeight="1584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S13" i="8" s="1"/>
  <c r="P13" i="8"/>
  <c r="T13" i="8" s="1"/>
  <c r="Q13" i="8"/>
  <c r="R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S15" i="8" s="1"/>
  <c r="P15" i="8"/>
  <c r="T15" i="8" s="1"/>
  <c r="Q15" i="8"/>
  <c r="R15" i="8"/>
  <c r="D16" i="8"/>
  <c r="E16" i="8"/>
  <c r="F16" i="8"/>
  <c r="G16" i="8"/>
  <c r="H16" i="8"/>
  <c r="I16" i="8"/>
  <c r="J16" i="8"/>
  <c r="K16" i="8"/>
  <c r="L16" i="8"/>
  <c r="M16" i="8"/>
  <c r="O16" i="8"/>
  <c r="S16" i="8" s="1"/>
  <c r="P16" i="8"/>
  <c r="T16" i="8" s="1"/>
  <c r="Q16" i="8"/>
  <c r="R16" i="8"/>
  <c r="D17" i="8"/>
  <c r="E17" i="8"/>
  <c r="F17" i="8"/>
  <c r="G17" i="8"/>
  <c r="H17" i="8"/>
  <c r="I17" i="8"/>
  <c r="J17" i="8"/>
  <c r="K17" i="8"/>
  <c r="L17" i="8"/>
  <c r="M17" i="8"/>
  <c r="O17" i="8"/>
  <c r="S17" i="8" s="1"/>
  <c r="P17" i="8"/>
  <c r="Q17" i="8"/>
  <c r="R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S19" i="8" s="1"/>
  <c r="P19" i="8"/>
  <c r="T19" i="8" s="1"/>
  <c r="Q19" i="8"/>
  <c r="R19" i="8"/>
  <c r="D20" i="8"/>
  <c r="E20" i="8"/>
  <c r="F20" i="8"/>
  <c r="G20" i="8"/>
  <c r="H20" i="8"/>
  <c r="I20" i="8"/>
  <c r="J20" i="8"/>
  <c r="K20" i="8"/>
  <c r="L20" i="8"/>
  <c r="M20" i="8"/>
  <c r="O20" i="8"/>
  <c r="S20" i="8" s="1"/>
  <c r="P20" i="8"/>
  <c r="T20" i="8" s="1"/>
  <c r="Q20" i="8"/>
  <c r="R20" i="8"/>
  <c r="D21" i="8"/>
  <c r="E21" i="8"/>
  <c r="F21" i="8"/>
  <c r="G21" i="8"/>
  <c r="H21" i="8"/>
  <c r="I21" i="8"/>
  <c r="J21" i="8"/>
  <c r="K21" i="8"/>
  <c r="L21" i="8"/>
  <c r="M21" i="8"/>
  <c r="O21" i="8"/>
  <c r="S21" i="8" s="1"/>
  <c r="P21" i="8"/>
  <c r="T21" i="8" s="1"/>
  <c r="Q21" i="8"/>
  <c r="R21" i="8"/>
  <c r="D22" i="8"/>
  <c r="E22" i="8"/>
  <c r="F22" i="8"/>
  <c r="G22" i="8"/>
  <c r="H22" i="8"/>
  <c r="I22" i="8"/>
  <c r="J22" i="8"/>
  <c r="K22" i="8"/>
  <c r="L22" i="8"/>
  <c r="M22" i="8"/>
  <c r="O22" i="8"/>
  <c r="S22" i="8" s="1"/>
  <c r="P22" i="8"/>
  <c r="T22" i="8" s="1"/>
  <c r="Q22" i="8"/>
  <c r="R22" i="8"/>
  <c r="D23" i="8"/>
  <c r="E23" i="8"/>
  <c r="F23" i="8"/>
  <c r="G23" i="8"/>
  <c r="H23" i="8"/>
  <c r="I23" i="8"/>
  <c r="J23" i="8"/>
  <c r="K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J24" i="8"/>
  <c r="K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J25" i="8"/>
  <c r="K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J26" i="8"/>
  <c r="K26" i="8"/>
  <c r="L26" i="8"/>
  <c r="M26" i="8"/>
  <c r="O26" i="8"/>
  <c r="S26" i="8" s="1"/>
  <c r="P26" i="8"/>
  <c r="T26" i="8" s="1"/>
  <c r="Q26" i="8"/>
  <c r="R26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Q27" i="8"/>
  <c r="R27" i="8"/>
  <c r="T27" i="8"/>
  <c r="D28" i="8"/>
  <c r="E28" i="8"/>
  <c r="F28" i="8"/>
  <c r="G28" i="8"/>
  <c r="H28" i="8"/>
  <c r="I28" i="8"/>
  <c r="J28" i="8"/>
  <c r="K28" i="8"/>
  <c r="L28" i="8"/>
  <c r="M28" i="8"/>
  <c r="O28" i="8"/>
  <c r="S28" i="8" s="1"/>
  <c r="P28" i="8"/>
  <c r="T28" i="8" s="1"/>
  <c r="Q28" i="8"/>
  <c r="R28" i="8"/>
  <c r="D29" i="8"/>
  <c r="E29" i="8"/>
  <c r="F29" i="8"/>
  <c r="G29" i="8"/>
  <c r="H29" i="8"/>
  <c r="I29" i="8"/>
  <c r="J29" i="8"/>
  <c r="K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S32" i="8" s="1"/>
  <c r="P32" i="8"/>
  <c r="T32" i="8" s="1"/>
  <c r="Q32" i="8"/>
  <c r="R32" i="8"/>
  <c r="D33" i="8"/>
  <c r="E33" i="8"/>
  <c r="F33" i="8"/>
  <c r="G33" i="8"/>
  <c r="H33" i="8"/>
  <c r="I33" i="8"/>
  <c r="J33" i="8"/>
  <c r="K33" i="8"/>
  <c r="L33" i="8"/>
  <c r="M33" i="8"/>
  <c r="O33" i="8"/>
  <c r="S33" i="8" s="1"/>
  <c r="P33" i="8"/>
  <c r="T33" i="8" s="1"/>
  <c r="Q33" i="8"/>
  <c r="R33" i="8"/>
  <c r="D34" i="8"/>
  <c r="E34" i="8"/>
  <c r="F34" i="8"/>
  <c r="G34" i="8"/>
  <c r="H34" i="8"/>
  <c r="I34" i="8"/>
  <c r="J34" i="8"/>
  <c r="K34" i="8"/>
  <c r="L34" i="8"/>
  <c r="M34" i="8"/>
  <c r="O34" i="8"/>
  <c r="S34" i="8" s="1"/>
  <c r="P34" i="8"/>
  <c r="Q34" i="8"/>
  <c r="R34" i="8"/>
  <c r="T34" i="8"/>
  <c r="D35" i="8"/>
  <c r="E35" i="8"/>
  <c r="F35" i="8"/>
  <c r="G35" i="8"/>
  <c r="H35" i="8"/>
  <c r="I35" i="8"/>
  <c r="J35" i="8"/>
  <c r="K35" i="8"/>
  <c r="L35" i="8"/>
  <c r="M35" i="8"/>
  <c r="O35" i="8"/>
  <c r="S35" i="8" s="1"/>
  <c r="P35" i="8"/>
  <c r="T35" i="8" s="1"/>
  <c r="Q35" i="8"/>
  <c r="R35" i="8"/>
  <c r="D36" i="8"/>
  <c r="E36" i="8"/>
  <c r="F36" i="8"/>
  <c r="G36" i="8"/>
  <c r="H36" i="8"/>
  <c r="I36" i="8"/>
  <c r="J36" i="8"/>
  <c r="K36" i="8"/>
  <c r="L36" i="8"/>
  <c r="M36" i="8"/>
  <c r="O36" i="8"/>
  <c r="S36" i="8" s="1"/>
  <c r="P36" i="8"/>
  <c r="T36" i="8" s="1"/>
  <c r="Q36" i="8"/>
  <c r="R36" i="8"/>
  <c r="D37" i="8"/>
  <c r="E37" i="8"/>
  <c r="F37" i="8"/>
  <c r="G37" i="8"/>
  <c r="H37" i="8"/>
  <c r="I37" i="8"/>
  <c r="J37" i="8"/>
  <c r="K37" i="8"/>
  <c r="L37" i="8"/>
  <c r="M37" i="8"/>
  <c r="O37" i="8"/>
  <c r="S37" i="8" s="1"/>
  <c r="P37" i="8"/>
  <c r="T37" i="8" s="1"/>
  <c r="Q37" i="8"/>
  <c r="R37" i="8"/>
  <c r="D38" i="8"/>
  <c r="E38" i="8"/>
  <c r="F38" i="8"/>
  <c r="G38" i="8"/>
  <c r="H38" i="8"/>
  <c r="I38" i="8"/>
  <c r="J38" i="8"/>
  <c r="K38" i="8"/>
  <c r="L38" i="8"/>
  <c r="M38" i="8"/>
  <c r="O38" i="8"/>
  <c r="S38" i="8" s="1"/>
  <c r="P38" i="8"/>
  <c r="T38" i="8" s="1"/>
  <c r="Q38" i="8"/>
  <c r="R38" i="8"/>
  <c r="D39" i="8"/>
  <c r="E39" i="8"/>
  <c r="F39" i="8"/>
  <c r="G39" i="8"/>
  <c r="H39" i="8"/>
  <c r="I39" i="8"/>
  <c r="J39" i="8"/>
  <c r="K39" i="8"/>
  <c r="L39" i="8"/>
  <c r="M39" i="8"/>
  <c r="O39" i="8"/>
  <c r="S39" i="8" s="1"/>
  <c r="P39" i="8"/>
  <c r="T39" i="8" s="1"/>
  <c r="Q39" i="8"/>
  <c r="R39" i="8"/>
  <c r="D40" i="8"/>
  <c r="E40" i="8"/>
  <c r="F40" i="8"/>
  <c r="G40" i="8"/>
  <c r="H40" i="8"/>
  <c r="I40" i="8"/>
  <c r="J40" i="8"/>
  <c r="K40" i="8"/>
  <c r="L40" i="8"/>
  <c r="M40" i="8"/>
  <c r="O40" i="8"/>
  <c r="S40" i="8" s="1"/>
  <c r="P40" i="8"/>
  <c r="T40" i="8" s="1"/>
  <c r="Q40" i="8"/>
  <c r="R40" i="8"/>
  <c r="D41" i="8"/>
  <c r="E41" i="8"/>
  <c r="F41" i="8"/>
  <c r="G41" i="8"/>
  <c r="H41" i="8"/>
  <c r="I41" i="8"/>
  <c r="J41" i="8"/>
  <c r="K41" i="8"/>
  <c r="L41" i="8"/>
  <c r="M41" i="8"/>
  <c r="O41" i="8"/>
  <c r="S41" i="8" s="1"/>
  <c r="P41" i="8"/>
  <c r="T41" i="8" s="1"/>
  <c r="Q41" i="8"/>
  <c r="R41" i="8"/>
  <c r="D42" i="8"/>
  <c r="E42" i="8"/>
  <c r="F42" i="8"/>
  <c r="G42" i="8"/>
  <c r="H42" i="8"/>
  <c r="I42" i="8"/>
  <c r="J42" i="8"/>
  <c r="K42" i="8"/>
  <c r="L42" i="8"/>
  <c r="M42" i="8"/>
  <c r="O42" i="8"/>
  <c r="S42" i="8" s="1"/>
  <c r="P42" i="8"/>
  <c r="T42" i="8" s="1"/>
  <c r="Q42" i="8"/>
  <c r="R42" i="8"/>
  <c r="D43" i="8"/>
  <c r="E43" i="8"/>
  <c r="F43" i="8"/>
  <c r="G43" i="8"/>
  <c r="H43" i="8"/>
  <c r="I43" i="8"/>
  <c r="J43" i="8"/>
  <c r="K43" i="8"/>
  <c r="L43" i="8"/>
  <c r="M43" i="8"/>
  <c r="O43" i="8"/>
  <c r="S43" i="8" s="1"/>
  <c r="P43" i="8"/>
  <c r="T43" i="8" s="1"/>
  <c r="Q43" i="8"/>
  <c r="R43" i="8"/>
  <c r="D44" i="8"/>
  <c r="E44" i="8"/>
  <c r="F44" i="8"/>
  <c r="G44" i="8"/>
  <c r="H44" i="8"/>
  <c r="I44" i="8"/>
  <c r="J44" i="8"/>
  <c r="K44" i="8"/>
  <c r="L44" i="8"/>
  <c r="M44" i="8"/>
  <c r="O44" i="8"/>
  <c r="S44" i="8" s="1"/>
  <c r="P44" i="8"/>
  <c r="T44" i="8" s="1"/>
  <c r="Q44" i="8"/>
  <c r="R44" i="8"/>
  <c r="D45" i="8"/>
  <c r="E45" i="8"/>
  <c r="F45" i="8"/>
  <c r="G45" i="8"/>
  <c r="H45" i="8"/>
  <c r="I45" i="8"/>
  <c r="J45" i="8"/>
  <c r="K45" i="8"/>
  <c r="L45" i="8"/>
  <c r="M45" i="8"/>
  <c r="O45" i="8"/>
  <c r="S45" i="8" s="1"/>
  <c r="P45" i="8"/>
  <c r="T45" i="8" s="1"/>
  <c r="Q45" i="8"/>
  <c r="R45" i="8"/>
  <c r="D46" i="8"/>
  <c r="E46" i="8"/>
  <c r="F46" i="8"/>
  <c r="G46" i="8"/>
  <c r="H46" i="8"/>
  <c r="I46" i="8"/>
  <c r="J46" i="8"/>
  <c r="K46" i="8"/>
  <c r="L46" i="8"/>
  <c r="M46" i="8"/>
  <c r="O46" i="8"/>
  <c r="S46" i="8" s="1"/>
  <c r="P46" i="8"/>
  <c r="T46" i="8" s="1"/>
  <c r="Q46" i="8"/>
  <c r="R46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AB7" i="2" s="1"/>
  <c r="W7" i="2"/>
  <c r="X7" i="2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AA9" i="2" s="1"/>
  <c r="Y9" i="2"/>
  <c r="Z9" i="2"/>
  <c r="AB9" i="2"/>
  <c r="U10" i="2"/>
  <c r="V10" i="2"/>
  <c r="AB10" i="2" s="1"/>
  <c r="W10" i="2"/>
  <c r="AC10" i="2" s="1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AB15" i="2" s="1"/>
  <c r="W15" i="2"/>
  <c r="X15" i="2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AA17" i="2" s="1"/>
  <c r="Y17" i="2"/>
  <c r="Z17" i="2"/>
  <c r="AB17" i="2"/>
  <c r="U18" i="2"/>
  <c r="V18" i="2"/>
  <c r="AB18" i="2" s="1"/>
  <c r="W18" i="2"/>
  <c r="AC18" i="2" s="1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 s="1"/>
  <c r="U20" i="2"/>
  <c r="AA20" i="2" s="1"/>
  <c r="V20" i="2"/>
  <c r="W20" i="2"/>
  <c r="X20" i="2"/>
  <c r="Y20" i="2"/>
  <c r="AB20" i="2" s="1"/>
  <c r="Z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AB23" i="2" s="1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AA25" i="2" s="1"/>
  <c r="Y25" i="2"/>
  <c r="Z25" i="2"/>
  <c r="AB25" i="2"/>
  <c r="U26" i="2"/>
  <c r="V26" i="2"/>
  <c r="AB26" i="2" s="1"/>
  <c r="W26" i="2"/>
  <c r="AC26" i="2" s="1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AB31" i="2" s="1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AA33" i="2" s="1"/>
  <c r="Y33" i="2"/>
  <c r="Z33" i="2"/>
  <c r="AB33" i="2"/>
  <c r="U34" i="2"/>
  <c r="V34" i="2"/>
  <c r="AB34" i="2" s="1"/>
  <c r="W34" i="2"/>
  <c r="AC34" i="2" s="1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 s="1"/>
  <c r="U36" i="2"/>
  <c r="AA36" i="2" s="1"/>
  <c r="V36" i="2"/>
  <c r="W36" i="2"/>
  <c r="X36" i="2"/>
  <c r="Y36" i="2"/>
  <c r="AB36" i="2" s="1"/>
  <c r="Z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AB39" i="2" s="1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AA41" i="2" s="1"/>
  <c r="Y41" i="2"/>
  <c r="Z41" i="2"/>
  <c r="AB41" i="2"/>
  <c r="U42" i="2"/>
  <c r="V42" i="2"/>
  <c r="AB42" i="2" s="1"/>
  <c r="W42" i="2"/>
  <c r="AC42" i="2" s="1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 s="1"/>
  <c r="U44" i="2"/>
  <c r="AA44" i="2" s="1"/>
  <c r="V44" i="2"/>
  <c r="W44" i="2"/>
  <c r="X44" i="2"/>
  <c r="Y44" i="2"/>
  <c r="AB44" i="2" s="1"/>
  <c r="Z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D2" i="12"/>
  <c r="C2" i="12"/>
  <c r="E2" i="12" l="1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E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F838" i="11" s="1"/>
  <c r="B838" i="11"/>
  <c r="D838" i="11" s="1"/>
  <c r="A839" i="11"/>
  <c r="B839" i="11"/>
  <c r="A840" i="11"/>
  <c r="C840" i="11" s="1"/>
  <c r="F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H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8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M879" i="11"/>
  <c r="K869" i="11"/>
  <c r="N862" i="11"/>
  <c r="M860" i="11"/>
  <c r="L856" i="11"/>
  <c r="M845" i="11"/>
  <c r="N836" i="11"/>
  <c r="K1001" i="11"/>
  <c r="M991" i="11"/>
  <c r="M987" i="11"/>
  <c r="L956" i="11"/>
  <c r="N954" i="11"/>
  <c r="N950" i="11"/>
  <c r="L950" i="11"/>
  <c r="L944" i="11"/>
  <c r="N943" i="11"/>
  <c r="N940" i="11"/>
  <c r="N938" i="11"/>
  <c r="L938" i="11"/>
  <c r="N934" i="11"/>
  <c r="N933" i="11"/>
  <c r="N929" i="11"/>
  <c r="N928" i="11"/>
  <c r="N927" i="11"/>
  <c r="N924" i="11"/>
  <c r="L924" i="11"/>
  <c r="L922" i="11"/>
  <c r="N918" i="11"/>
  <c r="L913" i="11"/>
  <c r="N912" i="11"/>
  <c r="L912" i="11"/>
  <c r="M909" i="11"/>
  <c r="L907" i="11"/>
  <c r="L902" i="11"/>
  <c r="L897" i="11"/>
  <c r="N891" i="11"/>
  <c r="L891" i="11"/>
  <c r="M867" i="11"/>
  <c r="N865" i="11"/>
  <c r="L860" i="11"/>
  <c r="L846" i="11"/>
  <c r="M844" i="11"/>
  <c r="N838" i="11"/>
  <c r="K835" i="11"/>
  <c r="K828" i="11"/>
  <c r="L826" i="11"/>
  <c r="N820" i="11"/>
  <c r="E869" i="11"/>
  <c r="F723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G967" i="9" l="1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G112" i="5"/>
  <c r="F136" i="5"/>
  <c r="G136" i="5"/>
  <c r="Q698" i="4"/>
  <c r="Q714" i="4"/>
  <c r="P714" i="4"/>
  <c r="S714" i="4" s="1"/>
  <c r="U714" i="4" s="1"/>
  <c r="E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E143" i="5"/>
  <c r="E142" i="5"/>
  <c r="E141" i="5"/>
  <c r="E140" i="5"/>
  <c r="E136" i="5"/>
  <c r="E131" i="5"/>
  <c r="E126" i="5"/>
  <c r="E124" i="5"/>
  <c r="E122" i="5"/>
  <c r="E120" i="5"/>
  <c r="G119" i="5"/>
  <c r="E115" i="5"/>
  <c r="E112" i="5"/>
  <c r="G109" i="5"/>
  <c r="D108" i="5"/>
  <c r="E108" i="5" s="1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E24" i="5"/>
  <c r="D21" i="5"/>
  <c r="D20" i="5"/>
  <c r="D18" i="5"/>
  <c r="D16" i="5"/>
  <c r="F16" i="5" s="1"/>
  <c r="D10" i="5"/>
  <c r="I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001" i="4" l="1"/>
  <c r="I655" i="11"/>
  <c r="J679" i="11"/>
  <c r="G8" i="5"/>
  <c r="I26" i="5"/>
  <c r="F77" i="5"/>
  <c r="I53" i="5"/>
  <c r="E8" i="5"/>
  <c r="S72" i="4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91" i="4" l="1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W170" i="4" s="1"/>
  <c r="X170" i="4" s="1"/>
  <c r="Y170" i="4" s="1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V84" i="4"/>
  <c r="W84" i="4" s="1"/>
  <c r="V36" i="4"/>
  <c r="U91" i="4"/>
  <c r="V171" i="4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V147" i="4"/>
  <c r="Y985" i="4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W392" i="4" s="1"/>
  <c r="X392" i="4" s="1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V987" i="4"/>
  <c r="V848" i="4"/>
  <c r="W848" i="4" s="1"/>
  <c r="X848" i="4" s="1"/>
  <c r="V648" i="4"/>
  <c r="W648" i="4" s="1"/>
  <c r="X648" i="4" s="1"/>
  <c r="V596" i="4"/>
  <c r="W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V430" i="4"/>
  <c r="V756" i="4"/>
  <c r="W756" i="4" s="1"/>
  <c r="X756" i="4" s="1"/>
  <c r="U525" i="4"/>
  <c r="V532" i="4"/>
  <c r="V316" i="4"/>
  <c r="V879" i="4"/>
  <c r="W879" i="4" s="1"/>
  <c r="X879" i="4" s="1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W147" i="4" s="1"/>
  <c r="X147" i="4" s="1"/>
  <c r="Y147" i="4" s="1"/>
  <c r="V178" i="4"/>
  <c r="V18" i="4"/>
  <c r="W18" i="4" s="1"/>
  <c r="X18" i="4" s="1"/>
  <c r="Y18" i="4" s="1"/>
  <c r="V26" i="4"/>
  <c r="W26" i="4" s="1"/>
  <c r="V6" i="4"/>
  <c r="W6" i="4" s="1"/>
  <c r="V79" i="4"/>
  <c r="V118" i="4"/>
  <c r="W118" i="4" s="1"/>
  <c r="X118" i="4" s="1"/>
  <c r="V27" i="4"/>
  <c r="W27" i="4" s="1"/>
  <c r="X27" i="4" s="1"/>
  <c r="Y27" i="4" s="1"/>
  <c r="V198" i="4"/>
  <c r="W198" i="4" s="1"/>
  <c r="X198" i="4" s="1"/>
  <c r="V19" i="4"/>
  <c r="W19" i="4" s="1"/>
  <c r="X19" i="4" s="1"/>
  <c r="Y19" i="4" s="1"/>
  <c r="V268" i="4"/>
  <c r="V374" i="4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AG912" i="4"/>
  <c r="W1000" i="4"/>
  <c r="T940" i="4"/>
  <c r="V810" i="4"/>
  <c r="W810" i="4" s="1"/>
  <c r="X810" i="4" s="1"/>
  <c r="V576" i="4"/>
  <c r="S997" i="4"/>
  <c r="S917" i="4"/>
  <c r="V492" i="4"/>
  <c r="W492" i="4" s="1"/>
  <c r="X492" i="4" s="1"/>
  <c r="V473" i="4"/>
  <c r="W473" i="4" s="1"/>
  <c r="V552" i="4"/>
  <c r="AI912" i="4"/>
  <c r="V549" i="4"/>
  <c r="AF985" i="4"/>
  <c r="AK985" i="4"/>
  <c r="V812" i="4"/>
  <c r="V941" i="4"/>
  <c r="W941" i="4" s="1"/>
  <c r="V151" i="4"/>
  <c r="V439" i="4"/>
  <c r="U902" i="4"/>
  <c r="T964" i="4"/>
  <c r="V15" i="4"/>
  <c r="V61" i="4"/>
  <c r="W61" i="4" s="1"/>
  <c r="X61" i="4" s="1"/>
  <c r="V728" i="4"/>
  <c r="W728" i="4" s="1"/>
  <c r="X728" i="4" s="1"/>
  <c r="V608" i="4"/>
  <c r="W608" i="4" s="1"/>
  <c r="V419" i="4"/>
  <c r="V437" i="4"/>
  <c r="W437" i="4" s="1"/>
  <c r="V953" i="4"/>
  <c r="V759" i="4"/>
  <c r="W759" i="4" s="1"/>
  <c r="V741" i="4"/>
  <c r="V634" i="4"/>
  <c r="V854" i="4"/>
  <c r="T859" i="4"/>
  <c r="V583" i="4"/>
  <c r="W583" i="4" s="1"/>
  <c r="X583" i="4" s="1"/>
  <c r="V545" i="4"/>
  <c r="W545" i="4" s="1"/>
  <c r="V521" i="4"/>
  <c r="V606" i="4"/>
  <c r="W606" i="4" s="1"/>
  <c r="V357" i="4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W981" i="4" s="1"/>
  <c r="V768" i="4"/>
  <c r="T972" i="4"/>
  <c r="V972" i="4" s="1"/>
  <c r="W972" i="4" s="1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W284" i="4" s="1"/>
  <c r="X284" i="4" s="1"/>
  <c r="Y284" i="4" s="1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215" i="4" s="1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V311" i="4"/>
  <c r="W109" i="4"/>
  <c r="X109" i="4" s="1"/>
  <c r="Y109" i="4" s="1"/>
  <c r="V963" i="4"/>
  <c r="V554" i="4"/>
  <c r="W554" i="4" s="1"/>
  <c r="X554" i="4" s="1"/>
  <c r="Y554" i="4" s="1"/>
  <c r="V992" i="4"/>
  <c r="W47" i="4"/>
  <c r="X47" i="4" s="1"/>
  <c r="Y47" i="4" s="1"/>
  <c r="U784" i="4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W139" i="4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905" i="4"/>
  <c r="W179" i="4"/>
  <c r="X179" i="4" s="1"/>
  <c r="Y179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79" i="4"/>
  <c r="X79" i="4" s="1"/>
  <c r="W984" i="4"/>
  <c r="X984" i="4" s="1"/>
  <c r="W959" i="4"/>
  <c r="W951" i="4"/>
  <c r="W857" i="4"/>
  <c r="X857" i="4" s="1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151" i="4"/>
  <c r="W931" i="4"/>
  <c r="T909" i="4"/>
  <c r="T877" i="4"/>
  <c r="R914" i="4"/>
  <c r="U914" i="4" s="1"/>
  <c r="T914" i="4"/>
  <c r="R906" i="4"/>
  <c r="S906" i="4"/>
  <c r="T936" i="4"/>
  <c r="W954" i="4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131" i="4"/>
  <c r="X131" i="4" s="1"/>
  <c r="W880" i="4"/>
  <c r="S957" i="4"/>
  <c r="U957" i="4" s="1"/>
  <c r="W97" i="4"/>
  <c r="X97" i="4" s="1"/>
  <c r="S892" i="4"/>
  <c r="U892" i="4" s="1"/>
  <c r="W88" i="4"/>
  <c r="W171" i="4"/>
  <c r="X171" i="4" s="1"/>
  <c r="Y171" i="4" s="1"/>
  <c r="W115" i="4"/>
  <c r="X115" i="4" s="1"/>
  <c r="Y115" i="4" s="1"/>
  <c r="S925" i="4"/>
  <c r="S966" i="4"/>
  <c r="V993" i="4"/>
  <c r="W993" i="4" s="1"/>
  <c r="W897" i="4"/>
  <c r="V875" i="4"/>
  <c r="T42" i="4"/>
  <c r="W8" i="4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W532" i="4"/>
  <c r="X532" i="4" s="1"/>
  <c r="U534" i="4"/>
  <c r="V460" i="4"/>
  <c r="W460" i="4" s="1"/>
  <c r="V462" i="4"/>
  <c r="W462" i="4" s="1"/>
  <c r="V490" i="4"/>
  <c r="W530" i="4"/>
  <c r="Y334" i="4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AO648" i="4" s="1"/>
  <c r="AU648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M648" i="4" s="1"/>
  <c r="AS648" i="4" s="1"/>
  <c r="AD648" i="4"/>
  <c r="AC648" i="4"/>
  <c r="W643" i="4"/>
  <c r="X643" i="4" s="1"/>
  <c r="W521" i="4"/>
  <c r="X521" i="4" s="1"/>
  <c r="Y521" i="4" s="1"/>
  <c r="W778" i="4"/>
  <c r="X778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W665" i="4"/>
  <c r="W527" i="4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U949" i="4" s="1"/>
  <c r="S933" i="4"/>
  <c r="W913" i="4"/>
  <c r="X913" i="4" s="1"/>
  <c r="W614" i="4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166" i="4"/>
  <c r="X961" i="4"/>
  <c r="Y961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AI989" i="4" s="1"/>
  <c r="AH116" i="4"/>
  <c r="AI116" i="4"/>
  <c r="X151" i="4"/>
  <c r="Y15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888" i="4"/>
  <c r="Y888" i="4"/>
  <c r="X950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97" i="4"/>
  <c r="X897" i="4"/>
  <c r="Y873" i="4"/>
  <c r="X873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D732" i="4"/>
  <c r="AB732" i="4"/>
  <c r="AE732" i="4"/>
  <c r="AS732" i="4"/>
  <c r="X517" i="4"/>
  <c r="Y517" i="4" s="1"/>
  <c r="X614" i="4"/>
  <c r="Y614" i="4" s="1"/>
  <c r="AB614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798" i="4"/>
  <c r="W806" i="4"/>
  <c r="W838" i="4"/>
  <c r="W822" i="4"/>
  <c r="U994" i="4"/>
  <c r="Y98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W662" i="4"/>
  <c r="Z985" i="4"/>
  <c r="AL985" i="4" s="1"/>
  <c r="AA985" i="4"/>
  <c r="AE985" i="4"/>
  <c r="AQ985" i="4" s="1"/>
  <c r="AC985" i="4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41" i="4"/>
  <c r="V37" i="4"/>
  <c r="U37" i="4"/>
  <c r="X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D928" i="4"/>
  <c r="AT928" i="4"/>
  <c r="AS928" i="4"/>
  <c r="AW928" i="4"/>
  <c r="AV928" i="4"/>
  <c r="AU928" i="4"/>
  <c r="AK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W184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X594" i="4"/>
  <c r="AC709" i="4"/>
  <c r="AE709" i="4"/>
  <c r="AD709" i="4"/>
  <c r="AP709" i="4" s="1"/>
  <c r="AV709" i="4" s="1"/>
  <c r="AB709" i="4"/>
  <c r="AA709" i="4"/>
  <c r="Z709" i="4"/>
  <c r="X710" i="4"/>
  <c r="Y710" i="4" s="1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Y922" i="4"/>
  <c r="X922" i="4"/>
  <c r="X88" i="4"/>
  <c r="AJ1000" i="4"/>
  <c r="AJ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C106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X101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80" i="4"/>
  <c r="Y880" i="4"/>
  <c r="X893" i="4"/>
  <c r="Y893" i="4"/>
  <c r="U871" i="4"/>
  <c r="V871" i="4"/>
  <c r="AG727" i="4"/>
  <c r="AH727" i="4"/>
  <c r="Y615" i="4"/>
  <c r="AF615" i="4" s="1"/>
  <c r="W658" i="4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J961" i="4"/>
  <c r="AK961" i="4"/>
  <c r="Y959" i="4"/>
  <c r="X959" i="4"/>
  <c r="X951" i="4"/>
  <c r="Y951" i="4"/>
  <c r="U925" i="4"/>
  <c r="V925" i="4"/>
  <c r="Y905" i="4"/>
  <c r="X905" i="4"/>
  <c r="U807" i="4"/>
  <c r="V807" i="4"/>
  <c r="X790" i="4"/>
  <c r="Y656" i="4"/>
  <c r="AC656" i="4" s="1"/>
  <c r="S157" i="4"/>
  <c r="U52" i="4"/>
  <c r="V52" i="4"/>
  <c r="Y733" i="4"/>
  <c r="AI733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3" i="4"/>
  <c r="AH393" i="4"/>
  <c r="AG393" i="4"/>
  <c r="AI393" i="4"/>
  <c r="AJ393" i="4"/>
  <c r="AK393" i="4"/>
  <c r="AG400" i="4"/>
  <c r="AJ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G441" i="4"/>
  <c r="AD441" i="4"/>
  <c r="AC441" i="4"/>
  <c r="AF441" i="4"/>
  <c r="AI441" i="4"/>
  <c r="AK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408" i="4"/>
  <c r="Y408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966" i="3"/>
  <c r="D514" i="3"/>
  <c r="D978" i="3"/>
  <c r="D497" i="3"/>
  <c r="D768" i="3"/>
  <c r="D558" i="3"/>
  <c r="D550" i="3"/>
  <c r="D353" i="3"/>
  <c r="D712" i="3"/>
  <c r="D582" i="3"/>
  <c r="D952" i="3"/>
  <c r="D594" i="3"/>
  <c r="D709" i="3"/>
  <c r="D570" i="3"/>
  <c r="D661" i="3"/>
  <c r="D632" i="3"/>
  <c r="D605" i="3"/>
  <c r="D652" i="3"/>
  <c r="D903" i="3"/>
  <c r="D571" i="3"/>
  <c r="D858" i="3"/>
  <c r="D583" i="3"/>
  <c r="D380" i="3"/>
  <c r="D484" i="3"/>
  <c r="D796" i="3"/>
  <c r="D702" i="3"/>
  <c r="D795" i="3"/>
  <c r="D786" i="3"/>
  <c r="D879" i="3"/>
  <c r="D551" i="3"/>
  <c r="D840" i="3"/>
  <c r="D779" i="3"/>
  <c r="D957" i="3"/>
  <c r="D649" i="3"/>
  <c r="D969" i="3"/>
  <c r="D882" i="3"/>
  <c r="D370" i="3"/>
  <c r="D714" i="3"/>
  <c r="D528" i="3"/>
  <c r="D635" i="3"/>
  <c r="D760" i="3"/>
  <c r="D680" i="3"/>
  <c r="D332" i="3"/>
  <c r="D711" i="3"/>
  <c r="D746" i="3"/>
  <c r="D694" i="3"/>
  <c r="D765" i="3"/>
  <c r="D495" i="3"/>
  <c r="D713" i="3"/>
  <c r="D485" i="3"/>
  <c r="D427" i="3"/>
  <c r="D914" i="3"/>
  <c r="D772" i="3"/>
  <c r="D505" i="3"/>
  <c r="D740" i="3"/>
  <c r="D518" i="3"/>
  <c r="D874" i="3"/>
  <c r="D953" i="3"/>
  <c r="D403" i="3"/>
  <c r="D488" i="3"/>
  <c r="D905" i="3"/>
  <c r="D778" i="3"/>
  <c r="D450" i="3"/>
  <c r="D511" i="3"/>
  <c r="D835" i="3"/>
  <c r="D967" i="3"/>
  <c r="D736" i="3"/>
  <c r="D487" i="3"/>
  <c r="D759" i="3"/>
  <c r="D540" i="3"/>
  <c r="D369" i="3"/>
  <c r="D515" i="3"/>
  <c r="D432" i="3"/>
  <c r="D672" i="3"/>
  <c r="D764" i="3"/>
  <c r="D586" i="3"/>
  <c r="D513" i="3"/>
  <c r="D611" i="3"/>
  <c r="D374" i="3"/>
  <c r="D705" i="3"/>
  <c r="D683" i="3"/>
  <c r="D501" i="3"/>
  <c r="D679" i="3"/>
  <c r="D767" i="3"/>
  <c r="D452" i="3"/>
  <c r="D989" i="3"/>
  <c r="D556" i="3"/>
  <c r="D522" i="3"/>
  <c r="D678" i="3"/>
  <c r="D812" i="3"/>
  <c r="D590" i="3"/>
  <c r="D510" i="3"/>
  <c r="D644" i="3"/>
  <c r="D335" i="3"/>
  <c r="D529" i="3"/>
  <c r="D581" i="3"/>
  <c r="D526" i="3"/>
  <c r="D881" i="3"/>
  <c r="D763" i="3"/>
  <c r="D785" i="3"/>
  <c r="D549" i="3"/>
  <c r="D461" i="3"/>
  <c r="D311" i="3"/>
  <c r="D992" i="3"/>
  <c r="D834" i="3"/>
  <c r="D850" i="3"/>
  <c r="D699" i="3"/>
  <c r="D723" i="3"/>
  <c r="D421" i="3"/>
  <c r="D893" i="3"/>
  <c r="D468" i="3"/>
  <c r="D887" i="3"/>
  <c r="D471" i="3"/>
  <c r="D794" i="3"/>
  <c r="D844" i="3"/>
  <c r="D773" i="3"/>
  <c r="D942" i="3"/>
  <c r="D314" i="3"/>
  <c r="D319" i="3"/>
  <c r="D954" i="10"/>
  <c r="D598" i="10"/>
  <c r="D623" i="3"/>
  <c r="D488" i="10"/>
  <c r="D489" i="10"/>
  <c r="D689" i="3"/>
  <c r="D618" i="10"/>
  <c r="D304" i="3"/>
  <c r="D343" i="10"/>
  <c r="D515" i="10"/>
  <c r="D561" i="10"/>
  <c r="D464" i="3"/>
  <c r="D530" i="3"/>
  <c r="D591" i="3"/>
  <c r="D562" i="3"/>
  <c r="D674" i="3"/>
  <c r="D775" i="3"/>
  <c r="D825" i="3"/>
  <c r="D849" i="3"/>
  <c r="D820" i="3"/>
  <c r="D719" i="3"/>
  <c r="D983" i="3"/>
  <c r="D587" i="3"/>
  <c r="D984" i="3"/>
  <c r="D919" i="3"/>
  <c r="D955" i="3"/>
  <c r="D400" i="3"/>
  <c r="D408" i="3"/>
  <c r="D391" i="10"/>
  <c r="D642" i="3"/>
  <c r="D496" i="10"/>
  <c r="D326" i="3"/>
  <c r="D851" i="10"/>
  <c r="D595" i="10"/>
  <c r="D890" i="3"/>
  <c r="D445" i="10"/>
  <c r="D929" i="3"/>
  <c r="D422" i="10"/>
  <c r="D493" i="10"/>
  <c r="D470" i="10"/>
  <c r="D346" i="10"/>
  <c r="D937" i="3"/>
  <c r="D769" i="3"/>
  <c r="D889" i="3"/>
  <c r="D784" i="3"/>
  <c r="D624" i="3"/>
  <c r="D546" i="3"/>
  <c r="D862" i="3"/>
  <c r="D913" i="3"/>
  <c r="D446" i="3"/>
  <c r="D826" i="3"/>
  <c r="D792" i="10"/>
  <c r="D451" i="3"/>
  <c r="D610" i="3"/>
  <c r="D684" i="3"/>
  <c r="D783" i="10"/>
  <c r="D295" i="3"/>
  <c r="D805" i="10"/>
  <c r="D747" i="10"/>
  <c r="D637" i="3"/>
  <c r="D558" i="10"/>
  <c r="D333" i="10"/>
  <c r="D854" i="3"/>
  <c r="D937" i="10"/>
  <c r="D361" i="3"/>
  <c r="D859" i="3"/>
  <c r="D746" i="10"/>
  <c r="D491" i="10"/>
  <c r="D513" i="10"/>
  <c r="D405" i="3"/>
  <c r="D494" i="10"/>
  <c r="D715" i="10"/>
  <c r="D303" i="10"/>
  <c r="D411" i="10"/>
  <c r="D665" i="10"/>
  <c r="D560" i="10"/>
  <c r="D655" i="10"/>
  <c r="D510" i="10"/>
  <c r="D448" i="10"/>
  <c r="D968" i="10"/>
  <c r="D713" i="10"/>
  <c r="D434" i="10"/>
  <c r="D945" i="10"/>
  <c r="D693" i="3"/>
  <c r="D861" i="10"/>
  <c r="D567" i="3"/>
  <c r="D794" i="10"/>
  <c r="D298" i="10"/>
  <c r="D680" i="10"/>
  <c r="D509" i="10"/>
  <c r="D899" i="10"/>
  <c r="D951" i="10"/>
  <c r="D782" i="3"/>
  <c r="D365" i="10"/>
  <c r="D413" i="10"/>
  <c r="D970" i="10"/>
  <c r="D750" i="10"/>
  <c r="D873" i="10"/>
  <c r="D836" i="3"/>
  <c r="D698" i="3"/>
  <c r="D667" i="3"/>
  <c r="D816" i="3"/>
  <c r="D724" i="3"/>
  <c r="D504" i="3"/>
  <c r="D902" i="3"/>
  <c r="D598" i="3"/>
  <c r="D773" i="10"/>
  <c r="D544" i="10"/>
  <c r="D960" i="10"/>
  <c r="D639" i="3"/>
  <c r="D837" i="3"/>
  <c r="D566" i="3"/>
  <c r="D981" i="10"/>
  <c r="D419" i="3"/>
  <c r="D327" i="10"/>
  <c r="D406" i="10"/>
  <c r="D609" i="3"/>
  <c r="D603" i="10"/>
  <c r="D640" i="10"/>
  <c r="D789" i="3"/>
  <c r="D753" i="10"/>
  <c r="D990" i="3"/>
  <c r="D658" i="10"/>
  <c r="D582" i="10"/>
  <c r="D599" i="10"/>
  <c r="D556" i="10"/>
  <c r="D425" i="3"/>
  <c r="D508" i="10"/>
  <c r="D468" i="10"/>
  <c r="D669" i="10"/>
  <c r="D525" i="10"/>
  <c r="D723" i="10"/>
  <c r="D593" i="10"/>
  <c r="D508" i="3"/>
  <c r="D459" i="10"/>
  <c r="D918" i="10"/>
  <c r="D547" i="10"/>
  <c r="D339" i="10"/>
  <c r="D903" i="10"/>
  <c r="D735" i="10"/>
  <c r="D359" i="10"/>
  <c r="D430" i="3"/>
  <c r="D539" i="10"/>
  <c r="D976" i="10"/>
  <c r="D615" i="10"/>
  <c r="D458" i="10"/>
  <c r="D624" i="10"/>
  <c r="D534" i="10"/>
  <c r="D311" i="10"/>
  <c r="D657" i="10"/>
  <c r="D604" i="10"/>
  <c r="D307" i="10"/>
  <c r="D497" i="10"/>
  <c r="D521" i="10"/>
  <c r="D704" i="10"/>
  <c r="D983" i="10"/>
  <c r="D999" i="10"/>
  <c r="D939" i="3"/>
  <c r="D873" i="3"/>
  <c r="D761" i="3"/>
  <c r="D718" i="3"/>
  <c r="D490" i="3"/>
  <c r="D720" i="10"/>
  <c r="D941" i="10"/>
  <c r="D682" i="3"/>
  <c r="D389" i="3"/>
  <c r="D481" i="10"/>
  <c r="D388" i="3"/>
  <c r="D537" i="10"/>
  <c r="D791" i="10"/>
  <c r="D472" i="10"/>
  <c r="D452" i="10"/>
  <c r="D760" i="10"/>
  <c r="D944" i="3"/>
  <c r="D662" i="3"/>
  <c r="D676" i="3"/>
  <c r="D758" i="3"/>
  <c r="D688" i="3"/>
  <c r="D981" i="3"/>
  <c r="D838" i="3"/>
  <c r="D780" i="3"/>
  <c r="D972" i="3"/>
  <c r="D951" i="3"/>
  <c r="D622" i="3"/>
  <c r="D415" i="3"/>
  <c r="D777" i="3"/>
  <c r="D910" i="3"/>
  <c r="D993" i="3"/>
  <c r="D386" i="3"/>
  <c r="D924" i="3"/>
  <c r="D945" i="3"/>
  <c r="D536" i="3"/>
  <c r="D541" i="3"/>
  <c r="D459" i="3"/>
  <c r="D638" i="3"/>
  <c r="D695" i="3"/>
  <c r="D407" i="3"/>
  <c r="D479" i="3"/>
  <c r="D870" i="3"/>
  <c r="D843" i="3"/>
  <c r="D783" i="3"/>
  <c r="D449" i="3"/>
  <c r="D614" i="3"/>
  <c r="D393" i="3"/>
  <c r="D899" i="3"/>
  <c r="D730" i="3"/>
  <c r="D531" i="3"/>
  <c r="D792" i="3"/>
  <c r="D535" i="3"/>
  <c r="D869" i="3"/>
  <c r="D552" i="3"/>
  <c r="D831" i="3"/>
  <c r="D363" i="3"/>
  <c r="D659" i="3"/>
  <c r="D941" i="3"/>
  <c r="D525" i="3"/>
  <c r="D748" i="3"/>
  <c r="D685" i="3"/>
  <c r="D362" i="3"/>
  <c r="D568" i="3"/>
  <c r="D717" i="3"/>
  <c r="D811" i="3"/>
  <c r="D973" i="3"/>
  <c r="D375" i="3"/>
  <c r="D665" i="3"/>
  <c r="D934" i="3"/>
  <c r="D457" i="3"/>
  <c r="D721" i="3"/>
  <c r="D865" i="3"/>
  <c r="D517" i="3"/>
  <c r="D817" i="3"/>
  <c r="D670" i="3"/>
  <c r="D737" i="3"/>
  <c r="D943" i="3"/>
  <c r="D444" i="3"/>
  <c r="D349" i="3"/>
  <c r="D997" i="10"/>
  <c r="D477" i="3"/>
  <c r="D419" i="10"/>
  <c r="D841" i="10"/>
  <c r="D571" i="10"/>
  <c r="D743" i="10"/>
  <c r="D315" i="3"/>
  <c r="D399" i="10"/>
  <c r="D487" i="10"/>
  <c r="D762" i="3"/>
  <c r="D412" i="10"/>
  <c r="D465" i="10"/>
  <c r="D645" i="3"/>
  <c r="D647" i="3"/>
  <c r="D634" i="3"/>
  <c r="D532" i="3"/>
  <c r="D564" i="3"/>
  <c r="D735" i="3"/>
  <c r="D701" i="3"/>
  <c r="D648" i="3"/>
  <c r="D666" i="3"/>
  <c r="D519" i="3"/>
  <c r="D932" i="3"/>
  <c r="D814" i="3"/>
  <c r="D997" i="3"/>
  <c r="D947" i="3"/>
  <c r="D886" i="3"/>
  <c r="D345" i="3"/>
  <c r="D494" i="3"/>
  <c r="D639" i="10"/>
  <c r="D720" i="3"/>
  <c r="D557" i="10"/>
  <c r="D651" i="10"/>
  <c r="D872" i="10"/>
  <c r="D458" i="3"/>
  <c r="D828" i="3"/>
  <c r="D846" i="10"/>
  <c r="D312" i="3"/>
  <c r="D927" i="10"/>
  <c r="D467" i="10"/>
  <c r="D835" i="10"/>
  <c r="D860" i="3"/>
  <c r="D358" i="3"/>
  <c r="D424" i="3"/>
  <c r="D416" i="3"/>
  <c r="D875" i="3"/>
  <c r="D707" i="3"/>
  <c r="D527" i="3"/>
  <c r="D555" i="3"/>
  <c r="D475" i="3"/>
  <c r="D882" i="10"/>
  <c r="D853" i="10"/>
  <c r="D551" i="10"/>
  <c r="D563" i="3"/>
  <c r="D383" i="3"/>
  <c r="D931" i="10"/>
  <c r="D824" i="3"/>
  <c r="D839" i="10"/>
  <c r="D686" i="3"/>
  <c r="D687" i="10"/>
  <c r="D1000" i="10"/>
  <c r="D950" i="10"/>
  <c r="D577" i="3"/>
  <c r="D440" i="3"/>
  <c r="D562" i="10"/>
  <c r="D820" i="10"/>
  <c r="D659" i="10"/>
  <c r="D894" i="10"/>
  <c r="D320" i="10"/>
  <c r="D405" i="10"/>
  <c r="D863" i="10"/>
  <c r="D350" i="3"/>
  <c r="D634" i="10"/>
  <c r="D524" i="10"/>
  <c r="D883" i="10"/>
  <c r="D336" i="10"/>
  <c r="D732" i="10"/>
  <c r="D962" i="10"/>
  <c r="D446" i="10"/>
  <c r="D930" i="10"/>
  <c r="D987" i="3"/>
  <c r="D347" i="3"/>
  <c r="D852" i="10"/>
  <c r="D594" i="10"/>
  <c r="D845" i="10"/>
  <c r="D502" i="10"/>
  <c r="D933" i="10"/>
  <c r="D576" i="3"/>
  <c r="D1001" i="10"/>
  <c r="D294" i="3"/>
  <c r="D953" i="10"/>
  <c r="D390" i="10"/>
  <c r="D310" i="10"/>
  <c r="D623" i="10"/>
  <c r="D988" i="10"/>
  <c r="D741" i="10"/>
  <c r="D779" i="10"/>
  <c r="D802" i="10"/>
  <c r="D530" i="10"/>
  <c r="D658" i="3"/>
  <c r="D341" i="3"/>
  <c r="D829" i="3"/>
  <c r="D368" i="3"/>
  <c r="D493" i="3"/>
  <c r="D296" i="3"/>
  <c r="D852" i="3"/>
  <c r="D423" i="3"/>
  <c r="D856" i="3"/>
  <c r="D922" i="3"/>
  <c r="D683" i="10"/>
  <c r="D385" i="3"/>
  <c r="D299" i="3"/>
  <c r="D312" i="10"/>
  <c r="D744" i="3"/>
  <c r="D619" i="10"/>
  <c r="D554" i="3"/>
  <c r="D662" i="10"/>
  <c r="D343" i="3"/>
  <c r="D990" i="10"/>
  <c r="D691" i="3"/>
  <c r="D533" i="3"/>
  <c r="D417" i="10"/>
  <c r="D560" i="3"/>
  <c r="D477" i="10"/>
  <c r="D437" i="3"/>
  <c r="D821" i="10"/>
  <c r="D397" i="10"/>
  <c r="D701" i="10"/>
  <c r="D921" i="10"/>
  <c r="D906" i="10"/>
  <c r="D677" i="10"/>
  <c r="D546" i="10"/>
  <c r="D464" i="10"/>
  <c r="D676" i="10"/>
  <c r="D375" i="10"/>
  <c r="D475" i="10"/>
  <c r="D757" i="10"/>
  <c r="D784" i="10"/>
  <c r="D891" i="10"/>
  <c r="D889" i="10"/>
  <c r="D427" i="10"/>
  <c r="D834" i="10"/>
  <c r="D406" i="3"/>
  <c r="D321" i="10"/>
  <c r="D808" i="10"/>
  <c r="D992" i="10"/>
  <c r="D829" i="10"/>
  <c r="D858" i="10"/>
  <c r="D581" i="10"/>
  <c r="D897" i="10"/>
  <c r="D353" i="10"/>
  <c r="D681" i="10"/>
  <c r="D439" i="10"/>
  <c r="D782" i="10"/>
  <c r="D345" i="10"/>
  <c r="D798" i="10"/>
  <c r="D533" i="10"/>
  <c r="D442" i="10"/>
  <c r="D690" i="3"/>
  <c r="D523" i="3"/>
  <c r="D974" i="3"/>
  <c r="D607" i="3"/>
  <c r="D297" i="10"/>
  <c r="D316" i="3"/>
  <c r="D490" i="10"/>
  <c r="D473" i="10"/>
  <c r="D542" i="10"/>
  <c r="D584" i="10"/>
  <c r="D866" i="3"/>
  <c r="D437" i="10"/>
  <c r="D505" i="10"/>
  <c r="D445" i="3"/>
  <c r="D761" i="10"/>
  <c r="D674" i="10"/>
  <c r="D339" i="3"/>
  <c r="D529" i="10"/>
  <c r="D313" i="10"/>
  <c r="D555" i="10"/>
  <c r="D827" i="10"/>
  <c r="D709" i="10"/>
  <c r="D573" i="10"/>
  <c r="D664" i="3"/>
  <c r="D787" i="3"/>
  <c r="D593" i="3"/>
  <c r="D802" i="3"/>
  <c r="D506" i="3"/>
  <c r="D706" i="3"/>
  <c r="D630" i="3"/>
  <c r="D318" i="3"/>
  <c r="D715" i="3"/>
  <c r="D574" i="3"/>
  <c r="D298" i="3"/>
  <c r="D805" i="3"/>
  <c r="D482" i="3"/>
  <c r="D842" i="3"/>
  <c r="D617" i="3"/>
  <c r="D303" i="3"/>
  <c r="D557" i="3"/>
  <c r="D892" i="3"/>
  <c r="D940" i="3"/>
  <c r="D975" i="3"/>
  <c r="D959" i="3"/>
  <c r="D907" i="3"/>
  <c r="D600" i="3"/>
  <c r="D931" i="3"/>
  <c r="D697" i="3"/>
  <c r="D480" i="3"/>
  <c r="D619" i="3"/>
  <c r="D915" i="3"/>
  <c r="D861" i="3"/>
  <c r="D868" i="3"/>
  <c r="D331" i="3"/>
  <c r="D755" i="3"/>
  <c r="D911" i="3"/>
  <c r="D806" i="3"/>
  <c r="D538" i="3"/>
  <c r="D753" i="3"/>
  <c r="D745" i="3"/>
  <c r="D584" i="3"/>
  <c r="D800" i="3"/>
  <c r="D606" i="3"/>
  <c r="D512" i="3"/>
  <c r="D839" i="3"/>
  <c r="D499" i="3"/>
  <c r="D625" i="3"/>
  <c r="D855" i="3"/>
  <c r="D917" i="3"/>
  <c r="D428" i="3"/>
  <c r="D750" i="3"/>
  <c r="D739" i="3"/>
  <c r="D848" i="3"/>
  <c r="D463" i="3"/>
  <c r="D486" i="3"/>
  <c r="D613" i="3"/>
  <c r="D738" i="3"/>
  <c r="D297" i="3"/>
  <c r="D474" i="3"/>
  <c r="D996" i="3"/>
  <c r="D328" i="3"/>
  <c r="D608" i="3"/>
  <c r="D534" i="3"/>
  <c r="D500" i="3"/>
  <c r="D650" i="3"/>
  <c r="D872" i="3"/>
  <c r="D672" i="10"/>
  <c r="D612" i="3"/>
  <c r="D881" i="10"/>
  <c r="D535" i="10"/>
  <c r="D425" i="10"/>
  <c r="D629" i="3"/>
  <c r="D731" i="10"/>
  <c r="D788" i="3"/>
  <c r="D685" i="10"/>
  <c r="D758" i="10"/>
  <c r="D579" i="10"/>
  <c r="D982" i="3"/>
  <c r="D412" i="3"/>
  <c r="D801" i="3"/>
  <c r="D877" i="3"/>
  <c r="D998" i="3"/>
  <c r="D441" i="3"/>
  <c r="D453" i="3"/>
  <c r="D553" i="3"/>
  <c r="D371" i="3"/>
  <c r="D660" i="3"/>
  <c r="D675" i="3"/>
  <c r="D781" i="3"/>
  <c r="D640" i="3"/>
  <c r="D516" i="3"/>
  <c r="D938" i="3"/>
  <c r="D414" i="3"/>
  <c r="D867" i="3"/>
  <c r="D708" i="3"/>
  <c r="D492" i="3"/>
  <c r="D968" i="3"/>
  <c r="D819" i="3"/>
  <c r="D960" i="3"/>
  <c r="D793" i="3"/>
  <c r="D918" i="3"/>
  <c r="D725" i="3"/>
  <c r="D322" i="3"/>
  <c r="D470" i="3"/>
  <c r="D654" i="3"/>
  <c r="D575" i="3"/>
  <c r="D747" i="3"/>
  <c r="D734" i="3"/>
  <c r="D448" i="3"/>
  <c r="D481" i="3"/>
  <c r="D884" i="3"/>
  <c r="D1000" i="3"/>
  <c r="D813" i="3"/>
  <c r="D595" i="3"/>
  <c r="D766" i="3"/>
  <c r="D883" i="3"/>
  <c r="D565" i="3"/>
  <c r="D367" i="3"/>
  <c r="D965" i="3"/>
  <c r="D473" i="3"/>
  <c r="D985" i="3"/>
  <c r="D520" i="3"/>
  <c r="D509" i="3"/>
  <c r="D348" i="3"/>
  <c r="D422" i="3"/>
  <c r="D657" i="3"/>
  <c r="D948" i="3"/>
  <c r="D803" i="3"/>
  <c r="D741" i="3"/>
  <c r="D823" i="3"/>
  <c r="D961" i="3"/>
  <c r="D703" i="3"/>
  <c r="D329" i="3"/>
  <c r="D469" i="3"/>
  <c r="D478" i="3"/>
  <c r="D916" i="3"/>
  <c r="D467" i="3"/>
  <c r="D641" i="3"/>
  <c r="D912" i="3"/>
  <c r="D845" i="3"/>
  <c r="D548" i="3"/>
  <c r="D579" i="3"/>
  <c r="D456" i="3"/>
  <c r="D462" i="3"/>
  <c r="D633" i="3"/>
  <c r="D596" i="3"/>
  <c r="D696" i="3"/>
  <c r="D636" i="3"/>
  <c r="D732" i="3"/>
  <c r="D650" i="10"/>
  <c r="D399" i="3"/>
  <c r="D708" i="10"/>
  <c r="D480" i="10"/>
  <c r="D440" i="10"/>
  <c r="D733" i="3"/>
  <c r="D973" i="10"/>
  <c r="D810" i="3"/>
  <c r="D871" i="10"/>
  <c r="D769" i="10"/>
  <c r="D801" i="10"/>
  <c r="D373" i="3"/>
  <c r="D716" i="3"/>
  <c r="D700" i="3"/>
  <c r="D851" i="3"/>
  <c r="D379" i="3"/>
  <c r="D466" i="3"/>
  <c r="D871" i="3"/>
  <c r="D791" i="3"/>
  <c r="D392" i="3"/>
  <c r="D770" i="3"/>
  <c r="D601" i="3"/>
  <c r="D991" i="3"/>
  <c r="D954" i="3"/>
  <c r="D681" i="3"/>
  <c r="D857" i="3"/>
  <c r="D669" i="3"/>
  <c r="D933" i="3"/>
  <c r="D397" i="3"/>
  <c r="D813" i="10"/>
  <c r="D978" i="10"/>
  <c r="D896" i="3"/>
  <c r="D932" i="10"/>
  <c r="D479" i="10"/>
  <c r="D376" i="3"/>
  <c r="D900" i="10"/>
  <c r="D507" i="3"/>
  <c r="D483" i="10"/>
  <c r="D366" i="3"/>
  <c r="D936" i="10"/>
  <c r="D363" i="10"/>
  <c r="D774" i="3"/>
  <c r="D631" i="3"/>
  <c r="D420" i="3"/>
  <c r="D830" i="3"/>
  <c r="D418" i="3"/>
  <c r="D988" i="3"/>
  <c r="D352" i="3"/>
  <c r="D841" i="3"/>
  <c r="D498" i="3"/>
  <c r="D722" i="3"/>
  <c r="D790" i="3"/>
  <c r="D381" i="10"/>
  <c r="D532" i="10"/>
  <c r="D998" i="10"/>
  <c r="D607" i="10"/>
  <c r="D930" i="3"/>
  <c r="D806" i="10"/>
  <c r="D323" i="3"/>
  <c r="D329" i="10"/>
  <c r="D429" i="10"/>
  <c r="D348" i="10"/>
  <c r="D569" i="3"/>
  <c r="D971" i="10"/>
  <c r="D999" i="3"/>
  <c r="D460" i="10"/>
  <c r="D928" i="3"/>
  <c r="D613" i="10"/>
  <c r="D727" i="10"/>
  <c r="D342" i="3"/>
  <c r="D600" i="10"/>
  <c r="D799" i="10"/>
  <c r="D862" i="10"/>
  <c r="D865" i="10"/>
  <c r="D356" i="10"/>
  <c r="D393" i="10"/>
  <c r="D854" i="10"/>
  <c r="D371" i="10"/>
  <c r="D394" i="3"/>
  <c r="D901" i="10"/>
  <c r="D430" i="10"/>
  <c r="D646" i="10"/>
  <c r="D682" i="10"/>
  <c r="D799" i="3"/>
  <c r="D332" i="10"/>
  <c r="D935" i="10"/>
  <c r="D341" i="10"/>
  <c r="D523" i="10"/>
  <c r="D496" i="3"/>
  <c r="D691" i="10"/>
  <c r="D633" i="10"/>
  <c r="D790" i="10"/>
  <c r="D514" i="10"/>
  <c r="D352" i="10"/>
  <c r="D793" i="10"/>
  <c r="D524" i="3"/>
  <c r="D575" i="10"/>
  <c r="D668" i="10"/>
  <c r="D323" i="10"/>
  <c r="D897" i="3"/>
  <c r="D756" i="3"/>
  <c r="D950" i="3"/>
  <c r="D878" i="3"/>
  <c r="D822" i="3"/>
  <c r="D588" i="3"/>
  <c r="D742" i="3"/>
  <c r="D886" i="10"/>
  <c r="D632" i="10"/>
  <c r="D418" i="10"/>
  <c r="D387" i="3"/>
  <c r="D944" i="10"/>
  <c r="D980" i="10"/>
  <c r="D740" i="10"/>
  <c r="D671" i="3"/>
  <c r="D499" i="10"/>
  <c r="D302" i="3"/>
  <c r="D771" i="10"/>
  <c r="D450" i="10"/>
  <c r="D719" i="10"/>
  <c r="D346" i="3"/>
  <c r="D305" i="3"/>
  <c r="D438" i="10"/>
  <c r="D942" i="10"/>
  <c r="D443" i="10"/>
  <c r="D738" i="10"/>
  <c r="D987" i="10"/>
  <c r="D751" i="3"/>
  <c r="D690" i="10"/>
  <c r="D334" i="3"/>
  <c r="D695" i="10"/>
  <c r="D938" i="10"/>
  <c r="D561" i="3"/>
  <c r="D702" i="10"/>
  <c r="D589" i="10"/>
  <c r="D492" i="10"/>
  <c r="D843" i="10"/>
  <c r="D578" i="3"/>
  <c r="D324" i="10"/>
  <c r="D868" i="10"/>
  <c r="D737" i="10"/>
  <c r="D622" i="10"/>
  <c r="D580" i="3"/>
  <c r="D552" i="10"/>
  <c r="D627" i="10"/>
  <c r="D995" i="10"/>
  <c r="D666" i="10"/>
  <c r="D837" i="10"/>
  <c r="D335" i="10"/>
  <c r="D684" i="10"/>
  <c r="D553" i="10"/>
  <c r="D864" i="10"/>
  <c r="D819" i="10"/>
  <c r="D305" i="10"/>
  <c r="D572" i="10"/>
  <c r="D877" i="10"/>
  <c r="D376" i="10"/>
  <c r="D461" i="10"/>
  <c r="D757" i="3"/>
  <c r="D542" i="3"/>
  <c r="D627" i="3"/>
  <c r="D936" i="3"/>
  <c r="D387" i="10"/>
  <c r="D780" i="10"/>
  <c r="D752" i="10"/>
  <c r="D434" i="3"/>
  <c r="D599" i="3"/>
  <c r="D337" i="3"/>
  <c r="D389" i="10"/>
  <c r="D798" i="3"/>
  <c r="D362" i="10"/>
  <c r="D736" i="10"/>
  <c r="D956" i="10"/>
  <c r="D796" i="10"/>
  <c r="D975" i="10"/>
  <c r="D602" i="10"/>
  <c r="D414" i="10"/>
  <c r="D692" i="3"/>
  <c r="D958" i="10"/>
  <c r="D334" i="10"/>
  <c r="D966" i="10"/>
  <c r="D977" i="3"/>
  <c r="D618" i="3"/>
  <c r="D946" i="3"/>
  <c r="D952" i="10"/>
  <c r="D308" i="10"/>
  <c r="D638" i="10"/>
  <c r="D585" i="3"/>
  <c r="D894" i="3"/>
  <c r="D293" i="10"/>
  <c r="D344" i="3"/>
  <c r="D744" i="10"/>
  <c r="D687" i="3"/>
  <c r="D884" i="10"/>
  <c r="D384" i="10"/>
  <c r="D388" i="10"/>
  <c r="D404" i="3"/>
  <c r="D408" i="10"/>
  <c r="D526" i="10"/>
  <c r="D304" i="10"/>
  <c r="D379" i="10"/>
  <c r="D628" i="3"/>
  <c r="D483" i="3"/>
  <c r="D671" i="10"/>
  <c r="D939" i="10"/>
  <c r="D984" i="10"/>
  <c r="D321" i="3"/>
  <c r="D920" i="10"/>
  <c r="D914" i="10"/>
  <c r="D916" i="10"/>
  <c r="D776" i="10"/>
  <c r="D754" i="10"/>
  <c r="D295" i="10"/>
  <c r="D372" i="10"/>
  <c r="D380" i="10"/>
  <c r="D601" i="10"/>
  <c r="D808" i="3"/>
  <c r="D301" i="10"/>
  <c r="D612" i="10"/>
  <c r="D409" i="10"/>
  <c r="D559" i="10"/>
  <c r="D902" i="10"/>
  <c r="D675" i="10"/>
  <c r="D917" i="10"/>
  <c r="D576" i="10"/>
  <c r="D721" i="10"/>
  <c r="D724" i="10"/>
  <c r="D751" i="10"/>
  <c r="D979" i="3"/>
  <c r="D955" i="10"/>
  <c r="D876" i="3"/>
  <c r="D923" i="3"/>
  <c r="D457" i="10"/>
  <c r="D330" i="3"/>
  <c r="D489" i="3"/>
  <c r="D460" i="3"/>
  <c r="D1001" i="3"/>
  <c r="D725" i="10"/>
  <c r="D340" i="3"/>
  <c r="D365" i="3"/>
  <c r="D754" i="3"/>
  <c r="D583" i="10"/>
  <c r="D518" i="10"/>
  <c r="D734" i="10"/>
  <c r="D832" i="10"/>
  <c r="D603" i="3"/>
  <c r="D631" i="10"/>
  <c r="D943" i="10"/>
  <c r="D421" i="10"/>
  <c r="D755" i="10"/>
  <c r="D716" i="10"/>
  <c r="D398" i="3"/>
  <c r="D961" i="10"/>
  <c r="D495" i="10"/>
  <c r="D606" i="10"/>
  <c r="D770" i="10"/>
  <c r="D688" i="10"/>
  <c r="D370" i="10"/>
  <c r="D364" i="10"/>
  <c r="D811" i="10"/>
  <c r="D703" i="10"/>
  <c r="D360" i="10"/>
  <c r="D454" i="3"/>
  <c r="D776" i="3"/>
  <c r="D413" i="3"/>
  <c r="D300" i="3"/>
  <c r="D313" i="3"/>
  <c r="D646" i="3"/>
  <c r="D301" i="3"/>
  <c r="D420" i="10"/>
  <c r="D836" i="10"/>
  <c r="D444" i="10"/>
  <c r="D597" i="3"/>
  <c r="D328" i="10"/>
  <c r="D879" i="10"/>
  <c r="D545" i="10"/>
  <c r="D928" i="10"/>
  <c r="D431" i="10"/>
  <c r="D786" i="10"/>
  <c r="D759" i="10"/>
  <c r="D940" i="10"/>
  <c r="D296" i="10"/>
  <c r="D906" i="3"/>
  <c r="D925" i="10"/>
  <c r="D726" i="10"/>
  <c r="D874" i="10"/>
  <c r="D596" i="10"/>
  <c r="D383" i="10"/>
  <c r="D923" i="10"/>
  <c r="D587" i="10"/>
  <c r="D946" i="10"/>
  <c r="D718" i="10"/>
  <c r="D826" i="10"/>
  <c r="D707" i="10"/>
  <c r="D929" i="10"/>
  <c r="D812" i="10"/>
  <c r="D294" i="10"/>
  <c r="D816" i="10"/>
  <c r="D465" i="3"/>
  <c r="D807" i="3"/>
  <c r="D653" i="3"/>
  <c r="D306" i="3"/>
  <c r="D589" i="3"/>
  <c r="D965" i="10"/>
  <c r="D994" i="3"/>
  <c r="D989" i="10"/>
  <c r="D318" i="10"/>
  <c r="D885" i="10"/>
  <c r="D543" i="3"/>
  <c r="D660" i="10"/>
  <c r="D416" i="10"/>
  <c r="D378" i="3"/>
  <c r="D714" i="10"/>
  <c r="D804" i="10"/>
  <c r="D402" i="3"/>
  <c r="D410" i="3"/>
  <c r="D585" i="10"/>
  <c r="D355" i="3"/>
  <c r="D635" i="10"/>
  <c r="D300" i="10"/>
  <c r="D291" i="10"/>
  <c r="D234" i="10"/>
  <c r="D247" i="10"/>
  <c r="D271" i="10"/>
  <c r="D249" i="10"/>
  <c r="D237" i="10"/>
  <c r="D270" i="10"/>
  <c r="D250" i="10"/>
  <c r="D230" i="10"/>
  <c r="D258" i="10"/>
  <c r="D256" i="10"/>
  <c r="D267" i="10"/>
  <c r="D277" i="10"/>
  <c r="D292" i="10"/>
  <c r="D253" i="10"/>
  <c r="D259" i="10"/>
  <c r="D245" i="10"/>
  <c r="D253" i="3"/>
  <c r="D262" i="3"/>
  <c r="D239" i="3"/>
  <c r="D290" i="3"/>
  <c r="D238" i="3"/>
  <c r="D249" i="3"/>
  <c r="D289" i="3"/>
  <c r="D243" i="3"/>
  <c r="D285" i="3"/>
  <c r="D266" i="3"/>
  <c r="D279" i="3"/>
  <c r="D258" i="3"/>
  <c r="D291" i="3"/>
  <c r="D283" i="3"/>
  <c r="D235" i="3"/>
  <c r="D226" i="3"/>
  <c r="D240" i="3"/>
  <c r="D3" i="10"/>
  <c r="D42" i="10"/>
  <c r="D7" i="10"/>
  <c r="D180" i="10"/>
  <c r="D24" i="10"/>
  <c r="D40" i="10"/>
  <c r="D159" i="10"/>
  <c r="D94" i="10"/>
  <c r="D112" i="10"/>
  <c r="D132" i="10"/>
  <c r="D178" i="10"/>
  <c r="D93" i="10"/>
  <c r="D125" i="10"/>
  <c r="D220" i="10"/>
  <c r="D192" i="10"/>
  <c r="D212" i="10"/>
  <c r="D31" i="10"/>
  <c r="D99" i="10"/>
  <c r="D156" i="10"/>
  <c r="D92" i="10"/>
  <c r="D130" i="10"/>
  <c r="D44" i="10"/>
  <c r="D86" i="10"/>
  <c r="D152" i="10"/>
  <c r="D81" i="10"/>
  <c r="D13" i="10"/>
  <c r="D165" i="10"/>
  <c r="D191" i="10"/>
  <c r="D197" i="10"/>
  <c r="D189" i="10"/>
  <c r="D107" i="10"/>
  <c r="D122" i="10"/>
  <c r="D28" i="10"/>
  <c r="D29" i="10"/>
  <c r="D158" i="10"/>
  <c r="D140" i="10"/>
  <c r="D4" i="10"/>
  <c r="D115" i="10"/>
  <c r="D89" i="10"/>
  <c r="D105" i="10"/>
  <c r="D148" i="10"/>
  <c r="D211" i="10"/>
  <c r="D222" i="10"/>
  <c r="D111" i="10"/>
  <c r="D74" i="10"/>
  <c r="D138" i="10"/>
  <c r="D87" i="10"/>
  <c r="D47" i="10"/>
  <c r="D106" i="10"/>
  <c r="D117" i="10"/>
  <c r="D142" i="10"/>
  <c r="D33" i="10"/>
  <c r="D50" i="10"/>
  <c r="D154" i="10"/>
  <c r="D210" i="10"/>
  <c r="D182" i="10"/>
  <c r="D183" i="10"/>
  <c r="D112" i="3"/>
  <c r="D131" i="3"/>
  <c r="D46" i="3"/>
  <c r="D15" i="3"/>
  <c r="D130" i="3"/>
  <c r="D136" i="3"/>
  <c r="D129" i="3"/>
  <c r="D97" i="3"/>
  <c r="D114" i="3"/>
  <c r="D16" i="3"/>
  <c r="D218" i="3"/>
  <c r="D194" i="3"/>
  <c r="D221" i="3"/>
  <c r="D202" i="3"/>
  <c r="D32" i="3"/>
  <c r="D33" i="3"/>
  <c r="D138" i="3"/>
  <c r="D87" i="3"/>
  <c r="D13" i="3"/>
  <c r="D25" i="3"/>
  <c r="D147" i="3"/>
  <c r="D115" i="3"/>
  <c r="D63" i="3"/>
  <c r="D133" i="3"/>
  <c r="D96" i="3"/>
  <c r="D208" i="3"/>
  <c r="D191" i="3"/>
  <c r="D57" i="3"/>
  <c r="D103" i="3"/>
  <c r="D170" i="3"/>
  <c r="D181" i="3"/>
  <c r="D100" i="3"/>
  <c r="D10" i="3"/>
  <c r="D174" i="3"/>
  <c r="D172" i="3"/>
  <c r="D83" i="3"/>
  <c r="D126" i="3"/>
  <c r="D78" i="3"/>
  <c r="D207" i="3"/>
  <c r="D204" i="3"/>
  <c r="D206" i="3"/>
  <c r="D24" i="3"/>
  <c r="D89" i="3"/>
  <c r="D137" i="3"/>
  <c r="D107" i="3"/>
  <c r="D48" i="3"/>
  <c r="D110" i="3"/>
  <c r="D153" i="3"/>
  <c r="D22" i="3"/>
  <c r="D94" i="3"/>
  <c r="D109" i="3"/>
  <c r="D178" i="3"/>
  <c r="D36" i="3"/>
  <c r="D186" i="3"/>
  <c r="D212" i="3"/>
  <c r="D710" i="3"/>
  <c r="D651" i="3"/>
  <c r="D866" i="10"/>
  <c r="D373" i="10"/>
  <c r="D647" i="10"/>
  <c r="D307" i="3"/>
  <c r="D909" i="3"/>
  <c r="D752" i="3"/>
  <c r="D706" i="10"/>
  <c r="D641" i="10"/>
  <c r="D964" i="10"/>
  <c r="D568" i="10"/>
  <c r="D616" i="3"/>
  <c r="D887" i="10"/>
  <c r="D574" i="10"/>
  <c r="D875" i="10"/>
  <c r="D993" i="10"/>
  <c r="D656" i="10"/>
  <c r="D590" i="10"/>
  <c r="D486" i="10"/>
  <c r="D749" i="3"/>
  <c r="D818" i="3"/>
  <c r="D626" i="3"/>
  <c r="D396" i="3"/>
  <c r="D528" i="10"/>
  <c r="D435" i="10"/>
  <c r="D739" i="10"/>
  <c r="D498" i="10"/>
  <c r="D667" i="10"/>
  <c r="D842" i="10"/>
  <c r="D361" i="10"/>
  <c r="D325" i="10"/>
  <c r="D700" i="10"/>
  <c r="D870" i="10"/>
  <c r="D390" i="3"/>
  <c r="D815" i="3"/>
  <c r="D541" i="10"/>
  <c r="D384" i="3"/>
  <c r="D469" i="10"/>
  <c r="D570" i="10"/>
  <c r="D447" i="3"/>
  <c r="D423" i="10"/>
  <c r="D463" i="10"/>
  <c r="D781" i="10"/>
  <c r="D668" i="3"/>
  <c r="D342" i="10"/>
  <c r="D501" i="10"/>
  <c r="D403" i="10"/>
  <c r="D453" i="10"/>
  <c r="D731" i="3"/>
  <c r="D442" i="3"/>
  <c r="D895" i="3"/>
  <c r="D673" i="3"/>
  <c r="D491" i="3"/>
  <c r="D863" i="3"/>
  <c r="D885" i="3"/>
  <c r="D377" i="3"/>
  <c r="D985" i="10"/>
  <c r="D417" i="3"/>
  <c r="D462" i="10"/>
  <c r="D610" i="10"/>
  <c r="D785" i="10"/>
  <c r="D777" i="10"/>
  <c r="D800" i="10"/>
  <c r="D394" i="10"/>
  <c r="D355" i="10"/>
  <c r="D642" i="10"/>
  <c r="D925" i="3"/>
  <c r="D679" i="10"/>
  <c r="D847" i="10"/>
  <c r="D859" i="10"/>
  <c r="D364" i="3"/>
  <c r="D893" i="10"/>
  <c r="D689" i="10"/>
  <c r="D447" i="10"/>
  <c r="D520" i="10"/>
  <c r="D949" i="10"/>
  <c r="D617" i="10"/>
  <c r="D762" i="10"/>
  <c r="D426" i="10"/>
  <c r="D366" i="10"/>
  <c r="D727" i="3"/>
  <c r="D537" i="3"/>
  <c r="D880" i="3"/>
  <c r="D536" i="10"/>
  <c r="D856" i="10"/>
  <c r="D554" i="10"/>
  <c r="D830" i="10"/>
  <c r="D888" i="10"/>
  <c r="D367" i="10"/>
  <c r="D333" i="3"/>
  <c r="D401" i="10"/>
  <c r="D956" i="3"/>
  <c r="D395" i="10"/>
  <c r="D344" i="10"/>
  <c r="D730" i="10"/>
  <c r="D648" i="10"/>
  <c r="D385" i="10"/>
  <c r="D338" i="10"/>
  <c r="D396" i="10"/>
  <c r="D637" i="10"/>
  <c r="D949" i="3"/>
  <c r="D547" i="3"/>
  <c r="D827" i="3"/>
  <c r="D315" i="10"/>
  <c r="D336" i="3"/>
  <c r="D804" i="3"/>
  <c r="D441" i="10"/>
  <c r="D749" i="10"/>
  <c r="D895" i="10"/>
  <c r="D904" i="10"/>
  <c r="D765" i="10"/>
  <c r="D963" i="10"/>
  <c r="D876" i="10"/>
  <c r="D742" i="10"/>
  <c r="D822" i="10"/>
  <c r="D948" i="10"/>
  <c r="D409" i="3"/>
  <c r="D774" i="10"/>
  <c r="D849" i="10"/>
  <c r="D629" i="10"/>
  <c r="D503" i="10"/>
  <c r="D351" i="10"/>
  <c r="D971" i="3"/>
  <c r="D482" i="10"/>
  <c r="D550" i="10"/>
  <c r="D548" i="10"/>
  <c r="D392" i="10"/>
  <c r="D578" i="10"/>
  <c r="D337" i="10"/>
  <c r="D767" i="10"/>
  <c r="D831" i="10"/>
  <c r="D539" i="3"/>
  <c r="D867" i="10"/>
  <c r="D745" i="10"/>
  <c r="D378" i="10"/>
  <c r="D775" i="10"/>
  <c r="D382" i="10"/>
  <c r="D377" i="10"/>
  <c r="D268" i="10"/>
  <c r="D238" i="10"/>
  <c r="D287" i="10"/>
  <c r="D272" i="10"/>
  <c r="D282" i="10"/>
  <c r="D269" i="10"/>
  <c r="D273" i="10"/>
  <c r="D278" i="10"/>
  <c r="D281" i="10"/>
  <c r="D290" i="10"/>
  <c r="D280" i="10"/>
  <c r="D241" i="10"/>
  <c r="D232" i="10"/>
  <c r="D261" i="10"/>
  <c r="D279" i="10"/>
  <c r="D263" i="10"/>
  <c r="D265" i="10"/>
  <c r="D273" i="3"/>
  <c r="D250" i="3"/>
  <c r="D261" i="3"/>
  <c r="D242" i="3"/>
  <c r="D274" i="3"/>
  <c r="D231" i="3"/>
  <c r="D263" i="3"/>
  <c r="D284" i="3"/>
  <c r="D292" i="3"/>
  <c r="D245" i="3"/>
  <c r="D278" i="3"/>
  <c r="D255" i="3"/>
  <c r="D265" i="3"/>
  <c r="D236" i="3"/>
  <c r="D260" i="3"/>
  <c r="D275" i="3"/>
  <c r="D225" i="3"/>
  <c r="D2" i="10"/>
  <c r="D38" i="10"/>
  <c r="D109" i="10"/>
  <c r="D149" i="10"/>
  <c r="D27" i="10"/>
  <c r="D23" i="10"/>
  <c r="D141" i="10"/>
  <c r="D64" i="10"/>
  <c r="D82" i="10"/>
  <c r="D139" i="10"/>
  <c r="D39" i="10"/>
  <c r="D37" i="10"/>
  <c r="D157" i="10"/>
  <c r="D186" i="10"/>
  <c r="D198" i="10"/>
  <c r="D219" i="10"/>
  <c r="D8" i="10"/>
  <c r="D131" i="10"/>
  <c r="D97" i="10"/>
  <c r="D22" i="10"/>
  <c r="D146" i="10"/>
  <c r="D101" i="10"/>
  <c r="D102" i="10"/>
  <c r="D173" i="10"/>
  <c r="D77" i="10"/>
  <c r="D128" i="10"/>
  <c r="D196" i="10"/>
  <c r="D194" i="10"/>
  <c r="D224" i="10"/>
  <c r="D16" i="10"/>
  <c r="D71" i="10"/>
  <c r="D164" i="10"/>
  <c r="D80" i="10"/>
  <c r="D69" i="10"/>
  <c r="D168" i="10"/>
  <c r="D58" i="10"/>
  <c r="D103" i="10"/>
  <c r="D150" i="10"/>
  <c r="D30" i="10"/>
  <c r="D25" i="10"/>
  <c r="D169" i="10"/>
  <c r="D185" i="10"/>
  <c r="D209" i="10"/>
  <c r="D104" i="10"/>
  <c r="D75" i="10"/>
  <c r="D144" i="10"/>
  <c r="D34" i="10"/>
  <c r="D133" i="10"/>
  <c r="D41" i="10"/>
  <c r="D113" i="10"/>
  <c r="D151" i="10"/>
  <c r="D21" i="10"/>
  <c r="D90" i="10"/>
  <c r="D179" i="10"/>
  <c r="D217" i="10"/>
  <c r="D200" i="10"/>
  <c r="D64" i="3"/>
  <c r="D47" i="3"/>
  <c r="D149" i="3"/>
  <c r="D45" i="3"/>
  <c r="D69" i="3"/>
  <c r="D143" i="3"/>
  <c r="D171" i="3"/>
  <c r="D156" i="3"/>
  <c r="D101" i="3"/>
  <c r="D113" i="3"/>
  <c r="D95" i="3"/>
  <c r="D198" i="3"/>
  <c r="D185" i="3"/>
  <c r="D216" i="3"/>
  <c r="D199" i="3"/>
  <c r="D41" i="3"/>
  <c r="D122" i="3"/>
  <c r="D142" i="3"/>
  <c r="D179" i="3"/>
  <c r="D66" i="3"/>
  <c r="D52" i="3"/>
  <c r="D148" i="3"/>
  <c r="D71" i="3"/>
  <c r="D34" i="3"/>
  <c r="D134" i="3"/>
  <c r="D124" i="3"/>
  <c r="D223" i="3"/>
  <c r="D189" i="3"/>
  <c r="D77" i="3"/>
  <c r="D132" i="3"/>
  <c r="D9" i="3"/>
  <c r="D167" i="3"/>
  <c r="D75" i="3"/>
  <c r="D121" i="3"/>
  <c r="D173" i="3"/>
  <c r="D18" i="3"/>
  <c r="D105" i="3"/>
  <c r="D150" i="3"/>
  <c r="D70" i="3"/>
  <c r="D224" i="3"/>
  <c r="D210" i="3"/>
  <c r="D215" i="3"/>
  <c r="D60" i="3"/>
  <c r="D61" i="3"/>
  <c r="D160" i="3"/>
  <c r="D23" i="3"/>
  <c r="D72" i="3"/>
  <c r="D44" i="3"/>
  <c r="D180" i="3"/>
  <c r="D84" i="3"/>
  <c r="D99" i="3"/>
  <c r="D92" i="3"/>
  <c r="D141" i="3"/>
  <c r="D162" i="3"/>
  <c r="D205" i="3"/>
  <c r="D187" i="3"/>
  <c r="D797" i="3"/>
  <c r="D663" i="3"/>
  <c r="D426" i="3"/>
  <c r="D436" i="3"/>
  <c r="D729" i="3"/>
  <c r="D677" i="3"/>
  <c r="D904" i="3"/>
  <c r="D825" i="10"/>
  <c r="D436" i="10"/>
  <c r="D921" i="3"/>
  <c r="D360" i="3"/>
  <c r="D374" i="10"/>
  <c r="D628" i="10"/>
  <c r="D544" i="3"/>
  <c r="D864" i="3"/>
  <c r="D910" i="10"/>
  <c r="D911" i="10"/>
  <c r="D991" i="10"/>
  <c r="D787" i="10"/>
  <c r="D967" i="10"/>
  <c r="D559" i="3"/>
  <c r="D620" i="3"/>
  <c r="D733" i="10"/>
  <c r="D947" i="10"/>
  <c r="D605" i="10"/>
  <c r="D411" i="3"/>
  <c r="D898" i="10"/>
  <c r="D934" i="10"/>
  <c r="D717" i="10"/>
  <c r="D878" i="10"/>
  <c r="D768" i="10"/>
  <c r="D824" i="10"/>
  <c r="D850" i="10"/>
  <c r="D609" i="10"/>
  <c r="D357" i="3"/>
  <c r="D382" i="3"/>
  <c r="D788" i="10"/>
  <c r="D913" i="10"/>
  <c r="D566" i="10"/>
  <c r="D340" i="10"/>
  <c r="D661" i="10"/>
  <c r="D449" i="10"/>
  <c r="D588" i="10"/>
  <c r="D957" i="10"/>
  <c r="D663" i="10"/>
  <c r="D327" i="3"/>
  <c r="D722" i="10"/>
  <c r="D977" i="10"/>
  <c r="D402" i="10"/>
  <c r="D976" i="3"/>
  <c r="D655" i="3"/>
  <c r="D704" i="3"/>
  <c r="D602" i="3"/>
  <c r="D572" i="3"/>
  <c r="D962" i="3"/>
  <c r="D330" i="10"/>
  <c r="D471" i="10"/>
  <c r="D840" i="10"/>
  <c r="D972" i="10"/>
  <c r="D880" i="10"/>
  <c r="D338" i="3"/>
  <c r="D901" i="3"/>
  <c r="D673" i="10"/>
  <c r="D848" i="10"/>
  <c r="D711" i="10"/>
  <c r="D569" i="10"/>
  <c r="D728" i="3"/>
  <c r="D959" i="10"/>
  <c r="D653" i="10"/>
  <c r="D814" i="10"/>
  <c r="D982" i="10"/>
  <c r="D522" i="10"/>
  <c r="D912" i="10"/>
  <c r="D357" i="10"/>
  <c r="D969" i="10"/>
  <c r="D320" i="3"/>
  <c r="D678" i="10"/>
  <c r="D302" i="10"/>
  <c r="D915" i="10"/>
  <c r="D795" i="10"/>
  <c r="D922" i="10"/>
  <c r="D986" i="3"/>
  <c r="D354" i="3"/>
  <c r="D429" i="3"/>
  <c r="D503" i="3"/>
  <c r="D846" i="3"/>
  <c r="D504" i="10"/>
  <c r="D443" i="3"/>
  <c r="D308" i="3"/>
  <c r="D592" i="10"/>
  <c r="D710" i="10"/>
  <c r="D565" i="10"/>
  <c r="D643" i="10"/>
  <c r="D705" i="10"/>
  <c r="D979" i="10"/>
  <c r="D847" i="3"/>
  <c r="D400" i="10"/>
  <c r="D909" i="10"/>
  <c r="D356" i="3"/>
  <c r="D517" i="10"/>
  <c r="D970" i="3"/>
  <c r="D391" i="3"/>
  <c r="D935" i="3"/>
  <c r="D763" i="10"/>
  <c r="D439" i="3"/>
  <c r="D563" i="10"/>
  <c r="D823" i="10"/>
  <c r="D614" i="10"/>
  <c r="D778" i="10"/>
  <c r="D615" i="3"/>
  <c r="D729" i="10"/>
  <c r="D540" i="10"/>
  <c r="D368" i="10"/>
  <c r="D857" i="10"/>
  <c r="D347" i="10"/>
  <c r="D748" i="10"/>
  <c r="D670" i="10"/>
  <c r="D844" i="10"/>
  <c r="D538" i="10"/>
  <c r="D974" i="10"/>
  <c r="D626" i="10"/>
  <c r="D855" i="10"/>
  <c r="D350" i="10"/>
  <c r="D573" i="3"/>
  <c r="D351" i="3"/>
  <c r="D549" i="10"/>
  <c r="D456" i="10"/>
  <c r="D726" i="3"/>
  <c r="D455" i="10"/>
  <c r="D604" i="3"/>
  <c r="D986" i="10"/>
  <c r="D644" i="10"/>
  <c r="D996" i="10"/>
  <c r="D306" i="10"/>
  <c r="D476" i="3"/>
  <c r="D531" i="10"/>
  <c r="D466" i="10"/>
  <c r="D369" i="10"/>
  <c r="D692" i="10"/>
  <c r="D228" i="10"/>
  <c r="D260" i="10"/>
  <c r="D226" i="10"/>
  <c r="D289" i="10"/>
  <c r="D235" i="10"/>
  <c r="D264" i="10"/>
  <c r="D254" i="10"/>
  <c r="D275" i="10"/>
  <c r="D285" i="10"/>
  <c r="D236" i="10"/>
  <c r="D242" i="10"/>
  <c r="D233" i="10"/>
  <c r="D251" i="10"/>
  <c r="D255" i="10"/>
  <c r="D252" i="10"/>
  <c r="D244" i="10"/>
  <c r="D257" i="10"/>
  <c r="D233" i="3"/>
  <c r="D256" i="3"/>
  <c r="D257" i="3"/>
  <c r="D276" i="3"/>
  <c r="D269" i="3"/>
  <c r="D287" i="3"/>
  <c r="D280" i="3"/>
  <c r="D264" i="3"/>
  <c r="D277" i="3"/>
  <c r="D230" i="3"/>
  <c r="D246" i="3"/>
  <c r="D270" i="3"/>
  <c r="D229" i="3"/>
  <c r="D232" i="3"/>
  <c r="D288" i="3"/>
  <c r="D272" i="3"/>
  <c r="D234" i="3"/>
  <c r="D3" i="3"/>
  <c r="D49" i="10"/>
  <c r="D91" i="10"/>
  <c r="D147" i="10"/>
  <c r="D68" i="10"/>
  <c r="D116" i="10"/>
  <c r="D161" i="10"/>
  <c r="D32" i="10"/>
  <c r="D6" i="10"/>
  <c r="D136" i="10"/>
  <c r="D110" i="10"/>
  <c r="D73" i="10"/>
  <c r="D137" i="10"/>
  <c r="D190" i="10"/>
  <c r="D201" i="10"/>
  <c r="D43" i="10"/>
  <c r="D45" i="10"/>
  <c r="D181" i="10"/>
  <c r="D19" i="10"/>
  <c r="D46" i="10"/>
  <c r="D177" i="10"/>
  <c r="D56" i="10"/>
  <c r="D65" i="10"/>
  <c r="D20" i="10"/>
  <c r="D15" i="10"/>
  <c r="D145" i="10"/>
  <c r="D193" i="10"/>
  <c r="D214" i="10"/>
  <c r="D213" i="10"/>
  <c r="D57" i="10"/>
  <c r="D85" i="10"/>
  <c r="D153" i="10"/>
  <c r="D17" i="10"/>
  <c r="D126" i="10"/>
  <c r="D167" i="10"/>
  <c r="D108" i="10"/>
  <c r="D66" i="10"/>
  <c r="D162" i="10"/>
  <c r="D95" i="10"/>
  <c r="D54" i="10"/>
  <c r="D187" i="10"/>
  <c r="D204" i="10"/>
  <c r="D215" i="10"/>
  <c r="D53" i="10"/>
  <c r="D5" i="10"/>
  <c r="D9" i="10"/>
  <c r="D98" i="10"/>
  <c r="D11" i="10"/>
  <c r="D78" i="10"/>
  <c r="D175" i="10"/>
  <c r="D176" i="10"/>
  <c r="D62" i="10"/>
  <c r="D121" i="10"/>
  <c r="D208" i="10"/>
  <c r="D206" i="10"/>
  <c r="D205" i="10"/>
  <c r="D58" i="3"/>
  <c r="D5" i="3"/>
  <c r="D144" i="3"/>
  <c r="D43" i="3"/>
  <c r="D30" i="3"/>
  <c r="D157" i="3"/>
  <c r="D12" i="3"/>
  <c r="D19" i="3"/>
  <c r="D104" i="3"/>
  <c r="D155" i="3"/>
  <c r="D125" i="3"/>
  <c r="D190" i="3"/>
  <c r="D200" i="3"/>
  <c r="D217" i="3"/>
  <c r="D38" i="3"/>
  <c r="D35" i="3"/>
  <c r="D117" i="3"/>
  <c r="D164" i="3"/>
  <c r="D146" i="3"/>
  <c r="D68" i="3"/>
  <c r="D128" i="3"/>
  <c r="D42" i="3"/>
  <c r="D67" i="3"/>
  <c r="D106" i="3"/>
  <c r="D159" i="3"/>
  <c r="D222" i="3"/>
  <c r="D220" i="3"/>
  <c r="D91" i="3"/>
  <c r="D73" i="3"/>
  <c r="D158" i="3"/>
  <c r="D21" i="3"/>
  <c r="D31" i="3"/>
  <c r="D51" i="3"/>
  <c r="D139" i="3"/>
  <c r="D6" i="3"/>
  <c r="D80" i="3"/>
  <c r="D76" i="3"/>
  <c r="D163" i="3"/>
  <c r="D219" i="3"/>
  <c r="D192" i="3"/>
  <c r="D184" i="3"/>
  <c r="D195" i="3"/>
  <c r="D39" i="3"/>
  <c r="D85" i="3"/>
  <c r="D140" i="3"/>
  <c r="D119" i="3"/>
  <c r="D98" i="3"/>
  <c r="D127" i="3"/>
  <c r="D151" i="3"/>
  <c r="D166" i="3"/>
  <c r="D93" i="3"/>
  <c r="D123" i="3"/>
  <c r="D20" i="3"/>
  <c r="D177" i="3"/>
  <c r="D182" i="3"/>
  <c r="D401" i="3"/>
  <c r="D592" i="3"/>
  <c r="D519" i="10"/>
  <c r="D372" i="3"/>
  <c r="D890" i="10"/>
  <c r="D472" i="3"/>
  <c r="D743" i="3"/>
  <c r="D764" i="10"/>
  <c r="D543" i="10"/>
  <c r="D712" i="10"/>
  <c r="D797" i="10"/>
  <c r="D398" i="10"/>
  <c r="D502" i="3"/>
  <c r="D815" i="10"/>
  <c r="D527" i="10"/>
  <c r="D309" i="10"/>
  <c r="D926" i="3"/>
  <c r="D407" i="10"/>
  <c r="D728" i="10"/>
  <c r="D809" i="3"/>
  <c r="D963" i="3"/>
  <c r="D325" i="3"/>
  <c r="D892" i="10"/>
  <c r="D964" i="3"/>
  <c r="D431" i="3"/>
  <c r="D995" i="3"/>
  <c r="D697" i="10"/>
  <c r="D621" i="3"/>
  <c r="D926" i="10"/>
  <c r="D432" i="10"/>
  <c r="D833" i="3"/>
  <c r="D317" i="10"/>
  <c r="D649" i="10"/>
  <c r="D506" i="10"/>
  <c r="D888" i="3"/>
  <c r="D359" i="3"/>
  <c r="D586" i="10"/>
  <c r="D580" i="10"/>
  <c r="D818" i="10"/>
  <c r="D756" i="10"/>
  <c r="D309" i="3"/>
  <c r="D809" i="10"/>
  <c r="D636" i="10"/>
  <c r="D621" i="10"/>
  <c r="D608" i="10"/>
  <c r="D686" i="10"/>
  <c r="D772" i="10"/>
  <c r="D693" i="10"/>
  <c r="D428" i="10"/>
  <c r="D771" i="3"/>
  <c r="D435" i="3"/>
  <c r="D908" i="3"/>
  <c r="D821" i="3"/>
  <c r="D898" i="3"/>
  <c r="D927" i="3"/>
  <c r="D832" i="3"/>
  <c r="D317" i="3"/>
  <c r="D611" i="10"/>
  <c r="D896" i="10"/>
  <c r="D507" i="10"/>
  <c r="D643" i="3"/>
  <c r="D293" i="3"/>
  <c r="D789" i="10"/>
  <c r="D349" i="10"/>
  <c r="D652" i="10"/>
  <c r="D358" i="10"/>
  <c r="D645" i="10"/>
  <c r="D833" i="10"/>
  <c r="D324" i="3"/>
  <c r="D386" i="10"/>
  <c r="D908" i="10"/>
  <c r="D500" i="10"/>
  <c r="D516" i="10"/>
  <c r="D567" i="10"/>
  <c r="D838" i="10"/>
  <c r="D905" i="10"/>
  <c r="D625" i="10"/>
  <c r="D319" i="10"/>
  <c r="D438" i="3"/>
  <c r="D699" i="10"/>
  <c r="D920" i="3"/>
  <c r="D900" i="3"/>
  <c r="D381" i="3"/>
  <c r="D958" i="3"/>
  <c r="D545" i="3"/>
  <c r="D511" i="10"/>
  <c r="D310" i="3"/>
  <c r="D424" i="10"/>
  <c r="D654" i="10"/>
  <c r="D994" i="10"/>
  <c r="D322" i="10"/>
  <c r="D564" i="10"/>
  <c r="D474" i="10"/>
  <c r="D485" i="10"/>
  <c r="D354" i="10"/>
  <c r="D454" i="10"/>
  <c r="D484" i="10"/>
  <c r="D616" i="10"/>
  <c r="D919" i="10"/>
  <c r="D512" i="10"/>
  <c r="D455" i="3"/>
  <c r="D433" i="10"/>
  <c r="D314" i="10"/>
  <c r="D891" i="3"/>
  <c r="D433" i="3"/>
  <c r="D817" i="10"/>
  <c r="D620" i="10"/>
  <c r="D597" i="10"/>
  <c r="D766" i="10"/>
  <c r="D694" i="10"/>
  <c r="D316" i="10"/>
  <c r="D331" i="10"/>
  <c r="D415" i="10"/>
  <c r="D696" i="10"/>
  <c r="D577" i="10"/>
  <c r="D326" i="10"/>
  <c r="D828" i="10"/>
  <c r="D869" i="10"/>
  <c r="D521" i="3"/>
  <c r="D478" i="10"/>
  <c r="D924" i="10"/>
  <c r="D807" i="10"/>
  <c r="D451" i="10"/>
  <c r="D853" i="3"/>
  <c r="D803" i="10"/>
  <c r="D395" i="3"/>
  <c r="D980" i="3"/>
  <c r="D404" i="10"/>
  <c r="D299" i="10"/>
  <c r="D860" i="10"/>
  <c r="D698" i="10"/>
  <c r="D410" i="10"/>
  <c r="D656" i="3"/>
  <c r="D907" i="10"/>
  <c r="D591" i="10"/>
  <c r="D476" i="10"/>
  <c r="D664" i="10"/>
  <c r="D630" i="10"/>
  <c r="D810" i="10"/>
  <c r="D283" i="10"/>
  <c r="D288" i="10"/>
  <c r="D262" i="10"/>
  <c r="D229" i="10"/>
  <c r="D225" i="10"/>
  <c r="D284" i="10"/>
  <c r="D276" i="10"/>
  <c r="D243" i="10"/>
  <c r="D239" i="10"/>
  <c r="D266" i="10"/>
  <c r="D231" i="10"/>
  <c r="D246" i="10"/>
  <c r="D274" i="10"/>
  <c r="D286" i="10"/>
  <c r="D240" i="10"/>
  <c r="D248" i="10"/>
  <c r="D227" i="10"/>
  <c r="D227" i="3"/>
  <c r="D286" i="3"/>
  <c r="D228" i="3"/>
  <c r="D248" i="3"/>
  <c r="D259" i="3"/>
  <c r="D247" i="3"/>
  <c r="D254" i="3"/>
  <c r="D268" i="3"/>
  <c r="D237" i="3"/>
  <c r="D244" i="3"/>
  <c r="D267" i="3"/>
  <c r="D252" i="3"/>
  <c r="D271" i="3"/>
  <c r="D251" i="3"/>
  <c r="D241" i="3"/>
  <c r="D282" i="3"/>
  <c r="D281" i="3"/>
  <c r="D2" i="3"/>
  <c r="D48" i="10"/>
  <c r="D123" i="10"/>
  <c r="D67" i="10"/>
  <c r="D61" i="10"/>
  <c r="D172" i="10"/>
  <c r="D160" i="10"/>
  <c r="D84" i="10"/>
  <c r="D124" i="10"/>
  <c r="D135" i="10"/>
  <c r="D83" i="10"/>
  <c r="D129" i="10"/>
  <c r="D171" i="10"/>
  <c r="D221" i="10"/>
  <c r="D184" i="10"/>
  <c r="D26" i="10"/>
  <c r="D60" i="10"/>
  <c r="D163" i="10"/>
  <c r="D100" i="10"/>
  <c r="D79" i="10"/>
  <c r="D143" i="10"/>
  <c r="D59" i="10"/>
  <c r="D127" i="10"/>
  <c r="D63" i="10"/>
  <c r="D10" i="10"/>
  <c r="D134" i="10"/>
  <c r="D223" i="10"/>
  <c r="D195" i="10"/>
  <c r="D203" i="10"/>
  <c r="D14" i="10"/>
  <c r="D120" i="10"/>
  <c r="D35" i="10"/>
  <c r="D18" i="10"/>
  <c r="D114" i="10"/>
  <c r="D174" i="10"/>
  <c r="D51" i="10"/>
  <c r="D96" i="10"/>
  <c r="D166" i="10"/>
  <c r="D76" i="10"/>
  <c r="D118" i="10"/>
  <c r="D202" i="10"/>
  <c r="D199" i="10"/>
  <c r="D216" i="10"/>
  <c r="D52" i="10"/>
  <c r="D119" i="10"/>
  <c r="D12" i="10"/>
  <c r="D36" i="10"/>
  <c r="D55" i="10"/>
  <c r="D88" i="10"/>
  <c r="D155" i="10"/>
  <c r="D70" i="10"/>
  <c r="D72" i="10"/>
  <c r="D170" i="10"/>
  <c r="D207" i="10"/>
  <c r="D218" i="10"/>
  <c r="D188" i="10"/>
  <c r="D55" i="3"/>
  <c r="D56" i="3"/>
  <c r="D108" i="3"/>
  <c r="D7" i="3"/>
  <c r="D11" i="3"/>
  <c r="D135" i="3"/>
  <c r="D102" i="3"/>
  <c r="D90" i="3"/>
  <c r="D79" i="3"/>
  <c r="D145" i="3"/>
  <c r="D161" i="3"/>
  <c r="D211" i="3"/>
  <c r="D188" i="3"/>
  <c r="D214" i="3"/>
  <c r="D29" i="3"/>
  <c r="D81" i="3"/>
  <c r="D152" i="3"/>
  <c r="D8" i="3"/>
  <c r="D111" i="3"/>
  <c r="D40" i="3"/>
  <c r="D168" i="3"/>
  <c r="D74" i="3"/>
  <c r="D86" i="3"/>
  <c r="D17" i="3"/>
  <c r="D37" i="3"/>
  <c r="D183" i="3"/>
  <c r="D213" i="3"/>
  <c r="D65" i="3"/>
  <c r="D50" i="3"/>
  <c r="D176" i="3"/>
  <c r="D116" i="3"/>
  <c r="D59" i="3"/>
  <c r="D54" i="3"/>
  <c r="D175" i="3"/>
  <c r="D27" i="3"/>
  <c r="D14" i="3"/>
  <c r="D4" i="3"/>
  <c r="D165" i="3"/>
  <c r="D193" i="3"/>
  <c r="D201" i="3"/>
  <c r="D209" i="3"/>
  <c r="D196" i="3"/>
  <c r="D88" i="3"/>
  <c r="D118" i="3"/>
  <c r="D169" i="3"/>
  <c r="D26" i="3"/>
  <c r="D49" i="3"/>
  <c r="D120" i="3"/>
  <c r="D53" i="3"/>
  <c r="D62" i="3"/>
  <c r="D28" i="3"/>
  <c r="D154" i="3"/>
  <c r="D82" i="3"/>
  <c r="D197" i="3"/>
  <c r="D203" i="3"/>
  <c r="W59" i="4" l="1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AH398" i="4"/>
  <c r="Y954" i="4"/>
  <c r="X954" i="4"/>
  <c r="AG954" i="4" s="1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/>
  <c r="AF687" i="4"/>
  <c r="AH687" i="4"/>
  <c r="AC687" i="4"/>
  <c r="AI334" i="4"/>
  <c r="AF334" i="4"/>
  <c r="AE334" i="4"/>
  <c r="AK334" i="4"/>
  <c r="AA334" i="4"/>
  <c r="Y805" i="4"/>
  <c r="AG805" i="4"/>
  <c r="AC805" i="4"/>
  <c r="Z805" i="4"/>
  <c r="AK805" i="4"/>
  <c r="AD805" i="4"/>
  <c r="AH805" i="4"/>
  <c r="AE805" i="4"/>
  <c r="Y963" i="4"/>
  <c r="X963" i="4"/>
  <c r="Y776" i="4"/>
  <c r="AH776" i="4" s="1"/>
  <c r="AN776" i="4" s="1"/>
  <c r="AT776" i="4" s="1"/>
  <c r="AI776" i="4"/>
  <c r="AF776" i="4"/>
  <c r="AB776" i="4"/>
  <c r="AC776" i="4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E757" i="4"/>
  <c r="AK757" i="4"/>
  <c r="AD757" i="4"/>
  <c r="AG757" i="4"/>
  <c r="AF757" i="4"/>
  <c r="Z757" i="4"/>
  <c r="AC757" i="4"/>
  <c r="Y694" i="4"/>
  <c r="AC694" i="4"/>
  <c r="Y585" i="4"/>
  <c r="AF585" i="4" s="1"/>
  <c r="AC585" i="4"/>
  <c r="AK585" i="4"/>
  <c r="AK935" i="4"/>
  <c r="AI935" i="4"/>
  <c r="Y349" i="4"/>
  <c r="AA349" i="4" s="1"/>
  <c r="AC349" i="4"/>
  <c r="Z928" i="4"/>
  <c r="AB928" i="4"/>
  <c r="AF928" i="4"/>
  <c r="AI928" i="4"/>
  <c r="AC928" i="4"/>
  <c r="AE928" i="4"/>
  <c r="AH928" i="4"/>
  <c r="AA928" i="4"/>
  <c r="AG928" i="4"/>
  <c r="AJ928" i="4"/>
  <c r="Y580" i="4"/>
  <c r="AC580" i="4"/>
  <c r="AF580" i="4"/>
  <c r="AK580" i="4"/>
  <c r="AE580" i="4"/>
  <c r="Z580" i="4"/>
  <c r="AH580" i="4"/>
  <c r="AA580" i="4"/>
  <c r="AD580" i="4"/>
  <c r="AI580" i="4"/>
  <c r="Y660" i="4"/>
  <c r="AD660" i="4" s="1"/>
  <c r="AE660" i="4"/>
  <c r="X981" i="4"/>
  <c r="Y981" i="4"/>
  <c r="X759" i="4"/>
  <c r="Y759" i="4"/>
  <c r="Z759" i="4" s="1"/>
  <c r="X941" i="4"/>
  <c r="Y941" i="4"/>
  <c r="Y392" i="4"/>
  <c r="AD392" i="4" s="1"/>
  <c r="AP392" i="4" s="1"/>
  <c r="AV392" i="4" s="1"/>
  <c r="Z392" i="4"/>
  <c r="AC392" i="4"/>
  <c r="AH392" i="4"/>
  <c r="AJ392" i="4"/>
  <c r="AK392" i="4"/>
  <c r="AE392" i="4"/>
  <c r="AF392" i="4"/>
  <c r="X556" i="4"/>
  <c r="Y556" i="4"/>
  <c r="AA556" i="4" s="1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AC5" i="4"/>
  <c r="AQ732" i="4"/>
  <c r="AW732" i="4" s="1"/>
  <c r="V859" i="4"/>
  <c r="V974" i="4"/>
  <c r="Y998" i="4"/>
  <c r="W697" i="4"/>
  <c r="V842" i="4"/>
  <c r="W842" i="4" s="1"/>
  <c r="X842" i="4" s="1"/>
  <c r="X970" i="4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P106" i="4" s="1"/>
  <c r="AV106" i="4" s="1"/>
  <c r="AA106" i="4"/>
  <c r="AD116" i="4"/>
  <c r="Z116" i="4"/>
  <c r="AG116" i="4"/>
  <c r="AE106" i="4"/>
  <c r="AB116" i="4"/>
  <c r="AA116" i="4"/>
  <c r="W16" i="4"/>
  <c r="AK116" i="4"/>
  <c r="AQ116" i="4" s="1"/>
  <c r="AW116" i="4" s="1"/>
  <c r="AJ116" i="4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J95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K54" i="3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AB152" i="4"/>
  <c r="W162" i="4"/>
  <c r="X162" i="4" s="1"/>
  <c r="V42" i="4"/>
  <c r="W42" i="4" s="1"/>
  <c r="X42" i="4" s="1"/>
  <c r="Y9" i="4"/>
  <c r="AJ9" i="4" s="1"/>
  <c r="AE241" i="4"/>
  <c r="AQ241" i="4" s="1"/>
  <c r="AW241" i="4" s="1"/>
  <c r="AB241" i="4"/>
  <c r="Z270" i="4"/>
  <c r="AK270" i="4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AM152" i="4" s="1"/>
  <c r="AS152" i="4" s="1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I970" i="4"/>
  <c r="AF970" i="4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B845" i="4"/>
  <c r="AG759" i="4"/>
  <c r="AK759" i="4"/>
  <c r="AM116" i="4"/>
  <c r="AS116" i="4" s="1"/>
  <c r="AG711" i="4"/>
  <c r="AK711" i="4"/>
  <c r="AH954" i="4"/>
  <c r="AK888" i="4"/>
  <c r="F269" i="3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Y445" i="4"/>
  <c r="AH652" i="4"/>
  <c r="AI652" i="4"/>
  <c r="AB652" i="4"/>
  <c r="Y854" i="4"/>
  <c r="W770" i="4"/>
  <c r="Y770" i="4" s="1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H759" i="4"/>
  <c r="AH711" i="4"/>
  <c r="AH888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F99" i="3"/>
  <c r="H99" i="3"/>
  <c r="AG995" i="4"/>
  <c r="AI369" i="4"/>
  <c r="AH873" i="4"/>
  <c r="AK995" i="4"/>
  <c r="AF812" i="4"/>
  <c r="AK950" i="4"/>
  <c r="AI950" i="4"/>
  <c r="AF599" i="4"/>
  <c r="AL599" i="4" s="1"/>
  <c r="AR599" i="4" s="1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H996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W894" i="4"/>
  <c r="X894" i="4" s="1"/>
  <c r="V892" i="4"/>
  <c r="W892" i="4" s="1"/>
  <c r="AJ694" i="4"/>
  <c r="AI959" i="4"/>
  <c r="W974" i="4"/>
  <c r="Y974" i="4" s="1"/>
  <c r="W855" i="4"/>
  <c r="W885" i="4"/>
  <c r="W988" i="4"/>
  <c r="V898" i="4"/>
  <c r="W898" i="4" s="1"/>
  <c r="Y898" i="4" s="1"/>
  <c r="AG694" i="4"/>
  <c r="W657" i="4"/>
  <c r="X657" i="4" s="1"/>
  <c r="Y657" i="4" s="1"/>
  <c r="U962" i="4"/>
  <c r="W962" i="4" s="1"/>
  <c r="Y946" i="4"/>
  <c r="X946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579" i="4"/>
  <c r="Y579" i="4" s="1"/>
  <c r="AC579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O661" i="4" s="1"/>
  <c r="AU661" i="4" s="1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L562" i="4" s="1"/>
  <c r="AR562" i="4" s="1"/>
  <c r="AK562" i="4"/>
  <c r="AJ562" i="4"/>
  <c r="Y597" i="4"/>
  <c r="AD597" i="4" s="1"/>
  <c r="AN207" i="4"/>
  <c r="AT207" i="4" s="1"/>
  <c r="AE336" i="4"/>
  <c r="AD336" i="4"/>
  <c r="AH336" i="4"/>
  <c r="AC191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D648" i="4"/>
  <c r="H648" i="4" s="1"/>
  <c r="AM543" i="4"/>
  <c r="AS543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AE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D132" i="4"/>
  <c r="H132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B139" i="4"/>
  <c r="AA139" i="4"/>
  <c r="Z139" i="4"/>
  <c r="AL139" i="4" s="1"/>
  <c r="AR139" i="4" s="1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F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I15" i="4"/>
  <c r="AF94" i="4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B996" i="4"/>
  <c r="AN996" i="4" s="1"/>
  <c r="AU996" i="4"/>
  <c r="AT996" i="4"/>
  <c r="AC996" i="4"/>
  <c r="AA996" i="4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M759" i="4"/>
  <c r="AS759" i="4" s="1"/>
  <c r="AN759" i="4"/>
  <c r="AT759" i="4" s="1"/>
  <c r="AP759" i="4"/>
  <c r="AV759" i="4" s="1"/>
  <c r="AE823" i="4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Y97" i="4"/>
  <c r="Z97" i="4" s="1"/>
  <c r="D128" i="4"/>
  <c r="H128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AC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H97" i="4"/>
  <c r="AC123" i="4"/>
  <c r="Z123" i="4"/>
  <c r="AD123" i="4"/>
  <c r="AE123" i="4"/>
  <c r="AA123" i="4"/>
  <c r="AB123" i="4"/>
  <c r="AB147" i="4"/>
  <c r="AA147" i="4"/>
  <c r="Z147" i="4"/>
  <c r="AL147" i="4" s="1"/>
  <c r="AR147" i="4" s="1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X26" i="4"/>
  <c r="Y26" i="4" s="1"/>
  <c r="Z31" i="4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E91" i="4"/>
  <c r="AD91" i="4"/>
  <c r="AA91" i="4"/>
  <c r="AG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Q759" i="4"/>
  <c r="AW759" i="4" s="1"/>
  <c r="AL759" i="4"/>
  <c r="AR759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Q66" i="4" s="1"/>
  <c r="AW66" i="4" s="1"/>
  <c r="AD66" i="4"/>
  <c r="AB66" i="4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E102" i="4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AC896" i="4"/>
  <c r="Z896" i="4"/>
  <c r="AB896" i="4"/>
  <c r="AA896" i="4"/>
  <c r="AD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0" i="4"/>
  <c r="AS250" i="4" s="1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D258" i="4"/>
  <c r="H258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J15" i="4" l="1"/>
  <c r="AD15" i="4"/>
  <c r="AB15" i="4"/>
  <c r="AF15" i="4"/>
  <c r="AL15" i="4" s="1"/>
  <c r="AR15" i="4" s="1"/>
  <c r="AA15" i="4"/>
  <c r="Z15" i="4"/>
  <c r="AH15" i="4"/>
  <c r="AE15" i="4"/>
  <c r="AQ15" i="4" s="1"/>
  <c r="AW15" i="4" s="1"/>
  <c r="AK15" i="4"/>
  <c r="Y44" i="4"/>
  <c r="AF44" i="4" s="1"/>
  <c r="AG15" i="4"/>
  <c r="AQ39" i="4"/>
  <c r="AW39" i="4" s="1"/>
  <c r="AB94" i="4"/>
  <c r="AA108" i="4"/>
  <c r="Z94" i="4"/>
  <c r="AG108" i="4"/>
  <c r="AM108" i="4" s="1"/>
  <c r="AS108" i="4" s="1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Z108" i="4"/>
  <c r="AK970" i="4"/>
  <c r="AE970" i="4"/>
  <c r="AQ970" i="4" s="1"/>
  <c r="AD970" i="4"/>
  <c r="AP970" i="4" s="1"/>
  <c r="AW970" i="4"/>
  <c r="AB970" i="4"/>
  <c r="AN970" i="4" s="1"/>
  <c r="AC970" i="4"/>
  <c r="Z970" i="4"/>
  <c r="AL970" i="4" s="1"/>
  <c r="AK694" i="4"/>
  <c r="AB694" i="4"/>
  <c r="AN694" i="4" s="1"/>
  <c r="AT694" i="4" s="1"/>
  <c r="AQ941" i="4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I981" i="4"/>
  <c r="AO981" i="4" s="1"/>
  <c r="AH981" i="4"/>
  <c r="AG981" i="4"/>
  <c r="AM981" i="4" s="1"/>
  <c r="AB580" i="4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O805" i="4" s="1"/>
  <c r="AU805" i="4" s="1"/>
  <c r="AB805" i="4"/>
  <c r="AN805" i="4" s="1"/>
  <c r="AT805" i="4" s="1"/>
  <c r="AF805" i="4"/>
  <c r="AL805" i="4" s="1"/>
  <c r="AR805" i="4" s="1"/>
  <c r="AA805" i="4"/>
  <c r="AM805" i="4" s="1"/>
  <c r="AS805" i="4" s="1"/>
  <c r="X919" i="4"/>
  <c r="AO970" i="4"/>
  <c r="AE694" i="4"/>
  <c r="AQ694" i="4" s="1"/>
  <c r="AW694" i="4" s="1"/>
  <c r="AJ757" i="4"/>
  <c r="AP757" i="4" s="1"/>
  <c r="AV757" i="4" s="1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N981" i="4"/>
  <c r="AP625" i="4"/>
  <c r="AV625" i="4" s="1"/>
  <c r="AN612" i="4"/>
  <c r="AT612" i="4" s="1"/>
  <c r="AQ392" i="4"/>
  <c r="AW392" i="4" s="1"/>
  <c r="AI392" i="4"/>
  <c r="AO392" i="4" s="1"/>
  <c r="AU392" i="4" s="1"/>
  <c r="AA392" i="4"/>
  <c r="AM392" i="4" s="1"/>
  <c r="AS392" i="4" s="1"/>
  <c r="AB392" i="4"/>
  <c r="AN392" i="4" s="1"/>
  <c r="AT392" i="4" s="1"/>
  <c r="AI759" i="4"/>
  <c r="AO759" i="4" s="1"/>
  <c r="AU759" i="4" s="1"/>
  <c r="AN580" i="4"/>
  <c r="AT580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P805" i="4" s="1"/>
  <c r="AV805" i="4" s="1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AD59" i="4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E191" i="4"/>
  <c r="AF191" i="4"/>
  <c r="AL191" i="4" s="1"/>
  <c r="AR191" i="4" s="1"/>
  <c r="AG22" i="4"/>
  <c r="AC22" i="4"/>
  <c r="AD22" i="4"/>
  <c r="AF59" i="4"/>
  <c r="AQ106" i="4"/>
  <c r="AW106" i="4" s="1"/>
  <c r="AQ102" i="4"/>
  <c r="AW102" i="4" s="1"/>
  <c r="AP92" i="4"/>
  <c r="AV92" i="4" s="1"/>
  <c r="AN66" i="4"/>
  <c r="AT66" i="4" s="1"/>
  <c r="AH22" i="4"/>
  <c r="AN91" i="4"/>
  <c r="AT91" i="4" s="1"/>
  <c r="AN123" i="4"/>
  <c r="AT123" i="4" s="1"/>
  <c r="AF148" i="4"/>
  <c r="AA22" i="4"/>
  <c r="AE22" i="4"/>
  <c r="AJ22" i="4"/>
  <c r="AP102" i="4"/>
  <c r="AV102" i="4" s="1"/>
  <c r="AK59" i="4"/>
  <c r="AQ179" i="4"/>
  <c r="AW179" i="4" s="1"/>
  <c r="AG148" i="4"/>
  <c r="AE59" i="4"/>
  <c r="AQ59" i="4" s="1"/>
  <c r="AW59" i="4" s="1"/>
  <c r="Z22" i="4"/>
  <c r="AF22" i="4"/>
  <c r="AK22" i="4"/>
  <c r="AQ22" i="4" s="1"/>
  <c r="AW22" i="4" s="1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G562" i="4"/>
  <c r="F562" i="4"/>
  <c r="J562" i="4" s="1"/>
  <c r="Z919" i="4"/>
  <c r="AC919" i="4"/>
  <c r="AA919" i="4"/>
  <c r="AI919" i="4"/>
  <c r="AG919" i="4"/>
  <c r="AD919" i="4"/>
  <c r="AJ919" i="4"/>
  <c r="AE919" i="4"/>
  <c r="AK919" i="4"/>
  <c r="AB919" i="4"/>
  <c r="AF919" i="4"/>
  <c r="AH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O896" i="4" s="1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B44" i="4"/>
  <c r="AI44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AN152" i="4"/>
  <c r="AT152" i="4" s="1"/>
  <c r="AO191" i="4"/>
  <c r="AU191" i="4" s="1"/>
  <c r="AC59" i="4"/>
  <c r="AA59" i="4"/>
  <c r="AE136" i="4"/>
  <c r="AJ59" i="4"/>
  <c r="AP59" i="4" s="1"/>
  <c r="AV59" i="4" s="1"/>
  <c r="AA180" i="4"/>
  <c r="AB59" i="4"/>
  <c r="AD136" i="4"/>
  <c r="AP136" i="4" s="1"/>
  <c r="AV136" i="4" s="1"/>
  <c r="AI59" i="4"/>
  <c r="AO59" i="4" s="1"/>
  <c r="AU59" i="4" s="1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O24" i="4" s="1"/>
  <c r="AU24" i="4" s="1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C44" i="4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J148" i="4"/>
  <c r="AI148" i="4"/>
  <c r="AC148" i="4"/>
  <c r="AE11" i="4"/>
  <c r="Z44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AQ405" i="4" s="1"/>
  <c r="AW405" i="4" s="1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N12" i="4" s="1"/>
  <c r="AT12" i="4" s="1"/>
  <c r="E24" i="4"/>
  <c r="I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AA44" i="4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P71" i="4" s="1"/>
  <c r="AV71" i="4" s="1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22" i="4" l="1"/>
  <c r="AV22" i="4" s="1"/>
  <c r="AK7" i="4"/>
  <c r="AF7" i="4"/>
  <c r="G8" i="4"/>
  <c r="AM9" i="4"/>
  <c r="AS9" i="4" s="1"/>
  <c r="AN49" i="4"/>
  <c r="AT49" i="4" s="1"/>
  <c r="D24" i="4"/>
  <c r="H24" i="4" s="1"/>
  <c r="G102" i="4"/>
  <c r="AO44" i="4"/>
  <c r="AU44" i="4" s="1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AL59" i="4"/>
  <c r="AR59" i="4" s="1"/>
  <c r="D59" i="4" s="1"/>
  <c r="H5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M44" i="4"/>
  <c r="AS44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P770" i="4" s="1"/>
  <c r="AV770" i="4" s="1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D405" i="4"/>
  <c r="H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G619" i="4"/>
  <c r="AM619" i="4" s="1"/>
  <c r="AS619" i="4" s="1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F105" i="4"/>
  <c r="J105" i="4" s="1"/>
  <c r="D43" i="4"/>
  <c r="H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M137" i="4" s="1"/>
  <c r="AS137" i="4" s="1"/>
  <c r="AC137" i="4"/>
  <c r="AA146" i="4"/>
  <c r="AB175" i="4"/>
  <c r="AD175" i="4"/>
  <c r="AD685" i="4"/>
  <c r="Z685" i="4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AM589" i="4" s="1"/>
  <c r="AS589" i="4" s="1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7" i="4" l="1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G59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M908" i="4" s="1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L916" i="4" s="1"/>
  <c r="AJ916" i="4"/>
  <c r="AH916" i="4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E42" i="4"/>
  <c r="I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F6" i="4"/>
  <c r="J6" i="4" s="1"/>
  <c r="D6" i="4"/>
  <c r="H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4" i="4" l="1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90" i="4" l="1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<sst xmlns="http://schemas.openxmlformats.org/spreadsheetml/2006/main" count="482" uniqueCount="170">
  <si>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</si>
  <si>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</si>
  <si>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</si>
  <si>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</si>
  <si>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</si>
  <si>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</si>
  <si>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</si>
  <si>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</si>
  <si>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</si>
  <si>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</si>
  <si>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</si>
  <si>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</si>
  <si>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</si>
  <si>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</si>
  <si>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</si>
  <si>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</si>
  <si>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</si>
  <si>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</si>
  <si>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</si>
  <si>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</si>
  <si>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</si>
  <si>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</si>
  <si>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</si>
  <si>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</si>
  <si>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</si>
  <si>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</si>
  <si>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</si>
  <si>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</si>
  <si>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</si>
  <si>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</si>
  <si>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</si>
  <si>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</si>
  <si>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</si>
  <si>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</si>
  <si>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</si>
  <si>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</si>
  <si>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</si>
  <si>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</si>
  <si>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</si>
  <si>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</si>
  <si>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</si>
  <si>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</si>
  <si>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</si>
  <si>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</si>
  <si>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</si>
  <si>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</si>
  <si>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</si>
  <si>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</si>
  <si>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</si>
  <si>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</si>
  <si>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</si>
  <si>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</si>
  <si>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</si>
  <si>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</si>
  <si>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</si>
  <si>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</si>
  <si>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</si>
  <si>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</si>
  <si>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</si>
  <si>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</si>
  <si>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</si>
  <si>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</si>
  <si>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</si>
  <si>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</si>
  <si>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</si>
  <si>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</si>
  <si>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</si>
  <si>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</si>
  <si>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Cheltenham</t>
  </si>
  <si>
    <t>Rochdale</t>
  </si>
  <si>
    <t>Tranmere</t>
  </si>
  <si>
    <t>E2</t>
  </si>
  <si>
    <t>E3</t>
  </si>
  <si>
    <t>EC</t>
  </si>
  <si>
    <t>SC1</t>
  </si>
  <si>
    <t>Oxford</t>
  </si>
  <si>
    <t>Colchester</t>
  </si>
  <si>
    <t>Stevenage</t>
  </si>
  <si>
    <t>P1</t>
  </si>
  <si>
    <t>Gillingham</t>
  </si>
  <si>
    <t>Bradford</t>
  </si>
  <si>
    <t>Crawley Town</t>
  </si>
  <si>
    <t>Carlisle</t>
  </si>
  <si>
    <t>Northampton</t>
  </si>
  <si>
    <t>Doncaster</t>
  </si>
  <si>
    <t>Weymouth</t>
  </si>
  <si>
    <t>Southend</t>
  </si>
  <si>
    <t>Salford</t>
  </si>
  <si>
    <t>OFI Crete</t>
  </si>
  <si>
    <t>Giannina</t>
  </si>
  <si>
    <t>Ionikos</t>
  </si>
  <si>
    <t>Apollon</t>
  </si>
  <si>
    <t>Volos NFC</t>
  </si>
  <si>
    <t>Panathinaikos</t>
  </si>
  <si>
    <t>AEK</t>
  </si>
  <si>
    <t>PAOK</t>
  </si>
  <si>
    <t>Olympiakos</t>
  </si>
  <si>
    <t>Asteras Tripolis</t>
  </si>
  <si>
    <t>F2</t>
  </si>
  <si>
    <t>G1</t>
  </si>
  <si>
    <t>AFC Wimbledon</t>
  </si>
  <si>
    <t>Bolton</t>
  </si>
  <si>
    <t>Mansfield</t>
  </si>
  <si>
    <t>Swindon</t>
  </si>
  <si>
    <t>Forest Green</t>
  </si>
  <si>
    <t>Yeovil</t>
  </si>
  <si>
    <t>Crewe</t>
  </si>
  <si>
    <t>Panetolikos</t>
  </si>
  <si>
    <t>E1</t>
  </si>
  <si>
    <t>Kortrijk</t>
  </si>
  <si>
    <t>Cardiff</t>
  </si>
  <si>
    <t>Luton</t>
  </si>
  <si>
    <t>Derby</t>
  </si>
  <si>
    <t>Huddersfield</t>
  </si>
  <si>
    <t>Swansea</t>
  </si>
  <si>
    <t>Millwall</t>
  </si>
  <si>
    <t>Preston</t>
  </si>
  <si>
    <t>Morecambe</t>
  </si>
  <si>
    <t>Wigan</t>
  </si>
  <si>
    <t>Rotherham</t>
  </si>
  <si>
    <t>Cambridge</t>
  </si>
  <si>
    <t>Sheffield Weds</t>
  </si>
  <si>
    <t>Harrogate</t>
  </si>
  <si>
    <t>Barrow</t>
  </si>
  <si>
    <t>Port Vale</t>
  </si>
  <si>
    <t>Lamia</t>
  </si>
  <si>
    <t>Aris</t>
  </si>
  <si>
    <t>Antwerp</t>
  </si>
  <si>
    <t>Atromitos</t>
  </si>
  <si>
    <t>B1</t>
  </si>
  <si>
    <t>Barnsley</t>
  </si>
  <si>
    <t>Leyton Orient</t>
  </si>
  <si>
    <t>Dunkerque</t>
  </si>
  <si>
    <t>Niort</t>
  </si>
  <si>
    <t>St Mirren</t>
  </si>
  <si>
    <t>Aberdeen</t>
  </si>
  <si>
    <t>Dundee United</t>
  </si>
  <si>
    <t>Ross County</t>
  </si>
  <si>
    <t>Hearts</t>
  </si>
  <si>
    <t>Celtic</t>
  </si>
  <si>
    <t>Motherwell</t>
  </si>
  <si>
    <t>Hibernian</t>
  </si>
  <si>
    <t>Rangers</t>
  </si>
  <si>
    <t>Livingston</t>
  </si>
  <si>
    <t>St Johnstone</t>
  </si>
  <si>
    <t>Dundee</t>
  </si>
  <si>
    <t>SC0</t>
  </si>
  <si>
    <t>Auxerre</t>
  </si>
  <si>
    <t>Paris FC</t>
  </si>
  <si>
    <t>Nimes</t>
  </si>
  <si>
    <t>Valenciennes</t>
  </si>
  <si>
    <t>Raith Rvs</t>
  </si>
  <si>
    <t>Barnet</t>
  </si>
  <si>
    <t>Partick</t>
  </si>
  <si>
    <t>Ayr</t>
  </si>
  <si>
    <t>Queen of Sth</t>
  </si>
  <si>
    <t>Lyon</t>
  </si>
  <si>
    <t>Marseille</t>
  </si>
  <si>
    <t>Pau FC</t>
  </si>
  <si>
    <t>Nancy</t>
  </si>
  <si>
    <t>Santa Clara</t>
  </si>
  <si>
    <t>Boavista</t>
  </si>
  <si>
    <t>Benfica</t>
  </si>
  <si>
    <t>Gil Vicente</t>
  </si>
  <si>
    <t>Belenenses</t>
  </si>
  <si>
    <t>Sp Lisbon</t>
  </si>
  <si>
    <t>01/02/2022</t>
  </si>
  <si>
    <t>02/02/2022</t>
  </si>
  <si>
    <t>03/02/2022</t>
  </si>
  <si>
    <t>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</si>
</sst>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1.0489424018882805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1.0551236153407171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1.0608381246291672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1.0558699045953301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1.0571615895212632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1.0548923717759795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1.0569383568656741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1.0501502456550436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1.056895036351561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1.0586373210952964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1.0503245504598744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1.0593065045417684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1.0586373210952964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1.0567687035951574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1.0512018249471584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1.0574312850692822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1.0681458983010155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1.0648207184922545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1.0461929391857427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1.0557821208912506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1.0619437671691367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1.0571615895212632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1.056895036351561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1.0510876122378858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1.0513686083765104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1.0509444270006065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1.0624101239736632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1.0510694237812139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1.0556315371027907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1.0655103519273617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1.0669478732554383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1.0637206832523536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1.0518428764688503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1.0509444270006065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1.0872296910692374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1.0887446417482889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1.0900737919216201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1.0928633837940509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1.0883336338982914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1.0872029288255038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1.0483906463555754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1.0584574108458336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1.0457565564423787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1.0937798724539207</v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1.0255762116079061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13.732910408339377</v>
      </c>
      <c r="I2" s="6">
        <f>IF('Log_working_3-way'!$D2="","",'True_Odds_Calculator_3-way'!O3/'True_Odds_Calculator_3-way'!B3-1)</f>
        <v>9.5294970520300293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2.7649950006625623E-2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1.0254816301743523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17.893872591200576</v>
      </c>
      <c r="I3" s="6">
        <f>IF('Log_working_3-way'!$D3="","",'True_Odds_Calculator_3-way'!O4/'True_Odds_Calculator_3-way'!B4-1)</f>
        <v>8.3318479114337762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2.7134467830355113E-2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1.0293086944564371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13.562345405980128</v>
      </c>
      <c r="I4" s="6">
        <f>IF('Log_working_3-way'!$D4="","",'True_Odds_Calculator_3-way'!O5/'True_Odds_Calculator_3-way'!B5-1)</f>
        <v>8.2910692099383834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3.1642582979737544E-2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1.0480006092210312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0.11216759030984824</v>
      </c>
      <c r="I5" s="6">
        <f>IF('Log_working_3-way'!$D5="","",'True_Odds_Calculator_3-way'!O6/'True_Odds_Calculator_3-way'!B6-1)</f>
        <v>3.2725030149343128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3.7362161828002893E-2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1.0305862319032686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15.670374514692075</v>
      </c>
      <c r="I6" s="6">
        <f>IF('Log_working_3-way'!$D6="","",'True_Odds_Calculator_3-way'!O7/'True_Odds_Calculator_3-way'!B7-1)</f>
        <v>7.6793361377947438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3.2810294520507766E-2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1.0444247137665132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39.048844450252112</v>
      </c>
      <c r="I7" s="6">
        <f>IF('Log_working_3-way'!$D7="","",'True_Odds_Calculator_3-way'!O8/'True_Odds_Calculator_3-way'!B8-1)</f>
        <v>4.8950929315588363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3.9313608780232823E-2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1.0322343736905082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22.023322006739736</v>
      </c>
      <c r="I8" s="6">
        <f>IF('Log_working_3-way'!$D8="","",'True_Odds_Calculator_3-way'!O9/'True_Odds_Calculator_3-way'!B9-1)</f>
        <v>6.3025231503836894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3.3532862801155527E-2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1.037433918179882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29.099790544904835</v>
      </c>
      <c r="I9" s="6">
        <f>IF('Log_working_3-way'!$D9="","",'True_Odds_Calculator_3-way'!O10/'True_Odds_Calculator_3-way'!B10-1)</f>
        <v>5.7497227740635459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3.6884696102573056E-2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1.0313434623003264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16.372023857008845</v>
      </c>
      <c r="I10" s="6">
        <f>IF('Log_working_3-way'!$D10="","",'True_Odds_Calculator_3-way'!O11/'True_Odds_Calculator_3-way'!B11-1)</f>
        <v>8.1602579004967062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3.3535924877007295E-2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1.0311771808954089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8.6896361065307044</v>
      </c>
      <c r="I11" s="6">
        <f>IF('Log_working_3-way'!$D11="","",'True_Odds_Calculator_3-way'!O12/'True_Odds_Calculator_3-way'!B12-1)</f>
        <v>8.3318959825405088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3.3518767454362219E-2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1.0321567436312615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10.816526584885882</v>
      </c>
      <c r="I12" s="6">
        <f>IF('Log_working_3-way'!$D12="","",'True_Odds_Calculator_3-way'!O13/'True_Odds_Calculator_3-way'!B13-1)</f>
        <v>7.4603533536756892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3.4613396181788936E-2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1.0360493958069932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24.62983043778592</v>
      </c>
      <c r="I13" s="6">
        <f>IF('Log_working_3-way'!$D13="","",'True_Odds_Calculator_3-way'!O14/'True_Odds_Calculator_3-way'!B14-1)</f>
        <v>7.2470187267578972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3.6694530289566707E-2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1.0304749251752021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7.7338316280000932</v>
      </c>
      <c r="I14" s="6">
        <f>IF('Log_working_3-way'!$D14="","",'True_Odds_Calculator_3-way'!O15/'True_Odds_Calculator_3-way'!B15-1)</f>
        <v>7.7865243086560305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3.2539602336029594E-2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1.0329787710571905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23.179043466412317</v>
      </c>
      <c r="I15" s="6">
        <f>IF('Log_working_3-way'!$D15="","",'True_Odds_Calculator_3-way'!O16/'True_Odds_Calculator_3-way'!B16-1)</f>
        <v>7.4657552138973848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3.3953226260918568E-2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1.0357868451243721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28.151763072281057</v>
      </c>
      <c r="I16" s="6">
        <f>IF('Log_working_3-way'!$D16="","",'True_Odds_Calculator_3-way'!O17/'True_Odds_Calculator_3-way'!B17-1)</f>
        <v>5.5485500759971655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3.5600850428728403E-2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1.0320858983279684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20.732170989365027</v>
      </c>
      <c r="I17" s="6">
        <f>IF('Log_working_3-way'!$D17="","",'True_Odds_Calculator_3-way'!O18/'True_Odds_Calculator_3-way'!B18-1)</f>
        <v>8.0484151597557254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3.3551153441601089E-2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1.0434232212988206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21.994672995713398</v>
      </c>
      <c r="I18" s="6">
        <f>IF('Log_working_3-way'!$D18="","",'True_Odds_Calculator_3-way'!O19/'True_Odds_Calculator_3-way'!B19-1)</f>
        <v>6.3024809330424034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4.4990704387450675E-2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1.0542157966989321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35.281792278048911</v>
      </c>
      <c r="I19" s="6">
        <f>IF('Log_working_3-way'!$D19="","",'True_Odds_Calculator_3-way'!O20/'True_Odds_Calculator_3-way'!B20-1)</f>
        <v>4.6643626207323949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5.022230646587067E-2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1.0201909031505676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10.7165988670105</v>
      </c>
      <c r="I20" s="6">
        <f>IF('Log_working_3-way'!$D20="","",'True_Odds_Calculator_3-way'!O21/'True_Odds_Calculator_3-way'!B21-1)</f>
        <v>7.719822267512443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2.1886714498279503E-2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1.0316850420318691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17.773952788646188</v>
      </c>
      <c r="I21" s="6">
        <f>IF('Log_working_3-way'!$D21="","",'True_Odds_Calculator_3-way'!O22/'True_Odds_Calculator_3-way'!B22-1)</f>
        <v>8.0471529075007648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3.3695353753830704E-2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1.0350303589726946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24.393684557671687</v>
      </c>
      <c r="I22" s="6">
        <f>IF('Log_working_3-way'!$D22="","",'True_Odds_Calculator_3-way'!O23/'True_Odds_Calculator_3-way'!B23-1)</f>
        <v>7.8668030790217287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3.5631035631035868E-2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1.030783592260103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15.806290811492719</v>
      </c>
      <c r="I23" s="6">
        <f>IF('Log_working_3-way'!$D23="","",'True_Odds_Calculator_3-way'!O24/'True_Odds_Calculator_3-way'!B24-1)</f>
        <v>8.2787465684707087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3.3012656144149721E-2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1.0300032043935905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15.680449380291893</v>
      </c>
      <c r="I24" s="6">
        <f>IF('Log_working_3-way'!$D24="","",'True_Odds_Calculator_3-way'!O25/'True_Odds_Calculator_3-way'!B25-1)</f>
        <v>8.9525104829957005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3.2186484893430345E-2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1.0252838358491814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18.584791750777782</v>
      </c>
      <c r="I25" s="6">
        <f>IF('Log_working_3-way'!$D25="","",'True_Odds_Calculator_3-way'!O26/'True_Odds_Calculator_3-way'!B26-1)</f>
        <v>9.1345692921376482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2.6765614138157812E-2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1.0263810490212331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13.272358994043538</v>
      </c>
      <c r="I26" s="6">
        <f>IF('Log_working_3-way'!$D26="","",'True_Odds_Calculator_3-way'!O27/'True_Odds_Calculator_3-way'!B27-1)</f>
        <v>8.7364942220120927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2.8544827075691614E-2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1.0256687687502557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10.179873590153059</v>
      </c>
      <c r="I27" s="6">
        <f>IF('Log_working_3-way'!$D27="","",'True_Odds_Calculator_3-way'!O28/'True_Odds_Calculator_3-way'!B28-1)</f>
        <v>8.8678293154191863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2.7824758797445615E-2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1.0277478588390974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19.446332432631465</v>
      </c>
      <c r="I28" s="6">
        <f>IF('Log_working_3-way'!$D28="","",'True_Odds_Calculator_3-way'!O29/'True_Odds_Calculator_3-way'!B29-1)</f>
        <v>9.5838371241204907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2.9133215015220593E-2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1.025877526318544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7.1752911862700337</v>
      </c>
      <c r="I29" s="6">
        <f>IF('Log_working_3-way'!$D29="","",'True_Odds_Calculator_3-way'!O30/'True_Odds_Calculator_3-way'!B30-1)</f>
        <v>8.2693952279167675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2.7681597128633273E-2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1.027122605156408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15.869988056645628</v>
      </c>
      <c r="I30" s="6">
        <f>IF('Log_working_3-way'!$D30="","",'True_Odds_Calculator_3-way'!O31/'True_Odds_Calculator_3-way'!B31-1)</f>
        <v>8.7930089399122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2.9112234864447251E-2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1.05259058928122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33.162207288819012</v>
      </c>
      <c r="I31" s="6">
        <f>IF('Log_working_3-way'!$D31="","",'True_Odds_Calculator_3-way'!O32/'True_Odds_Calculator_3-way'!B32-1)</f>
        <v>5.5634006315599454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4.9593503948107243E-2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1.04974714037173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29.093609414270663</v>
      </c>
      <c r="I32" s="6">
        <f>IF('Log_working_3-way'!$D32="","",'True_Odds_Calculator_3-way'!O33/'True_Odds_Calculator_3-way'!B33-1)</f>
        <v>6.0026360020986322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4.8783184218378572E-2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1.0419733982499539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9.0309448503242145</v>
      </c>
      <c r="I33" s="6">
        <f>IF('Log_working_3-way'!$D33="","",'True_Odds_Calculator_3-way'!O34/'True_Odds_Calculator_3-way'!B34-1)</f>
        <v>5.6677664820894185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4.4097842779529106E-2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1.0249163598579791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9.1987089947524066</v>
      </c>
      <c r="I34" s="6">
        <f>IF('Log_working_3-way'!$D34="","",'True_Odds_Calculator_3-way'!O35/'True_Odds_Calculator_3-way'!B35-1)</f>
        <v>8.3337704140551008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2.6922906090644627E-2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1.0266350527590202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20.851967895075489</v>
      </c>
      <c r="I35" s="6">
        <f>IF('Log_working_3-way'!$D35="","",'True_Odds_Calculator_3-way'!O36/'True_Odds_Calculator_3-way'!B36-1)</f>
        <v>7.9880125151897676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2.7885017070254481E-2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1.0601864734681392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29.497212038084147</v>
      </c>
      <c r="I36" s="6">
        <f>IF('Log_working_3-way'!$D36="","",'True_Odds_Calculator_3-way'!O37/'True_Odds_Calculator_3-way'!B37-1)</f>
        <v>6.2088889235042775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5.8557674417104133E-2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1.0538276908419089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5.2255341225298313</v>
      </c>
      <c r="I37" s="6">
        <f>IF('Log_working_3-way'!$D37="","",'True_Odds_Calculator_3-way'!O38/'True_Odds_Calculator_3-way'!B38-1)</f>
        <v>9.7347746832725335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5.607355607355613E-2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1.1083930660367722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63.131919906871417</v>
      </c>
      <c r="I38" s="6">
        <f>IF('Log_working_3-way'!$D38="","",'True_Odds_Calculator_3-way'!O39/'True_Odds_Calculator_3-way'!B39-1)</f>
        <v>1.2361193019273555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6.5013266961136518E-2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1.0512649782017816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10.427740462706877</v>
      </c>
      <c r="I39" s="6">
        <f>IF('Log_working_3-way'!$D39="","",'True_Odds_Calculator_3-way'!O40/'True_Odds_Calculator_3-way'!B40-1)</f>
        <v>9.9660616518436687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5.50053354675204E-2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1.0588115265177842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26.907320571266254</v>
      </c>
      <c r="I40" s="6">
        <f>IF('Log_working_3-way'!$D40="","",'True_Odds_Calculator_3-way'!O41/'True_Odds_Calculator_3-way'!B41-1)</f>
        <v>6.9843010179555707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5.8391181924941193E-2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1.0749697570717969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0.55722643814761907</v>
      </c>
      <c r="I41" s="6">
        <f>IF('Log_working_3-way'!$D41="","",'True_Odds_Calculator_3-way'!O42/'True_Odds_Calculator_3-way'!B42-1)</f>
        <v>4.1214905775764281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6.0935636771112467E-2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1.0407193195396589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53.906297031204069</v>
      </c>
      <c r="I42" s="6">
        <f>IF('Log_working_3-way'!$D42="","",'True_Odds_Calculator_3-way'!O43/'True_Odds_Calculator_3-way'!B43-1)</f>
        <v>2.1990589233400715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2.9614293275254555E-2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1.0582514968436336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-0.45554923771430911</v>
      </c>
      <c r="I43" s="6">
        <f>IF('Log_working_3-way'!$D43="","",'True_Odds_Calculator_3-way'!O44/'True_Odds_Calculator_3-way'!B44-1)</f>
        <v>1.9746601765103224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3.8336469156784014E-2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1.0258228714594817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18.929102286830048</v>
      </c>
      <c r="I44" s="6">
        <f>IF('Log_working_3-way'!$D44="","",'True_Odds_Calculator_3-way'!O45/'True_Odds_Calculator_3-way'!B45-1)</f>
        <v>7.725279543826117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2.73719790515079E-2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1.0532679585098146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17.702547246970688</v>
      </c>
      <c r="I45" s="6">
        <f>IF('Log_working_3-way'!$D45="","",'True_Odds_Calculator_3-way'!O46/'True_Odds_Calculator_3-way'!B46-1)</f>
        <v>8.6029905308317893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5.6170913988871529E-2</v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IF('Log_working_3-way'!D46="","",1/'True_Odds_Calculator_3-way'!N47+1/'True_Odds_Calculator_3-way'!O47+1/'True_Odds_Calculator_3-way'!#REF!-1)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IF('Log_working_3-way'!$D46="","",'True_Odds_Calculator_3-way'!#REF!/'True_Odds_Calculator_3-way'!C47-1)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IF('Log_working_3-way'!D47="","",1/'True_Odds_Calculator_3-way'!N48+1/'True_Odds_Calculator_3-way'!O48+1/'True_Odds_Calculator_3-way'!#REF!-1)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IF('Log_working_3-way'!$D47="","",'True_Odds_Calculator_3-way'!#REF!/'True_Odds_Calculator_3-way'!C48-1)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IF('Log_working_3-way'!D48="","",1/'True_Odds_Calculator_3-way'!N49+1/'True_Odds_Calculator_3-way'!O49+1/'True_Odds_Calculator_3-way'!#REF!-1)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IF('Log_working_3-way'!$D48="","",'True_Odds_Calculator_3-way'!#REF!/'True_Odds_Calculator_3-way'!C49-1)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IF('Log_working_3-way'!D49="","",1/'True_Odds_Calculator_3-way'!N50+1/'True_Odds_Calculator_3-way'!O50+1/'True_Odds_Calculator_3-way'!#REF!-1)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IF('Log_working_3-way'!$D49="","",'True_Odds_Calculator_3-way'!#REF!/'True_Odds_Calculator_3-way'!C50-1)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2.57</v>
      </c>
      <c r="B2" s="4">
        <f>IF('True_Odds_Calculator_3-way'!B3="","",'True_Odds_Calculator_3-way'!B3)</f>
        <v>3.04</v>
      </c>
      <c r="C2" s="4">
        <f>IF('True_Odds_Calculator_3-way'!C3="","",'True_Odds_Calculator_3-way'!C3)</f>
        <v>3.23</v>
      </c>
      <c r="D2" s="9">
        <f>(K2/(AR2+K2-(AR2*K2)))</f>
        <v>0.37930925578575642</v>
      </c>
      <c r="E2" s="9">
        <f>(L2/(AR2+L2-(AR2*L2)))</f>
        <v>0.31987304441276398</v>
      </c>
      <c r="F2" s="9">
        <f>(M2/(AR2+M2-(AR2*M2)))</f>
        <v>0.30081769980147982</v>
      </c>
      <c r="G2" s="9">
        <f>AR2</f>
        <v>1.042274653296881</v>
      </c>
      <c r="H2" s="9">
        <f>IF(A2="","",1/D2)</f>
        <v>2.6363712056761028</v>
      </c>
      <c r="I2" s="9">
        <f>IF(B2="","",1/E2)</f>
        <v>3.1262402927256372</v>
      </c>
      <c r="J2" s="9">
        <f>IF(C2="","",1/F2)</f>
        <v>3.3242724768520442</v>
      </c>
      <c r="K2" s="11">
        <f>1/A2</f>
        <v>0.38910505836575876</v>
      </c>
      <c r="L2" s="11">
        <f>1/B2</f>
        <v>0.32894736842105265</v>
      </c>
      <c r="M2" s="11">
        <f>1/C2</f>
        <v>0.30959752321981426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-0.28302542656046226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0.23142145397344294</v>
      </c>
      <c r="Q2" s="11">
        <f>2*'OddsRatio_working_3-way'!K2*'OddsRatio_working_3-way'!L2*'OddsRatio_working_3-way'!M2</f>
        <v>7.925392259364486E-2</v>
      </c>
      <c r="R2" s="11">
        <f>O2/N2</f>
        <v>0</v>
      </c>
      <c r="S2" s="11">
        <f>P2/N2</f>
        <v>-0.8176701888090071</v>
      </c>
      <c r="T2" s="11">
        <f>Q2/N2</f>
        <v>-0.28002403726335867</v>
      </c>
      <c r="U2" s="11">
        <f>'OddsRatio_working_3-way'!S2-'OddsRatio_working_3-way'!R2^2/3</f>
        <v>-0.8176701888090071</v>
      </c>
      <c r="V2" s="11">
        <f>'OddsRatio_working_3-way'!S2*'OddsRatio_working_3-way'!R2/3-2*'OddsRatio_working_3-way'!R2^3/27-'OddsRatio_working_3-way'!T2</f>
        <v>0.28002403726335867</v>
      </c>
      <c r="W2" s="11">
        <f>'OddsRatio_working_3-way'!V2^2+4*'OddsRatio_working_3-way'!U2^3/27</f>
        <v>-2.5764119101252259E-3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0.14229359907897834</v>
      </c>
      <c r="Y2" s="11">
        <f>IF('OddsRatio_working_3-way'!W2&gt;=0,IF('OddsRatio_working_3-way'!V2+SQRT('OddsRatio_working_3-way'!W2)&gt;0,0,PI()),ACOS('OddsRatio_working_3-way'!V2/(2*'OddsRatio_working_3-way'!X2)))</f>
        <v>0.17931731343195501</v>
      </c>
      <c r="Z2" s="11">
        <f>'OddsRatio_working_3-way'!X2^(1/3)*COS('OddsRatio_working_3-way'!Y2/3)</f>
        <v>0.52113732664844059</v>
      </c>
      <c r="AA2" s="11">
        <f>'OddsRatio_working_3-way'!X2^(1/3)*COS(('OddsRatio_working_3-way'!Y2+2*PI())/3)</f>
        <v>-0.28757722275524511</v>
      </c>
      <c r="AB2" s="11">
        <f>'OddsRatio_working_3-way'!X2^(1/3)*COS(('OddsRatio_working_3-way'!Y2+4*PI())/3)</f>
        <v>-0.2335601038931954</v>
      </c>
      <c r="AC2" s="11">
        <f>'OddsRatio_working_3-way'!X2^(1/3)*SIN('OddsRatio_working_3-way'!Y2/3)</f>
        <v>3.1186798115852381E-2</v>
      </c>
      <c r="AD2" s="11">
        <f>'OddsRatio_working_3-way'!X2^(1/3)*SIN(('OddsRatio_working_3-way'!Y2+2*PI())/3)</f>
        <v>0.43572476467993249</v>
      </c>
      <c r="AE2" s="11">
        <f>'OddsRatio_working_3-way'!X2^(1/3)*SIN(('OddsRatio_working_3-way'!Y2+4*PI())/3)</f>
        <v>-0.46691156279578494</v>
      </c>
      <c r="AF2" s="11">
        <f>-'OddsRatio_working_3-way'!U2/(3*'OddsRatio_working_3-way'!X2^(1/3))*COS(('OddsRatio_working_3-way'!Y2)/3)</f>
        <v>0.52113732664844037</v>
      </c>
      <c r="AG2" s="11">
        <f>-'OddsRatio_working_3-way'!U2/(3*'OddsRatio_working_3-way'!X2^(1/3))*COS(('OddsRatio_working_3-way'!Y2+2*PI())/3)</f>
        <v>-0.287577222755245</v>
      </c>
      <c r="AH2" s="11">
        <f>-'OddsRatio_working_3-way'!U2/(3*'OddsRatio_working_3-way'!X2^(1/3))*COS(('OddsRatio_working_3-way'!Y2+4*PI())/3)</f>
        <v>-0.23356010389319529</v>
      </c>
      <c r="AI2" s="11">
        <f>'OddsRatio_working_3-way'!U2/(3*'OddsRatio_working_3-way'!X2^(1/3))*SIN(('OddsRatio_working_3-way'!Y2)/3)</f>
        <v>-3.1186798115852368E-2</v>
      </c>
      <c r="AJ2" s="11">
        <f>'OddsRatio_working_3-way'!U2/(3*'OddsRatio_working_3-way'!X2^(1/3))*SIN(('OddsRatio_working_3-way'!Y2+2*PI())/3)</f>
        <v>-0.43572476467993232</v>
      </c>
      <c r="AK2" s="11">
        <f>'OddsRatio_working_3-way'!U2/(3*'OddsRatio_working_3-way'!X2^(1/3))*SIN(('OddsRatio_working_3-way'!Y2+4*PI())/3)</f>
        <v>0.46691156279578472</v>
      </c>
      <c r="AL2" s="11">
        <f>'OddsRatio_working_3-way'!Z2+'OddsRatio_working_3-way'!AF2</f>
        <v>1.042274653296881</v>
      </c>
      <c r="AM2" s="11">
        <f>'OddsRatio_working_3-way'!AA2+'OddsRatio_working_3-way'!AG2</f>
        <v>-0.57515444551049011</v>
      </c>
      <c r="AN2" s="11">
        <f>'OddsRatio_working_3-way'!AB2+'OddsRatio_working_3-way'!AH2</f>
        <v>-0.46712020778639068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1.042274653296881</v>
      </c>
      <c r="AS2" s="11">
        <f>IF(('OddsRatio_working_3-way'!X2=0),IF(Q2&gt;0,-Q2^(1/3),(-Q2)^(1/3)),'OddsRatio_working_3-way'!AM2-'OddsRatio_working_3-way'!R2/3)</f>
        <v>-0.57515444551049011</v>
      </c>
      <c r="AT2" s="11">
        <f>IF(('OddsRatio_working_3-way'!X2=0),IF(Q2&gt;0,-Q2^(1/3),(-Q2)^(1/3)),'OddsRatio_working_3-way'!AN2-'OddsRatio_working_3-way'!R2/3)</f>
        <v>-0.46712020778639068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2.27</v>
      </c>
      <c r="B3" s="4">
        <f>IF('True_Odds_Calculator_3-way'!B4="","",'True_Odds_Calculator_3-way'!B4)</f>
        <v>3.23</v>
      </c>
      <c r="C3" s="4">
        <f>IF('True_Odds_Calculator_3-way'!C4="","",'True_Odds_Calculator_3-way'!C4)</f>
        <v>3.61</v>
      </c>
      <c r="D3" s="9">
        <f t="shared" ref="D3" si="0">(K3/(AR3+K3-(AR3*K3)))</f>
        <v>0.43036496672553393</v>
      </c>
      <c r="E3" s="9">
        <f t="shared" ref="E3" si="1">(L3/(AR3+L3-(AR3*L3)))</f>
        <v>0.30083034838539058</v>
      </c>
      <c r="F3" s="9">
        <f t="shared" ref="F3" si="2">(M3/(AR3+M3-(AR3*M3)))</f>
        <v>0.26880468488907555</v>
      </c>
      <c r="G3" s="9">
        <f t="shared" ref="G3" si="3">AR3</f>
        <v>1.0422119757471129</v>
      </c>
      <c r="H3" s="9">
        <f t="shared" ref="H3" si="4">IF(A3="","",1/D3)</f>
        <v>2.3236092091988332</v>
      </c>
      <c r="I3" s="9">
        <f t="shared" ref="I3" si="5">IF(B3="","",1/E3)</f>
        <v>3.3241327059160621</v>
      </c>
      <c r="J3" s="9">
        <f t="shared" ref="J3" si="6">IF(C3="","",1/F3)</f>
        <v>3.7201732566999648</v>
      </c>
      <c r="K3" s="11">
        <f t="shared" ref="K3" si="7">1/A3</f>
        <v>0.44052863436123346</v>
      </c>
      <c r="L3" s="11">
        <f t="shared" ref="L3" si="8">1/B3</f>
        <v>0.30959752321981426</v>
      </c>
      <c r="M3" s="11">
        <f t="shared" ref="M3" si="9">1/C3</f>
        <v>0.2770083102493075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-0.27926307122692495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0.23083711018988678</v>
      </c>
      <c r="Q3" s="11">
        <f>2*'OddsRatio_working_3-way'!K3*'OddsRatio_working_3-way'!L3*'OddsRatio_working_3-way'!M3</f>
        <v>7.5560428867393378E-2</v>
      </c>
      <c r="R3" s="11">
        <f t="shared" ref="R3" si="10">O3/N3</f>
        <v>0</v>
      </c>
      <c r="S3" s="11">
        <f t="shared" ref="S3" si="11">P3/N3</f>
        <v>-0.82659375325107709</v>
      </c>
      <c r="T3" s="11">
        <f t="shared" ref="T3" si="12">Q3/N3</f>
        <v>-0.2705707866615637</v>
      </c>
      <c r="U3" s="11">
        <f>'OddsRatio_working_3-way'!S3-'OddsRatio_working_3-way'!R3^2/3</f>
        <v>-0.82659375325107709</v>
      </c>
      <c r="V3" s="11">
        <f>'OddsRatio_working_3-way'!S3*'OddsRatio_working_3-way'!R3/3-2*'OddsRatio_working_3-way'!R3^3/27-'OddsRatio_working_3-way'!T3</f>
        <v>0.2705707866615637</v>
      </c>
      <c r="W3" s="11">
        <f>'OddsRatio_working_3-way'!V3^2+4*'OddsRatio_working_3-way'!U3^3/27</f>
        <v>-1.0461991714984464E-2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0.1446293040065203</v>
      </c>
      <c r="Y3" s="11">
        <f>IF('OddsRatio_working_3-way'!W3&gt;=0,IF('OddsRatio_working_3-way'!V3+SQRT('OddsRatio_working_3-way'!W3)&gt;0,0,PI()),ACOS('OddsRatio_working_3-way'!V3/(2*'OddsRatio_working_3-way'!X3)))</f>
        <v>0.36142447041563486</v>
      </c>
      <c r="Z3" s="11">
        <f>'OddsRatio_working_3-way'!X3^(1/3)*COS('OddsRatio_working_3-way'!Y3/3)</f>
        <v>0.52110598787355655</v>
      </c>
      <c r="AA3" s="11">
        <f>'OddsRatio_working_3-way'!X3^(1/3)*COS(('OddsRatio_working_3-way'!Y3+2*PI())/3)</f>
        <v>-0.31518677803153855</v>
      </c>
      <c r="AB3" s="11">
        <f>'OddsRatio_working_3-way'!X3^(1/3)*COS(('OddsRatio_working_3-way'!Y3+4*PI())/3)</f>
        <v>-0.20591920984201789</v>
      </c>
      <c r="AC3" s="11">
        <f>'OddsRatio_working_3-way'!X3^(1/3)*SIN('OddsRatio_working_3-way'!Y3/3)</f>
        <v>6.3085659907915551E-2</v>
      </c>
      <c r="AD3" s="11">
        <f>'OddsRatio_working_3-way'!X3^(1/3)*SIN(('OddsRatio_working_3-way'!Y3+2*PI())/3)</f>
        <v>0.41974819360872784</v>
      </c>
      <c r="AE3" s="11">
        <f>'OddsRatio_working_3-way'!X3^(1/3)*SIN(('OddsRatio_working_3-way'!Y3+4*PI())/3)</f>
        <v>-0.48283385351664337</v>
      </c>
      <c r="AF3" s="11">
        <f>-'OddsRatio_working_3-way'!U3/(3*'OddsRatio_working_3-way'!X3^(1/3))*COS(('OddsRatio_working_3-way'!Y3)/3)</f>
        <v>0.52110598787355644</v>
      </c>
      <c r="AG3" s="11">
        <f>-'OddsRatio_working_3-way'!U3/(3*'OddsRatio_working_3-way'!X3^(1/3))*COS(('OddsRatio_working_3-way'!Y3+2*PI())/3)</f>
        <v>-0.31518677803153849</v>
      </c>
      <c r="AH3" s="11">
        <f>-'OddsRatio_working_3-way'!U3/(3*'OddsRatio_working_3-way'!X3^(1/3))*COS(('OddsRatio_working_3-way'!Y3+4*PI())/3)</f>
        <v>-0.20591920984201784</v>
      </c>
      <c r="AI3" s="11">
        <f>'OddsRatio_working_3-way'!U3/(3*'OddsRatio_working_3-way'!X3^(1/3))*SIN(('OddsRatio_working_3-way'!Y3)/3)</f>
        <v>-6.3085659907915537E-2</v>
      </c>
      <c r="AJ3" s="11">
        <f>'OddsRatio_working_3-way'!U3/(3*'OddsRatio_working_3-way'!X3^(1/3))*SIN(('OddsRatio_working_3-way'!Y3+2*PI())/3)</f>
        <v>-0.41974819360872773</v>
      </c>
      <c r="AK3" s="11">
        <f>'OddsRatio_working_3-way'!U3/(3*'OddsRatio_working_3-way'!X3^(1/3))*SIN(('OddsRatio_working_3-way'!Y3+4*PI())/3)</f>
        <v>0.48283385351664332</v>
      </c>
      <c r="AL3" s="11">
        <f>'OddsRatio_working_3-way'!Z3+'OddsRatio_working_3-way'!AF3</f>
        <v>1.0422119757471129</v>
      </c>
      <c r="AM3" s="11">
        <f>'OddsRatio_working_3-way'!AA3+'OddsRatio_working_3-way'!AG3</f>
        <v>-0.63037355606307699</v>
      </c>
      <c r="AN3" s="11">
        <f>'OddsRatio_working_3-way'!AB3+'OddsRatio_working_3-way'!AH3</f>
        <v>-0.41183841968403573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1.0422119757471129</v>
      </c>
      <c r="AS3" s="11">
        <f>IF(('OddsRatio_working_3-way'!X3=0),IF(Q3&gt;0,-Q3^(1/3),(-Q3)^(1/3)),'OddsRatio_working_3-way'!AM3-'OddsRatio_working_3-way'!R3/3)</f>
        <v>-0.63037355606307699</v>
      </c>
      <c r="AT3" s="11">
        <f>IF(('OddsRatio_working_3-way'!X3=0),IF(Q3&gt;0,-Q3^(1/3),(-Q3)^(1/3)),'OddsRatio_working_3-way'!AN3-'OddsRatio_working_3-way'!R3/3)</f>
        <v>-0.41183841968403573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2.58</v>
      </c>
      <c r="B4" s="4">
        <f>IF('True_Odds_Calculator_3-way'!B5="","",'True_Odds_Calculator_3-way'!B5)</f>
        <v>3.23</v>
      </c>
      <c r="C4" s="4">
        <f>IF('True_Odds_Calculator_3-way'!C5="","",'True_Odds_Calculator_3-way'!C5)</f>
        <v>2.99</v>
      </c>
      <c r="D4" s="9">
        <f t="shared" ref="D4:D67" si="13">(K4/(AR4+K4-(AR4*K4)))</f>
        <v>0.37642614174295869</v>
      </c>
      <c r="E4" s="9">
        <f t="shared" ref="E4:E67" si="14">(L4/(AR4+L4-(AR4*L4)))</f>
        <v>0.29957508254178017</v>
      </c>
      <c r="F4" s="9">
        <f t="shared" ref="F4:F67" si="15">(M4/(AR4+M4-(AR4*M4)))</f>
        <v>0.32399877571526098</v>
      </c>
      <c r="G4" s="9">
        <f t="shared" ref="G4:G67" si="16">AR4</f>
        <v>1.048457997814505</v>
      </c>
      <c r="H4" s="9">
        <f t="shared" ref="H4:H67" si="17">IF(A4="","",1/D4)</f>
        <v>2.6565636365469181</v>
      </c>
      <c r="I4" s="9">
        <f t="shared" ref="I4:I67" si="18">IF(B4="","",1/E4)</f>
        <v>3.338061335126346</v>
      </c>
      <c r="J4" s="9">
        <f t="shared" ref="J4:J67" si="19">IF(C4="","",1/F4)</f>
        <v>3.086431415650865</v>
      </c>
      <c r="K4" s="11">
        <f t="shared" ref="K4:K67" si="20">1/A4</f>
        <v>0.38759689922480617</v>
      </c>
      <c r="L4" s="11">
        <f t="shared" ref="L4:L67" si="21">1/B4</f>
        <v>0.30959752321981426</v>
      </c>
      <c r="M4" s="11">
        <f t="shared" ref="M4:M67" si="22">1/C4</f>
        <v>0.33444816053511706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-0.28139839095334052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0.23277405753998115</v>
      </c>
      <c r="Q4" s="11">
        <f>2*'OddsRatio_working_3-way'!K4*'OddsRatio_working_3-way'!L4*'OddsRatio_working_3-way'!M4</f>
        <v>8.0266916393096951E-2</v>
      </c>
      <c r="R4" s="11">
        <f t="shared" ref="R4:R67" si="23">O4/N4</f>
        <v>0</v>
      </c>
      <c r="S4" s="11">
        <f t="shared" ref="S4:S67" si="24">P4/N4</f>
        <v>-0.82720465014520317</v>
      </c>
      <c r="T4" s="11">
        <f t="shared" ref="T4:T67" si="25">Q4/N4</f>
        <v>-0.28524298280869076</v>
      </c>
      <c r="U4" s="11">
        <f>'OddsRatio_working_3-way'!S4-'OddsRatio_working_3-way'!R4^2/3</f>
        <v>-0.82720465014520317</v>
      </c>
      <c r="V4" s="11">
        <f>'OddsRatio_working_3-way'!S4*'OddsRatio_working_3-way'!R4/3-2*'OddsRatio_working_3-way'!R4^3/27-'OddsRatio_working_3-way'!T4</f>
        <v>0.28524298280869076</v>
      </c>
      <c r="W4" s="11">
        <f>'OddsRatio_working_3-way'!V4^2+4*'OddsRatio_working_3-way'!U4^3/27</f>
        <v>-2.4926311916601968E-3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0.14478966678708399</v>
      </c>
      <c r="Y4" s="11">
        <f>IF('OddsRatio_working_3-way'!W4&gt;=0,IF('OddsRatio_working_3-way'!V4+SQRT('OddsRatio_working_3-way'!W4)&gt;0,0,PI()),ACOS('OddsRatio_working_3-way'!V4/(2*'OddsRatio_working_3-way'!X4)))</f>
        <v>0.17327538120594044</v>
      </c>
      <c r="Z4" s="11">
        <f>'OddsRatio_working_3-way'!X4^(1/3)*COS('OddsRatio_working_3-way'!Y4/3)</f>
        <v>0.5242289989072525</v>
      </c>
      <c r="AA4" s="11">
        <f>'OddsRatio_working_3-way'!X4^(1/3)*COS(('OddsRatio_working_3-way'!Y4+2*PI())/3)</f>
        <v>-0.28836578637114185</v>
      </c>
      <c r="AB4" s="11">
        <f>'OddsRatio_working_3-way'!X4^(1/3)*COS(('OddsRatio_working_3-way'!Y4+4*PI())/3)</f>
        <v>-0.23586321253611064</v>
      </c>
      <c r="AC4" s="11">
        <f>'OddsRatio_working_3-way'!X4^(1/3)*SIN('OddsRatio_working_3-way'!Y4/3)</f>
        <v>3.0312375136803585E-2</v>
      </c>
      <c r="AD4" s="11">
        <f>'OddsRatio_working_3-way'!X4^(1/3)*SIN(('OddsRatio_working_3-way'!Y4+2*PI())/3)</f>
        <v>0.4388394428857636</v>
      </c>
      <c r="AE4" s="11">
        <f>'OddsRatio_working_3-way'!X4^(1/3)*SIN(('OddsRatio_working_3-way'!Y4+4*PI())/3)</f>
        <v>-0.46915181802256711</v>
      </c>
      <c r="AF4" s="11">
        <f>-'OddsRatio_working_3-way'!U4/(3*'OddsRatio_working_3-way'!X4^(1/3))*COS(('OddsRatio_working_3-way'!Y4)/3)</f>
        <v>0.5242289989072525</v>
      </c>
      <c r="AG4" s="11">
        <f>-'OddsRatio_working_3-way'!U4/(3*'OddsRatio_working_3-way'!X4^(1/3))*COS(('OddsRatio_working_3-way'!Y4+2*PI())/3)</f>
        <v>-0.28836578637114185</v>
      </c>
      <c r="AH4" s="11">
        <f>-'OddsRatio_working_3-way'!U4/(3*'OddsRatio_working_3-way'!X4^(1/3))*COS(('OddsRatio_working_3-way'!Y4+4*PI())/3)</f>
        <v>-0.23586321253611064</v>
      </c>
      <c r="AI4" s="11">
        <f>'OddsRatio_working_3-way'!U4/(3*'OddsRatio_working_3-way'!X4^(1/3))*SIN(('OddsRatio_working_3-way'!Y4)/3)</f>
        <v>-3.0312375136803585E-2</v>
      </c>
      <c r="AJ4" s="11">
        <f>'OddsRatio_working_3-way'!U4/(3*'OddsRatio_working_3-way'!X4^(1/3))*SIN(('OddsRatio_working_3-way'!Y4+2*PI())/3)</f>
        <v>-0.4388394428857636</v>
      </c>
      <c r="AK4" s="11">
        <f>'OddsRatio_working_3-way'!U4/(3*'OddsRatio_working_3-way'!X4^(1/3))*SIN(('OddsRatio_working_3-way'!Y4+4*PI())/3)</f>
        <v>0.46915181802256711</v>
      </c>
      <c r="AL4" s="11">
        <f>'OddsRatio_working_3-way'!Z4+'OddsRatio_working_3-way'!AF4</f>
        <v>1.048457997814505</v>
      </c>
      <c r="AM4" s="11">
        <f>'OddsRatio_working_3-way'!AA4+'OddsRatio_working_3-way'!AG4</f>
        <v>-0.5767315727422837</v>
      </c>
      <c r="AN4" s="11">
        <f>'OddsRatio_working_3-way'!AB4+'OddsRatio_working_3-way'!AH4</f>
        <v>-0.47172642507222129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1.048457997814505</v>
      </c>
      <c r="AS4" s="11">
        <f>IF(('OddsRatio_working_3-way'!X4=0),IF(Q4&gt;0,-Q4^(1/3),(-Q4)^(1/3)),'OddsRatio_working_3-way'!AM4-'OddsRatio_working_3-way'!R4/3)</f>
        <v>-0.5767315727422837</v>
      </c>
      <c r="AT4" s="11">
        <f>IF(('OddsRatio_working_3-way'!X4=0),IF(Q4&gt;0,-Q4^(1/3),(-Q4)^(1/3)),'OddsRatio_working_3-way'!AN4-'OddsRatio_working_3-way'!R4/3)</f>
        <v>-0.47172642507222129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9.31</v>
      </c>
      <c r="B5" s="4">
        <f>IF('True_Odds_Calculator_3-way'!B6="","",'True_Odds_Calculator_3-way'!B6)</f>
        <v>4.75</v>
      </c>
      <c r="C5" s="4">
        <f>IF('True_Odds_Calculator_3-way'!C6="","",'True_Odds_Calculator_3-way'!C6)</f>
        <v>1.39</v>
      </c>
      <c r="D5" s="9">
        <f t="shared" si="13"/>
        <v>9.9877919933918119E-2</v>
      </c>
      <c r="E5" s="9">
        <f t="shared" si="14"/>
        <v>0.19735981500700805</v>
      </c>
      <c r="F5" s="9">
        <f t="shared" si="15"/>
        <v>0.70276226505907369</v>
      </c>
      <c r="G5" s="9">
        <f t="shared" si="16"/>
        <v>1.084503360814346</v>
      </c>
      <c r="H5" s="9">
        <f t="shared" si="17"/>
        <v>10.012222928367216</v>
      </c>
      <c r="I5" s="9">
        <f t="shared" si="18"/>
        <v>5.0668876030537975</v>
      </c>
      <c r="J5" s="9">
        <f t="shared" si="19"/>
        <v>1.4229563107175949</v>
      </c>
      <c r="K5" s="11">
        <f t="shared" si="20"/>
        <v>0.10741138560687433</v>
      </c>
      <c r="L5" s="11">
        <f t="shared" si="21"/>
        <v>0.21052631578947367</v>
      </c>
      <c r="M5" s="11">
        <f t="shared" si="22"/>
        <v>0.71942446043165476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-0.19771463060203642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0.2025402121629058</v>
      </c>
      <c r="Q5" s="11">
        <f>2*'OddsRatio_working_3-way'!K5*'OddsRatio_working_3-way'!L5*'OddsRatio_working_3-way'!M5</f>
        <v>3.2536580267133457E-2</v>
      </c>
      <c r="R5" s="11">
        <f t="shared" si="23"/>
        <v>0</v>
      </c>
      <c r="S5" s="11">
        <f t="shared" si="24"/>
        <v>-1.0244068005800866</v>
      </c>
      <c r="T5" s="11">
        <f t="shared" si="25"/>
        <v>-0.16456334145864843</v>
      </c>
      <c r="U5" s="11">
        <f>'OddsRatio_working_3-way'!S5-'OddsRatio_working_3-way'!R5^2/3</f>
        <v>-1.0244068005800866</v>
      </c>
      <c r="V5" s="11">
        <f>'OddsRatio_working_3-way'!S5*'OddsRatio_working_3-way'!R5/3-2*'OddsRatio_working_3-way'!R5^3/27-'OddsRatio_working_3-way'!T5</f>
        <v>0.16456334145864843</v>
      </c>
      <c r="W5" s="11">
        <f>'OddsRatio_working_3-way'!V5^2+4*'OddsRatio_working_3-way'!U5^3/27</f>
        <v>-0.13218142759873378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0.19953854323837381</v>
      </c>
      <c r="Y5" s="11">
        <f>IF('OddsRatio_working_3-way'!W5&gt;=0,IF('OddsRatio_working_3-way'!V5+SQRT('OddsRatio_working_3-way'!W5)&gt;0,0,PI()),ACOS('OddsRatio_working_3-way'!V5/(2*'OddsRatio_working_3-way'!X5)))</f>
        <v>1.145753514855046</v>
      </c>
      <c r="Z5" s="11">
        <f>'OddsRatio_working_3-way'!X5^(1/3)*COS('OddsRatio_working_3-way'!Y5/3)</f>
        <v>0.54225168040717298</v>
      </c>
      <c r="AA5" s="11">
        <f>'OddsRatio_working_3-way'!X5^(1/3)*COS(('OddsRatio_working_3-way'!Y5+2*PI())/3)</f>
        <v>-0.45973664706978767</v>
      </c>
      <c r="AB5" s="11">
        <f>'OddsRatio_working_3-way'!X5^(1/3)*COS(('OddsRatio_working_3-way'!Y5+4*PI())/3)</f>
        <v>-8.251503333738501E-2</v>
      </c>
      <c r="AC5" s="11">
        <f>'OddsRatio_working_3-way'!X5^(1/3)*SIN('OddsRatio_working_3-way'!Y5/3)</f>
        <v>0.21778900023254763</v>
      </c>
      <c r="AD5" s="11">
        <f>'OddsRatio_working_3-way'!X5^(1/3)*SIN(('OddsRatio_working_3-way'!Y5+2*PI())/3)</f>
        <v>0.36070923036113872</v>
      </c>
      <c r="AE5" s="11">
        <f>'OddsRatio_working_3-way'!X5^(1/3)*SIN(('OddsRatio_working_3-way'!Y5+4*PI())/3)</f>
        <v>-0.57849823059368621</v>
      </c>
      <c r="AF5" s="11">
        <f>-'OddsRatio_working_3-way'!U5/(3*'OddsRatio_working_3-way'!X5^(1/3))*COS(('OddsRatio_working_3-way'!Y5)/3)</f>
        <v>0.54225168040717298</v>
      </c>
      <c r="AG5" s="11">
        <f>-'OddsRatio_working_3-way'!U5/(3*'OddsRatio_working_3-way'!X5^(1/3))*COS(('OddsRatio_working_3-way'!Y5+2*PI())/3)</f>
        <v>-0.45973664706978767</v>
      </c>
      <c r="AH5" s="11">
        <f>-'OddsRatio_working_3-way'!U5/(3*'OddsRatio_working_3-way'!X5^(1/3))*COS(('OddsRatio_working_3-way'!Y5+4*PI())/3)</f>
        <v>-8.251503333738501E-2</v>
      </c>
      <c r="AI5" s="11">
        <f>'OddsRatio_working_3-way'!U5/(3*'OddsRatio_working_3-way'!X5^(1/3))*SIN(('OddsRatio_working_3-way'!Y5)/3)</f>
        <v>-0.21778900023254763</v>
      </c>
      <c r="AJ5" s="11">
        <f>'OddsRatio_working_3-way'!U5/(3*'OddsRatio_working_3-way'!X5^(1/3))*SIN(('OddsRatio_working_3-way'!Y5+2*PI())/3)</f>
        <v>-0.36070923036113872</v>
      </c>
      <c r="AK5" s="11">
        <f>'OddsRatio_working_3-way'!U5/(3*'OddsRatio_working_3-way'!X5^(1/3))*SIN(('OddsRatio_working_3-way'!Y5+4*PI())/3)</f>
        <v>0.57849823059368621</v>
      </c>
      <c r="AL5" s="11">
        <f>'OddsRatio_working_3-way'!Z5+'OddsRatio_working_3-way'!AF5</f>
        <v>1.084503360814346</v>
      </c>
      <c r="AM5" s="11">
        <f>'OddsRatio_working_3-way'!AA5+'OddsRatio_working_3-way'!AG5</f>
        <v>-0.91947329413957535</v>
      </c>
      <c r="AN5" s="11">
        <f>'OddsRatio_working_3-way'!AB5+'OddsRatio_working_3-way'!AH5</f>
        <v>-0.16503006667477002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1.084503360814346</v>
      </c>
      <c r="AS5" s="11">
        <f>IF(('OddsRatio_working_3-way'!X5=0),IF(Q5&gt;0,-Q5^(1/3),(-Q5)^(1/3)),'OddsRatio_working_3-way'!AM5-'OddsRatio_working_3-way'!R5/3)</f>
        <v>-0.91947329413957535</v>
      </c>
      <c r="AT5" s="11">
        <f>IF(('OddsRatio_working_3-way'!X5=0),IF(Q5&gt;0,-Q5^(1/3),(-Q5)^(1/3)),'OddsRatio_working_3-way'!AN5-'OddsRatio_working_3-way'!R5/3)</f>
        <v>-0.16503006667477002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2.41</v>
      </c>
      <c r="B6" s="4">
        <f>IF('True_Odds_Calculator_3-way'!B7="","",'True_Odds_Calculator_3-way'!B7)</f>
        <v>3.34</v>
      </c>
      <c r="C6" s="4">
        <f>IF('True_Odds_Calculator_3-way'!C7="","",'True_Odds_Calculator_3-way'!C7)</f>
        <v>3.14</v>
      </c>
      <c r="D6" s="9">
        <f t="shared" si="13"/>
        <v>0.40300246048958044</v>
      </c>
      <c r="E6" s="9">
        <f t="shared" si="14"/>
        <v>0.28914677359261787</v>
      </c>
      <c r="F6" s="9">
        <f t="shared" si="15"/>
        <v>0.30785076591780186</v>
      </c>
      <c r="G6" s="9">
        <f t="shared" si="16"/>
        <v>1.0506201619134399</v>
      </c>
      <c r="H6" s="9">
        <f t="shared" si="17"/>
        <v>2.4813744282979502</v>
      </c>
      <c r="I6" s="9">
        <f t="shared" si="18"/>
        <v>3.4584511788774486</v>
      </c>
      <c r="J6" s="9">
        <f t="shared" si="19"/>
        <v>3.2483271464947614</v>
      </c>
      <c r="K6" s="11">
        <f t="shared" si="20"/>
        <v>0.41493775933609955</v>
      </c>
      <c r="L6" s="11">
        <f t="shared" si="21"/>
        <v>0.29940119760479045</v>
      </c>
      <c r="M6" s="11">
        <f t="shared" si="22"/>
        <v>0.31847133757961782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-0.27935444490145966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0.23303552790816073</v>
      </c>
      <c r="Q6" s="11">
        <f>2*'OddsRatio_working_3-way'!K6*'OddsRatio_working_3-way'!L6*'OddsRatio_working_3-way'!M6</f>
        <v>7.9129211513806696E-2</v>
      </c>
      <c r="R6" s="11">
        <f t="shared" si="23"/>
        <v>0</v>
      </c>
      <c r="S6" s="11">
        <f t="shared" si="24"/>
        <v>-0.83419301951813363</v>
      </c>
      <c r="T6" s="11">
        <f t="shared" si="25"/>
        <v>-0.28325739202653094</v>
      </c>
      <c r="U6" s="11">
        <f>'OddsRatio_working_3-way'!S6-'OddsRatio_working_3-way'!R6^2/3</f>
        <v>-0.83419301951813363</v>
      </c>
      <c r="V6" s="11">
        <f>'OddsRatio_working_3-way'!S6*'OddsRatio_working_3-way'!R6/3-2*'OddsRatio_working_3-way'!R6^3/27-'OddsRatio_working_3-way'!T6</f>
        <v>0.28325739202653094</v>
      </c>
      <c r="W6" s="11">
        <f>'OddsRatio_working_3-way'!V6^2+4*'OddsRatio_working_3-way'!U6^3/27</f>
        <v>-5.7647409549066858E-3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0.14662834914553405</v>
      </c>
      <c r="Y6" s="11">
        <f>IF('OddsRatio_working_3-way'!W6&gt;=0,IF('OddsRatio_working_3-way'!V6+SQRT('OddsRatio_working_3-way'!W6)&gt;0,0,PI()),ACOS('OddsRatio_working_3-way'!V6/(2*'OddsRatio_working_3-way'!X6)))</f>
        <v>0.26188931404548055</v>
      </c>
      <c r="Z6" s="11">
        <f>'OddsRatio_working_3-way'!X6^(1/3)*COS('OddsRatio_working_3-way'!Y6/3)</f>
        <v>0.52531008095671994</v>
      </c>
      <c r="AA6" s="11">
        <f>'OddsRatio_working_3-way'!X6^(1/3)*COS(('OddsRatio_working_3-way'!Y6+2*PI())/3)</f>
        <v>-0.3024701634025283</v>
      </c>
      <c r="AB6" s="11">
        <f>'OddsRatio_working_3-way'!X6^(1/3)*COS(('OddsRatio_working_3-way'!Y6+4*PI())/3)</f>
        <v>-0.22283991755419172</v>
      </c>
      <c r="AC6" s="11">
        <f>'OddsRatio_working_3-way'!X6^(1/3)*SIN('OddsRatio_working_3-way'!Y6/3)</f>
        <v>4.59745438761733E-2</v>
      </c>
      <c r="AD6" s="11">
        <f>'OddsRatio_working_3-way'!X6^(1/3)*SIN(('OddsRatio_working_3-way'!Y6+2*PI())/3)</f>
        <v>0.43194460303449289</v>
      </c>
      <c r="AE6" s="11">
        <f>'OddsRatio_working_3-way'!X6^(1/3)*SIN(('OddsRatio_working_3-way'!Y6+4*PI())/3)</f>
        <v>-0.47791914691066617</v>
      </c>
      <c r="AF6" s="11">
        <f>-'OddsRatio_working_3-way'!U6/(3*'OddsRatio_working_3-way'!X6^(1/3))*COS(('OddsRatio_working_3-way'!Y6)/3)</f>
        <v>0.52531008095671994</v>
      </c>
      <c r="AG6" s="11">
        <f>-'OddsRatio_working_3-way'!U6/(3*'OddsRatio_working_3-way'!X6^(1/3))*COS(('OddsRatio_working_3-way'!Y6+2*PI())/3)</f>
        <v>-0.3024701634025283</v>
      </c>
      <c r="AH6" s="11">
        <f>-'OddsRatio_working_3-way'!U6/(3*'OddsRatio_working_3-way'!X6^(1/3))*COS(('OddsRatio_working_3-way'!Y6+4*PI())/3)</f>
        <v>-0.22283991755419172</v>
      </c>
      <c r="AI6" s="11">
        <f>'OddsRatio_working_3-way'!U6/(3*'OddsRatio_working_3-way'!X6^(1/3))*SIN(('OddsRatio_working_3-way'!Y6)/3)</f>
        <v>-4.59745438761733E-2</v>
      </c>
      <c r="AJ6" s="11">
        <f>'OddsRatio_working_3-way'!U6/(3*'OddsRatio_working_3-way'!X6^(1/3))*SIN(('OddsRatio_working_3-way'!Y6+2*PI())/3)</f>
        <v>-0.43194460303449289</v>
      </c>
      <c r="AK6" s="11">
        <f>'OddsRatio_working_3-way'!U6/(3*'OddsRatio_working_3-way'!X6^(1/3))*SIN(('OddsRatio_working_3-way'!Y6+4*PI())/3)</f>
        <v>0.47791914691066617</v>
      </c>
      <c r="AL6" s="11">
        <f>'OddsRatio_working_3-way'!Z6+'OddsRatio_working_3-way'!AF6</f>
        <v>1.0506201619134399</v>
      </c>
      <c r="AM6" s="11">
        <f>'OddsRatio_working_3-way'!AA6+'OddsRatio_working_3-way'!AG6</f>
        <v>-0.60494032680505661</v>
      </c>
      <c r="AN6" s="11">
        <f>'OddsRatio_working_3-way'!AB6+'OddsRatio_working_3-way'!AH6</f>
        <v>-0.44567983510838344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1.0506201619134399</v>
      </c>
      <c r="AS6" s="11">
        <f>IF(('OddsRatio_working_3-way'!X6=0),IF(Q6&gt;0,-Q6^(1/3),(-Q6)^(1/3)),'OddsRatio_working_3-way'!AM6-'OddsRatio_working_3-way'!R6/3)</f>
        <v>-0.60494032680505661</v>
      </c>
      <c r="AT6" s="11">
        <f>IF(('OddsRatio_working_3-way'!X6=0),IF(Q6&gt;0,-Q6^(1/3),(-Q6)^(1/3)),'OddsRatio_working_3-way'!AN6-'OddsRatio_working_3-way'!R6/3)</f>
        <v>-0.44567983510838344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1.55</v>
      </c>
      <c r="B7" s="4">
        <f>IF('True_Odds_Calculator_3-way'!B8="","",'True_Odds_Calculator_3-way'!B8)</f>
        <v>4.04</v>
      </c>
      <c r="C7" s="4">
        <f>IF('True_Odds_Calculator_3-way'!C8="","",'True_Odds_Calculator_3-way'!C8)</f>
        <v>6.82</v>
      </c>
      <c r="D7" s="9">
        <f t="shared" si="13"/>
        <v>0.62819691910014486</v>
      </c>
      <c r="E7" s="9">
        <f t="shared" si="14"/>
        <v>0.23411757934841798</v>
      </c>
      <c r="F7" s="9">
        <f t="shared" si="15"/>
        <v>0.13768550155143741</v>
      </c>
      <c r="G7" s="9">
        <f t="shared" si="16"/>
        <v>1.0761046115992401</v>
      </c>
      <c r="H7" s="9">
        <f t="shared" si="17"/>
        <v>1.5918575363795817</v>
      </c>
      <c r="I7" s="9">
        <f t="shared" si="18"/>
        <v>4.2713580192616893</v>
      </c>
      <c r="J7" s="9">
        <f t="shared" si="19"/>
        <v>7.2629288395075768</v>
      </c>
      <c r="K7" s="11">
        <f t="shared" si="20"/>
        <v>0.64516129032258063</v>
      </c>
      <c r="L7" s="11">
        <f t="shared" si="21"/>
        <v>0.24752475247524752</v>
      </c>
      <c r="M7" s="11">
        <f t="shared" si="22"/>
        <v>0.14662756598240467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-0.2278567086677451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0.22033941167269688</v>
      </c>
      <c r="Q7" s="11">
        <f>2*'OddsRatio_working_3-way'!K7*'OddsRatio_working_3-way'!L7*'OddsRatio_working_3-way'!M7</f>
        <v>4.6830905775280957E-2</v>
      </c>
      <c r="R7" s="11">
        <f t="shared" si="23"/>
        <v>0</v>
      </c>
      <c r="S7" s="11">
        <f t="shared" si="24"/>
        <v>-0.96700866505532757</v>
      </c>
      <c r="T7" s="11">
        <f t="shared" si="25"/>
        <v>-0.20552787780134488</v>
      </c>
      <c r="U7" s="11">
        <f>'OddsRatio_working_3-way'!S7-'OddsRatio_working_3-way'!R7^2/3</f>
        <v>-0.96700866505532757</v>
      </c>
      <c r="V7" s="11">
        <f>'OddsRatio_working_3-way'!S7*'OddsRatio_working_3-way'!R7/3-2*'OddsRatio_working_3-way'!R7^3/27-'OddsRatio_working_3-way'!T7</f>
        <v>0.20552787780134488</v>
      </c>
      <c r="W7" s="11">
        <f>'OddsRatio_working_3-way'!V7^2+4*'OddsRatio_working_3-way'!U7^3/27</f>
        <v>-9.1722050114857734E-2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0.18300529956013725</v>
      </c>
      <c r="Y7" s="11">
        <f>IF('OddsRatio_working_3-way'!W7&gt;=0,IF('OddsRatio_working_3-way'!V7+SQRT('OddsRatio_working_3-way'!W7)&gt;0,0,PI()),ACOS('OddsRatio_working_3-way'!V7/(2*'OddsRatio_working_3-way'!X7)))</f>
        <v>0.97455621858068942</v>
      </c>
      <c r="Z7" s="11">
        <f>'OddsRatio_working_3-way'!X7^(1/3)*COS('OddsRatio_working_3-way'!Y7/3)</f>
        <v>0.53805230579962005</v>
      </c>
      <c r="AA7" s="11">
        <f>'OddsRatio_working_3-way'!X7^(1/3)*COS(('OddsRatio_working_3-way'!Y7+2*PI())/3)</f>
        <v>-0.42595592519180059</v>
      </c>
      <c r="AB7" s="11">
        <f>'OddsRatio_working_3-way'!X7^(1/3)*COS(('OddsRatio_working_3-way'!Y7+4*PI())/3)</f>
        <v>-0.1120963806078196</v>
      </c>
      <c r="AC7" s="11">
        <f>'OddsRatio_working_3-way'!X7^(1/3)*SIN('OddsRatio_working_3-way'!Y7/3)</f>
        <v>0.181206892553295</v>
      </c>
      <c r="AD7" s="11">
        <f>'OddsRatio_working_3-way'!X7^(1/3)*SIN(('OddsRatio_working_3-way'!Y7+2*PI())/3)</f>
        <v>0.37536351911061683</v>
      </c>
      <c r="AE7" s="11">
        <f>'OddsRatio_working_3-way'!X7^(1/3)*SIN(('OddsRatio_working_3-way'!Y7+4*PI())/3)</f>
        <v>-0.55657041166391164</v>
      </c>
      <c r="AF7" s="11">
        <f>-'OddsRatio_working_3-way'!U7/(3*'OddsRatio_working_3-way'!X7^(1/3))*COS(('OddsRatio_working_3-way'!Y7)/3)</f>
        <v>0.53805230579962005</v>
      </c>
      <c r="AG7" s="11">
        <f>-'OddsRatio_working_3-way'!U7/(3*'OddsRatio_working_3-way'!X7^(1/3))*COS(('OddsRatio_working_3-way'!Y7+2*PI())/3)</f>
        <v>-0.42595592519180059</v>
      </c>
      <c r="AH7" s="11">
        <f>-'OddsRatio_working_3-way'!U7/(3*'OddsRatio_working_3-way'!X7^(1/3))*COS(('OddsRatio_working_3-way'!Y7+4*PI())/3)</f>
        <v>-0.1120963806078196</v>
      </c>
      <c r="AI7" s="11">
        <f>'OddsRatio_working_3-way'!U7/(3*'OddsRatio_working_3-way'!X7^(1/3))*SIN(('OddsRatio_working_3-way'!Y7)/3)</f>
        <v>-0.181206892553295</v>
      </c>
      <c r="AJ7" s="11">
        <f>'OddsRatio_working_3-way'!U7/(3*'OddsRatio_working_3-way'!X7^(1/3))*SIN(('OddsRatio_working_3-way'!Y7+2*PI())/3)</f>
        <v>-0.37536351911061683</v>
      </c>
      <c r="AK7" s="11">
        <f>'OddsRatio_working_3-way'!U7/(3*'OddsRatio_working_3-way'!X7^(1/3))*SIN(('OddsRatio_working_3-way'!Y7+4*PI())/3)</f>
        <v>0.55657041166391164</v>
      </c>
      <c r="AL7" s="11">
        <f>'OddsRatio_working_3-way'!Z7+'OddsRatio_working_3-way'!AF7</f>
        <v>1.0761046115992401</v>
      </c>
      <c r="AM7" s="11">
        <f>'OddsRatio_working_3-way'!AA7+'OddsRatio_working_3-way'!AG7</f>
        <v>-0.85191185038360118</v>
      </c>
      <c r="AN7" s="11">
        <f>'OddsRatio_working_3-way'!AB7+'OddsRatio_working_3-way'!AH7</f>
        <v>-0.22419276121563919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1.0761046115992401</v>
      </c>
      <c r="AS7" s="11">
        <f>IF(('OddsRatio_working_3-way'!X7=0),IF(Q7&gt;0,-Q7^(1/3),(-Q7)^(1/3)),'OddsRatio_working_3-way'!AM7-'OddsRatio_working_3-way'!R7/3)</f>
        <v>-0.85191185038360118</v>
      </c>
      <c r="AT7" s="11">
        <f>IF(('OddsRatio_working_3-way'!X7=0),IF(Q7&gt;0,-Q7^(1/3),(-Q7)^(1/3)),'OddsRatio_working_3-way'!AN7-'OddsRatio_working_3-way'!R7/3)</f>
        <v>-0.22419276121563919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2.0499999999999998</v>
      </c>
      <c r="B8" s="4">
        <f>IF('True_Odds_Calculator_3-way'!B9="","",'True_Odds_Calculator_3-way'!B9)</f>
        <v>3.64</v>
      </c>
      <c r="C8" s="4">
        <f>IF('True_Odds_Calculator_3-way'!C9="","",'True_Odds_Calculator_3-way'!C9)</f>
        <v>3.69</v>
      </c>
      <c r="D8" s="9">
        <f t="shared" si="13"/>
        <v>0.47475994622211359</v>
      </c>
      <c r="E8" s="9">
        <f t="shared" si="14"/>
        <v>0.26443666899545654</v>
      </c>
      <c r="F8" s="9">
        <f t="shared" si="15"/>
        <v>0.26080338478242959</v>
      </c>
      <c r="G8" s="9">
        <f t="shared" si="16"/>
        <v>1.0536453772609899</v>
      </c>
      <c r="H8" s="9">
        <f t="shared" si="17"/>
        <v>2.1063276461240394</v>
      </c>
      <c r="I8" s="9">
        <f t="shared" si="18"/>
        <v>3.781623795969014</v>
      </c>
      <c r="J8" s="9">
        <f t="shared" si="19"/>
        <v>3.834306064832063</v>
      </c>
      <c r="K8" s="11">
        <f t="shared" si="20"/>
        <v>0.48780487804878053</v>
      </c>
      <c r="L8" s="11">
        <f t="shared" si="21"/>
        <v>0.27472527472527469</v>
      </c>
      <c r="M8" s="11">
        <f t="shared" si="22"/>
        <v>0.2710027100271003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-0.27080949983983871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0.23170695389612705</v>
      </c>
      <c r="Q8" s="11">
        <f>2*'OddsRatio_working_3-way'!K8*'OddsRatio_working_3-way'!L8*'OddsRatio_working_3-way'!M8</f>
        <v>7.2635408744867402E-2</v>
      </c>
      <c r="R8" s="11">
        <f t="shared" si="23"/>
        <v>0</v>
      </c>
      <c r="S8" s="11">
        <f t="shared" si="24"/>
        <v>-0.85560866230011301</v>
      </c>
      <c r="T8" s="11">
        <f t="shared" si="25"/>
        <v>-0.26821588159878146</v>
      </c>
      <c r="U8" s="11">
        <f>'OddsRatio_working_3-way'!S8-'OddsRatio_working_3-way'!R8^2/3</f>
        <v>-0.85560866230011301</v>
      </c>
      <c r="V8" s="11">
        <f>'OddsRatio_working_3-way'!S8*'OddsRatio_working_3-way'!R8/3-2*'OddsRatio_working_3-way'!R8^3/27-'OddsRatio_working_3-way'!T8</f>
        <v>0.26821588159878146</v>
      </c>
      <c r="W8" s="11">
        <f>'OddsRatio_working_3-way'!V8^2+4*'OddsRatio_working_3-way'!U8^3/27</f>
        <v>-2.085463605142357E-2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0.15231086237793015</v>
      </c>
      <c r="Y8" s="11">
        <f>IF('OddsRatio_working_3-way'!W8&gt;=0,IF('OddsRatio_working_3-way'!V8+SQRT('OddsRatio_working_3-way'!W8)&gt;0,0,PI()),ACOS('OddsRatio_working_3-way'!V8/(2*'OddsRatio_working_3-way'!X8)))</f>
        <v>0.49390497035829606</v>
      </c>
      <c r="Z8" s="11">
        <f>'OddsRatio_working_3-way'!X8^(1/3)*COS('OddsRatio_working_3-way'!Y8/3)</f>
        <v>0.52682268863049497</v>
      </c>
      <c r="AA8" s="11">
        <f>'OddsRatio_working_3-way'!X8^(1/3)*COS(('OddsRatio_working_3-way'!Y8+2*PI())/3)</f>
        <v>-0.33921079439986646</v>
      </c>
      <c r="AB8" s="11">
        <f>'OddsRatio_working_3-way'!X8^(1/3)*COS(('OddsRatio_working_3-way'!Y8+4*PI())/3)</f>
        <v>-0.18761189423062866</v>
      </c>
      <c r="AC8" s="11">
        <f>'OddsRatio_working_3-way'!X8^(1/3)*SIN('OddsRatio_working_3-way'!Y8/3)</f>
        <v>8.7525665821560752E-2</v>
      </c>
      <c r="AD8" s="11">
        <f>'OddsRatio_working_3-way'!X8^(1/3)*SIN(('OddsRatio_working_3-way'!Y8+2*PI())/3)</f>
        <v>0.41247899873324767</v>
      </c>
      <c r="AE8" s="11">
        <f>'OddsRatio_working_3-way'!X8^(1/3)*SIN(('OddsRatio_working_3-way'!Y8+4*PI())/3)</f>
        <v>-0.50000466455480841</v>
      </c>
      <c r="AF8" s="11">
        <f>-'OddsRatio_working_3-way'!U8/(3*'OddsRatio_working_3-way'!X8^(1/3))*COS(('OddsRatio_working_3-way'!Y8)/3)</f>
        <v>0.52682268863049486</v>
      </c>
      <c r="AG8" s="11">
        <f>-'OddsRatio_working_3-way'!U8/(3*'OddsRatio_working_3-way'!X8^(1/3))*COS(('OddsRatio_working_3-way'!Y8+2*PI())/3)</f>
        <v>-0.3392107943998664</v>
      </c>
      <c r="AH8" s="11">
        <f>-'OddsRatio_working_3-way'!U8/(3*'OddsRatio_working_3-way'!X8^(1/3))*COS(('OddsRatio_working_3-way'!Y8+4*PI())/3)</f>
        <v>-0.18761189423062863</v>
      </c>
      <c r="AI8" s="11">
        <f>'OddsRatio_working_3-way'!U8/(3*'OddsRatio_working_3-way'!X8^(1/3))*SIN(('OddsRatio_working_3-way'!Y8)/3)</f>
        <v>-8.7525665821560739E-2</v>
      </c>
      <c r="AJ8" s="11">
        <f>'OddsRatio_working_3-way'!U8/(3*'OddsRatio_working_3-way'!X8^(1/3))*SIN(('OddsRatio_working_3-way'!Y8+2*PI())/3)</f>
        <v>-0.41247899873324756</v>
      </c>
      <c r="AK8" s="11">
        <f>'OddsRatio_working_3-way'!U8/(3*'OddsRatio_working_3-way'!X8^(1/3))*SIN(('OddsRatio_working_3-way'!Y8+4*PI())/3)</f>
        <v>0.5000046645548083</v>
      </c>
      <c r="AL8" s="11">
        <f>'OddsRatio_working_3-way'!Z8+'OddsRatio_working_3-way'!AF8</f>
        <v>1.0536453772609899</v>
      </c>
      <c r="AM8" s="11">
        <f>'OddsRatio_working_3-way'!AA8+'OddsRatio_working_3-way'!AG8</f>
        <v>-0.67842158879973291</v>
      </c>
      <c r="AN8" s="11">
        <f>'OddsRatio_working_3-way'!AB8+'OddsRatio_working_3-way'!AH8</f>
        <v>-0.37522378846125726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1.0536453772609899</v>
      </c>
      <c r="AS8" s="11">
        <f>IF(('OddsRatio_working_3-way'!X8=0),IF(Q8&gt;0,-Q8^(1/3),(-Q8)^(1/3)),'OddsRatio_working_3-way'!AM8-'OddsRatio_working_3-way'!R8/3)</f>
        <v>-0.67842158879973291</v>
      </c>
      <c r="AT8" s="11">
        <f>IF(('OddsRatio_working_3-way'!X8=0),IF(Q8&gt;0,-Q8^(1/3),(-Q8)^(1/3)),'OddsRatio_working_3-way'!AN8-'OddsRatio_working_3-way'!R8/3)</f>
        <v>-0.37522378846125726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1.79</v>
      </c>
      <c r="B9" s="4">
        <f>IF('True_Odds_Calculator_3-way'!B10="","",'True_Odds_Calculator_3-way'!B10)</f>
        <v>3.78</v>
      </c>
      <c r="C9" s="4">
        <f>IF('True_Odds_Calculator_3-way'!C10="","",'True_Odds_Calculator_3-way'!C10)</f>
        <v>4.68</v>
      </c>
      <c r="D9" s="9">
        <f t="shared" si="13"/>
        <v>0.54355802700067657</v>
      </c>
      <c r="E9" s="9">
        <f t="shared" si="14"/>
        <v>0.2528445529175451</v>
      </c>
      <c r="F9" s="9">
        <f t="shared" si="15"/>
        <v>0.20359742008177822</v>
      </c>
      <c r="G9" s="9">
        <f t="shared" si="16"/>
        <v>1.0629493460971604</v>
      </c>
      <c r="H9" s="9">
        <f t="shared" si="17"/>
        <v>1.8397299834167573</v>
      </c>
      <c r="I9" s="9">
        <f t="shared" si="18"/>
        <v>3.9549991821501056</v>
      </c>
      <c r="J9" s="9">
        <f t="shared" si="19"/>
        <v>4.9116535936375501</v>
      </c>
      <c r="K9" s="11">
        <f t="shared" si="20"/>
        <v>0.55865921787709494</v>
      </c>
      <c r="L9" s="11">
        <f t="shared" si="21"/>
        <v>0.26455026455026459</v>
      </c>
      <c r="M9" s="11">
        <f t="shared" si="22"/>
        <v>0.21367521367521369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-0.25522841413592512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0.22895351883557968</v>
      </c>
      <c r="Q9" s="11">
        <f>2*'OddsRatio_working_3-way'!K9*'OddsRatio_working_3-way'!L9*'OddsRatio_working_3-way'!M9</f>
        <v>6.3159591402918533E-2</v>
      </c>
      <c r="R9" s="11">
        <f t="shared" si="23"/>
        <v>0</v>
      </c>
      <c r="S9" s="11">
        <f t="shared" si="24"/>
        <v>-0.89705340845650361</v>
      </c>
      <c r="T9" s="11">
        <f t="shared" si="25"/>
        <v>-0.2474630092293803</v>
      </c>
      <c r="U9" s="11">
        <f>'OddsRatio_working_3-way'!S9-'OddsRatio_working_3-way'!R9^2/3</f>
        <v>-0.89705340845650361</v>
      </c>
      <c r="V9" s="11">
        <f>'OddsRatio_working_3-way'!S9*'OddsRatio_working_3-way'!R9/3-2*'OddsRatio_working_3-way'!R9^3/27-'OddsRatio_working_3-way'!T9</f>
        <v>0.2474630092293803</v>
      </c>
      <c r="W9" s="11">
        <f>'OddsRatio_working_3-way'!V9^2+4*'OddsRatio_working_3-way'!U9^3/27</f>
        <v>-4.5704755278023722E-2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0.16351047077701483</v>
      </c>
      <c r="Y9" s="11">
        <f>IF('OddsRatio_working_3-way'!W9&gt;=0,IF('OddsRatio_working_3-way'!V9+SQRT('OddsRatio_working_3-way'!W9)&gt;0,0,PI()),ACOS('OddsRatio_working_3-way'!V9/(2*'OddsRatio_working_3-way'!X9)))</f>
        <v>0.71251647834142307</v>
      </c>
      <c r="Z9" s="11">
        <f>'OddsRatio_working_3-way'!X9^(1/3)*COS('OddsRatio_working_3-way'!Y9/3)</f>
        <v>0.5314746730485802</v>
      </c>
      <c r="AA9" s="11">
        <f>'OddsRatio_working_3-way'!X9^(1/3)*COS(('OddsRatio_working_3-way'!Y9+2*PI())/3)</f>
        <v>-0.37715706567965346</v>
      </c>
      <c r="AB9" s="11">
        <f>'OddsRatio_working_3-way'!X9^(1/3)*COS(('OddsRatio_working_3-way'!Y9+4*PI())/3)</f>
        <v>-0.15431760736892686</v>
      </c>
      <c r="AC9" s="11">
        <f>'OddsRatio_working_3-way'!X9^(1/3)*SIN('OddsRatio_working_3-way'!Y9/3)</f>
        <v>0.1286564212417684</v>
      </c>
      <c r="AD9" s="11">
        <f>'OddsRatio_working_3-way'!X9^(1/3)*SIN(('OddsRatio_working_3-way'!Y9+2*PI())/3)</f>
        <v>0.39594235770721492</v>
      </c>
      <c r="AE9" s="11">
        <f>'OddsRatio_working_3-way'!X9^(1/3)*SIN(('OddsRatio_working_3-way'!Y9+4*PI())/3)</f>
        <v>-0.52459877894898332</v>
      </c>
      <c r="AF9" s="11">
        <f>-'OddsRatio_working_3-way'!U9/(3*'OddsRatio_working_3-way'!X9^(1/3))*COS(('OddsRatio_working_3-way'!Y9)/3)</f>
        <v>0.53147467304858009</v>
      </c>
      <c r="AG9" s="11">
        <f>-'OddsRatio_working_3-way'!U9/(3*'OddsRatio_working_3-way'!X9^(1/3))*COS(('OddsRatio_working_3-way'!Y9+2*PI())/3)</f>
        <v>-0.37715706567965335</v>
      </c>
      <c r="AH9" s="11">
        <f>-'OddsRatio_working_3-way'!U9/(3*'OddsRatio_working_3-way'!X9^(1/3))*COS(('OddsRatio_working_3-way'!Y9+4*PI())/3)</f>
        <v>-0.15431760736892683</v>
      </c>
      <c r="AI9" s="11">
        <f>'OddsRatio_working_3-way'!U9/(3*'OddsRatio_working_3-way'!X9^(1/3))*SIN(('OddsRatio_working_3-way'!Y9)/3)</f>
        <v>-0.12865642124176838</v>
      </c>
      <c r="AJ9" s="11">
        <f>'OddsRatio_working_3-way'!U9/(3*'OddsRatio_working_3-way'!X9^(1/3))*SIN(('OddsRatio_working_3-way'!Y9+2*PI())/3)</f>
        <v>-0.39594235770721486</v>
      </c>
      <c r="AK9" s="11">
        <f>'OddsRatio_working_3-way'!U9/(3*'OddsRatio_working_3-way'!X9^(1/3))*SIN(('OddsRatio_working_3-way'!Y9+4*PI())/3)</f>
        <v>0.52459877894898332</v>
      </c>
      <c r="AL9" s="11">
        <f>'OddsRatio_working_3-way'!Z9+'OddsRatio_working_3-way'!AF9</f>
        <v>1.0629493460971604</v>
      </c>
      <c r="AM9" s="11">
        <f>'OddsRatio_working_3-way'!AA9+'OddsRatio_working_3-way'!AG9</f>
        <v>-0.75431413135930681</v>
      </c>
      <c r="AN9" s="11">
        <f>'OddsRatio_working_3-way'!AB9+'OddsRatio_working_3-way'!AH9</f>
        <v>-0.30863521473785371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1.0629493460971604</v>
      </c>
      <c r="AS9" s="11">
        <f>IF(('OddsRatio_working_3-way'!X9=0),IF(Q9&gt;0,-Q9^(1/3),(-Q9)^(1/3)),'OddsRatio_working_3-way'!AM9-'OddsRatio_working_3-way'!R9/3)</f>
        <v>-0.75431413135930681</v>
      </c>
      <c r="AT9" s="11">
        <f>IF(('OddsRatio_working_3-way'!X9=0),IF(Q9&gt;0,-Q9^(1/3),(-Q9)^(1/3)),'OddsRatio_working_3-way'!AN9-'OddsRatio_working_3-way'!R9/3)</f>
        <v>-0.30863521473785371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2.36</v>
      </c>
      <c r="B10" s="4">
        <f>IF('True_Odds_Calculator_3-way'!B11="","",'True_Odds_Calculator_3-way'!B11)</f>
        <v>3.25</v>
      </c>
      <c r="C10" s="4">
        <f>IF('True_Odds_Calculator_3-way'!C11="","",'True_Odds_Calculator_3-way'!C11)</f>
        <v>3.31</v>
      </c>
      <c r="D10" s="9">
        <f t="shared" si="13"/>
        <v>0.41142429922334306</v>
      </c>
      <c r="E10" s="9">
        <f t="shared" si="14"/>
        <v>0.2970206132764226</v>
      </c>
      <c r="F10" s="9">
        <f t="shared" si="15"/>
        <v>0.29155508750023446</v>
      </c>
      <c r="G10" s="9">
        <f t="shared" si="16"/>
        <v>1.0518976428665858</v>
      </c>
      <c r="H10" s="9">
        <f t="shared" si="17"/>
        <v>2.4305807942985562</v>
      </c>
      <c r="I10" s="9">
        <f t="shared" si="18"/>
        <v>3.3667696964498175</v>
      </c>
      <c r="J10" s="9">
        <f t="shared" si="19"/>
        <v>3.4298835550218132</v>
      </c>
      <c r="K10" s="11">
        <f t="shared" si="20"/>
        <v>0.42372881355932207</v>
      </c>
      <c r="L10" s="11">
        <f t="shared" si="21"/>
        <v>0.30769230769230771</v>
      </c>
      <c r="M10" s="11">
        <f t="shared" si="22"/>
        <v>0.30211480362537763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-0.27842616700213096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0.23318378584905283</v>
      </c>
      <c r="Q10" s="11">
        <f>2*'OddsRatio_working_3-way'!K10*'OddsRatio_working_3-way'!L10*'OddsRatio_working_3-way'!M10</f>
        <v>7.8778306030085427E-2</v>
      </c>
      <c r="R10" s="11">
        <f t="shared" si="23"/>
        <v>0</v>
      </c>
      <c r="S10" s="11">
        <f t="shared" si="24"/>
        <v>-0.83750671985966085</v>
      </c>
      <c r="T10" s="11">
        <f t="shared" si="25"/>
        <v>-0.28294145941204762</v>
      </c>
      <c r="U10" s="11">
        <f>'OddsRatio_working_3-way'!S10-'OddsRatio_working_3-way'!R10^2/3</f>
        <v>-0.83750671985966085</v>
      </c>
      <c r="V10" s="11">
        <f>'OddsRatio_working_3-way'!S10*'OddsRatio_working_3-way'!R10/3-2*'OddsRatio_working_3-way'!R10^3/27-'OddsRatio_working_3-way'!T10</f>
        <v>0.28294145941204762</v>
      </c>
      <c r="W10" s="11">
        <f>'OddsRatio_working_3-way'!V10^2+4*'OddsRatio_working_3-way'!U10^3/27</f>
        <v>-6.9725564040253041E-3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0.14750290324112666</v>
      </c>
      <c r="Y10" s="11">
        <f>IF('OddsRatio_working_3-way'!W10&gt;=0,IF('OddsRatio_working_3-way'!V10+SQRT('OddsRatio_working_3-way'!W10)&gt;0,0,PI()),ACOS('OddsRatio_working_3-way'!V10/(2*'OddsRatio_working_3-way'!X10)))</f>
        <v>0.28697423065137539</v>
      </c>
      <c r="Z10" s="11">
        <f>'OddsRatio_working_3-way'!X10^(1/3)*COS('OddsRatio_working_3-way'!Y10/3)</f>
        <v>0.52594882143329291</v>
      </c>
      <c r="AA10" s="11">
        <f>'OddsRatio_working_3-way'!X10^(1/3)*COS(('OddsRatio_working_3-way'!Y10+2*PI())/3)</f>
        <v>-0.30667861977724931</v>
      </c>
      <c r="AB10" s="11">
        <f>'OddsRatio_working_3-way'!X10^(1/3)*COS(('OddsRatio_working_3-way'!Y10+4*PI())/3)</f>
        <v>-0.21927020165604375</v>
      </c>
      <c r="AC10" s="11">
        <f>'OddsRatio_working_3-way'!X10^(1/3)*SIN('OddsRatio_working_3-way'!Y10/3)</f>
        <v>5.0465273731717462E-2</v>
      </c>
      <c r="AD10" s="11">
        <f>'OddsRatio_working_3-way'!X10^(1/3)*SIN(('OddsRatio_working_3-way'!Y10+2*PI())/3)</f>
        <v>0.43025240358585842</v>
      </c>
      <c r="AE10" s="11">
        <f>'OddsRatio_working_3-way'!X10^(1/3)*SIN(('OddsRatio_working_3-way'!Y10+4*PI())/3)</f>
        <v>-0.48071767731757581</v>
      </c>
      <c r="AF10" s="11">
        <f>-'OddsRatio_working_3-way'!U10/(3*'OddsRatio_working_3-way'!X10^(1/3))*COS(('OddsRatio_working_3-way'!Y10)/3)</f>
        <v>0.52594882143329291</v>
      </c>
      <c r="AG10" s="11">
        <f>-'OddsRatio_working_3-way'!U10/(3*'OddsRatio_working_3-way'!X10^(1/3))*COS(('OddsRatio_working_3-way'!Y10+2*PI())/3)</f>
        <v>-0.30667861977724931</v>
      </c>
      <c r="AH10" s="11">
        <f>-'OddsRatio_working_3-way'!U10/(3*'OddsRatio_working_3-way'!X10^(1/3))*COS(('OddsRatio_working_3-way'!Y10+4*PI())/3)</f>
        <v>-0.21927020165604375</v>
      </c>
      <c r="AI10" s="11">
        <f>'OddsRatio_working_3-way'!U10/(3*'OddsRatio_working_3-way'!X10^(1/3))*SIN(('OddsRatio_working_3-way'!Y10)/3)</f>
        <v>-5.0465273731717462E-2</v>
      </c>
      <c r="AJ10" s="11">
        <f>'OddsRatio_working_3-way'!U10/(3*'OddsRatio_working_3-way'!X10^(1/3))*SIN(('OddsRatio_working_3-way'!Y10+2*PI())/3)</f>
        <v>-0.43025240358585842</v>
      </c>
      <c r="AK10" s="11">
        <f>'OddsRatio_working_3-way'!U10/(3*'OddsRatio_working_3-way'!X10^(1/3))*SIN(('OddsRatio_working_3-way'!Y10+4*PI())/3)</f>
        <v>0.48071767731757581</v>
      </c>
      <c r="AL10" s="11">
        <f>'OddsRatio_working_3-way'!Z10+'OddsRatio_working_3-way'!AF10</f>
        <v>1.0518976428665858</v>
      </c>
      <c r="AM10" s="11">
        <f>'OddsRatio_working_3-way'!AA10+'OddsRatio_working_3-way'!AG10</f>
        <v>-0.61335723955449861</v>
      </c>
      <c r="AN10" s="11">
        <f>'OddsRatio_working_3-way'!AB10+'OddsRatio_working_3-way'!AH10</f>
        <v>-0.43854040331208749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1.0518976428665858</v>
      </c>
      <c r="AS10" s="11">
        <f>IF(('OddsRatio_working_3-way'!X10=0),IF(Q10&gt;0,-Q10^(1/3),(-Q10)^(1/3)),'OddsRatio_working_3-way'!AM10-'OddsRatio_working_3-way'!R10/3)</f>
        <v>-0.61335723955449861</v>
      </c>
      <c r="AT10" s="11">
        <f>IF(('OddsRatio_working_3-way'!X10=0),IF(Q10&gt;0,-Q10^(1/3),(-Q10)^(1/3)),'OddsRatio_working_3-way'!AN10-'OddsRatio_working_3-way'!R10/3)</f>
        <v>-0.43854040331208749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3.16</v>
      </c>
      <c r="B11" s="4">
        <f>IF('True_Odds_Calculator_3-way'!B12="","",'True_Odds_Calculator_3-way'!B12)</f>
        <v>3.22</v>
      </c>
      <c r="C11" s="4">
        <f>IF('True_Odds_Calculator_3-way'!C12="","",'True_Odds_Calculator_3-way'!C12)</f>
        <v>2.46</v>
      </c>
      <c r="D11" s="9">
        <f t="shared" si="13"/>
        <v>0.30567760259630461</v>
      </c>
      <c r="E11" s="9">
        <f t="shared" si="14"/>
        <v>0.2998936340692745</v>
      </c>
      <c r="F11" s="9">
        <f t="shared" si="15"/>
        <v>0.39442876333442078</v>
      </c>
      <c r="G11" s="9">
        <f t="shared" si="16"/>
        <v>1.0515836018842444</v>
      </c>
      <c r="H11" s="9">
        <f t="shared" si="17"/>
        <v>3.2714205800699681</v>
      </c>
      <c r="I11" s="9">
        <f t="shared" si="18"/>
        <v>3.3345155961830222</v>
      </c>
      <c r="J11" s="9">
        <f t="shared" si="19"/>
        <v>2.5353120587509967</v>
      </c>
      <c r="K11" s="11">
        <f t="shared" si="20"/>
        <v>0.31645569620253161</v>
      </c>
      <c r="L11" s="11">
        <f t="shared" si="21"/>
        <v>0.3105590062111801</v>
      </c>
      <c r="M11" s="11">
        <f t="shared" si="22"/>
        <v>0.4065040650406504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-0.2796929502434421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0.23331076930550734</v>
      </c>
      <c r="Q11" s="11">
        <f>2*'OddsRatio_working_3-way'!K11*'OddsRatio_working_3-way'!L11*'OddsRatio_working_3-way'!M11</f>
        <v>7.9900948392297028E-2</v>
      </c>
      <c r="R11" s="11">
        <f t="shared" si="23"/>
        <v>0</v>
      </c>
      <c r="S11" s="11">
        <f t="shared" si="24"/>
        <v>-0.8341675008341678</v>
      </c>
      <c r="T11" s="11">
        <f t="shared" si="25"/>
        <v>-0.28567380165553691</v>
      </c>
      <c r="U11" s="11">
        <f>'OddsRatio_working_3-way'!S11-'OddsRatio_working_3-way'!R11^2/3</f>
        <v>-0.8341675008341678</v>
      </c>
      <c r="V11" s="11">
        <f>'OddsRatio_working_3-way'!S11*'OddsRatio_working_3-way'!R11/3-2*'OddsRatio_working_3-way'!R11^3/27-'OddsRatio_working_3-way'!T11</f>
        <v>0.28567380165553691</v>
      </c>
      <c r="W11" s="11">
        <f>'OddsRatio_working_3-way'!V11^2+4*'OddsRatio_working_3-way'!U11^3/27</f>
        <v>-4.3820779858607245E-3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0.146621620965487</v>
      </c>
      <c r="Y11" s="11">
        <f>IF('OddsRatio_working_3-way'!W11&gt;=0,IF('OddsRatio_working_3-way'!V11+SQRT('OddsRatio_working_3-way'!W11)&gt;0,0,PI()),ACOS('OddsRatio_working_3-way'!V11/(2*'OddsRatio_working_3-way'!X11)))</f>
        <v>0.22770445390003768</v>
      </c>
      <c r="Z11" s="11">
        <f>'OddsRatio_working_3-way'!X11^(1/3)*COS('OddsRatio_working_3-way'!Y11/3)</f>
        <v>0.52579180094212219</v>
      </c>
      <c r="AA11" s="11">
        <f>'OddsRatio_working_3-way'!X11^(1/3)*COS(('OddsRatio_working_3-way'!Y11+2*PI())/3)</f>
        <v>-0.2975240935378638</v>
      </c>
      <c r="AB11" s="11">
        <f>'OddsRatio_working_3-way'!X11^(1/3)*COS(('OddsRatio_working_3-way'!Y11+4*PI())/3)</f>
        <v>-0.22826770740425809</v>
      </c>
      <c r="AC11" s="11">
        <f>'OddsRatio_working_3-way'!X11^(1/3)*SIN('OddsRatio_working_3-way'!Y11/3)</f>
        <v>3.9985193177337869E-2</v>
      </c>
      <c r="AD11" s="11">
        <f>'OddsRatio_working_3-way'!X11^(1/3)*SIN(('OddsRatio_working_3-way'!Y11+2*PI())/3)</f>
        <v>0.43535646012877965</v>
      </c>
      <c r="AE11" s="11">
        <f>'OddsRatio_working_3-way'!X11^(1/3)*SIN(('OddsRatio_working_3-way'!Y11+4*PI())/3)</f>
        <v>-0.47534165330611755</v>
      </c>
      <c r="AF11" s="11">
        <f>-'OddsRatio_working_3-way'!U11/(3*'OddsRatio_working_3-way'!X11^(1/3))*COS(('OddsRatio_working_3-way'!Y11)/3)</f>
        <v>0.52579180094212219</v>
      </c>
      <c r="AG11" s="11">
        <f>-'OddsRatio_working_3-way'!U11/(3*'OddsRatio_working_3-way'!X11^(1/3))*COS(('OddsRatio_working_3-way'!Y11+2*PI())/3)</f>
        <v>-0.2975240935378638</v>
      </c>
      <c r="AH11" s="11">
        <f>-'OddsRatio_working_3-way'!U11/(3*'OddsRatio_working_3-way'!X11^(1/3))*COS(('OddsRatio_working_3-way'!Y11+4*PI())/3)</f>
        <v>-0.22826770740425809</v>
      </c>
      <c r="AI11" s="11">
        <f>'OddsRatio_working_3-way'!U11/(3*'OddsRatio_working_3-way'!X11^(1/3))*SIN(('OddsRatio_working_3-way'!Y11)/3)</f>
        <v>-3.9985193177337869E-2</v>
      </c>
      <c r="AJ11" s="11">
        <f>'OddsRatio_working_3-way'!U11/(3*'OddsRatio_working_3-way'!X11^(1/3))*SIN(('OddsRatio_working_3-way'!Y11+2*PI())/3)</f>
        <v>-0.43535646012877965</v>
      </c>
      <c r="AK11" s="11">
        <f>'OddsRatio_working_3-way'!U11/(3*'OddsRatio_working_3-way'!X11^(1/3))*SIN(('OddsRatio_working_3-way'!Y11+4*PI())/3)</f>
        <v>0.47534165330611755</v>
      </c>
      <c r="AL11" s="11">
        <f>'OddsRatio_working_3-way'!Z11+'OddsRatio_working_3-way'!AF11</f>
        <v>1.0515836018842444</v>
      </c>
      <c r="AM11" s="11">
        <f>'OddsRatio_working_3-way'!AA11+'OddsRatio_working_3-way'!AG11</f>
        <v>-0.5950481870757276</v>
      </c>
      <c r="AN11" s="11">
        <f>'OddsRatio_working_3-way'!AB11+'OddsRatio_working_3-way'!AH11</f>
        <v>-0.45653541480851617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1.0515836018842444</v>
      </c>
      <c r="AS11" s="11">
        <f>IF(('OddsRatio_working_3-way'!X11=0),IF(Q11&gt;0,-Q11^(1/3),(-Q11)^(1/3)),'OddsRatio_working_3-way'!AM11-'OddsRatio_working_3-way'!R11/3)</f>
        <v>-0.5950481870757276</v>
      </c>
      <c r="AT11" s="11">
        <f>IF(('OddsRatio_working_3-way'!X11=0),IF(Q11&gt;0,-Q11^(1/3),(-Q11)^(1/3)),'OddsRatio_working_3-way'!AN11-'OddsRatio_working_3-way'!R11/3)</f>
        <v>-0.45653541480851617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2.86</v>
      </c>
      <c r="B12" s="4">
        <f>IF('True_Odds_Calculator_3-way'!B13="","",'True_Odds_Calculator_3-way'!B13)</f>
        <v>3.38</v>
      </c>
      <c r="C12" s="4">
        <f>IF('True_Odds_Calculator_3-way'!C13="","",'True_Odds_Calculator_3-way'!C13)</f>
        <v>2.57</v>
      </c>
      <c r="D12" s="9">
        <f t="shared" si="13"/>
        <v>0.33796085123306419</v>
      </c>
      <c r="E12" s="9">
        <f t="shared" si="14"/>
        <v>0.28517828268104878</v>
      </c>
      <c r="F12" s="9">
        <f t="shared" si="15"/>
        <v>0.37686086608588709</v>
      </c>
      <c r="G12" s="9">
        <f t="shared" si="16"/>
        <v>1.0531841925481578</v>
      </c>
      <c r="H12" s="9">
        <f t="shared" si="17"/>
        <v>2.9589225981395728</v>
      </c>
      <c r="I12" s="9">
        <f t="shared" si="18"/>
        <v>3.5065783782646149</v>
      </c>
      <c r="J12" s="9">
        <f t="shared" si="19"/>
        <v>2.6534991823006071</v>
      </c>
      <c r="K12" s="11">
        <f t="shared" si="20"/>
        <v>0.34965034965034969</v>
      </c>
      <c r="L12" s="11">
        <f t="shared" si="21"/>
        <v>0.29585798816568049</v>
      </c>
      <c r="M12" s="11">
        <f t="shared" si="22"/>
        <v>0.38910505836575876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-0.2797523200672879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0.23386233180629146</v>
      </c>
      <c r="Q12" s="11">
        <f>2*'OddsRatio_working_3-way'!K12*'OddsRatio_working_3-way'!L12*'OddsRatio_working_3-way'!M12</f>
        <v>8.0503384442785375E-2</v>
      </c>
      <c r="R12" s="11">
        <f t="shared" si="23"/>
        <v>0</v>
      </c>
      <c r="S12" s="11">
        <f t="shared" si="24"/>
        <v>-0.83596208156572693</v>
      </c>
      <c r="T12" s="11">
        <f t="shared" si="25"/>
        <v>-0.28776663737202307</v>
      </c>
      <c r="U12" s="11">
        <f>'OddsRatio_working_3-way'!S12-'OddsRatio_working_3-way'!R12^2/3</f>
        <v>-0.83596208156572693</v>
      </c>
      <c r="V12" s="11">
        <f>'OddsRatio_working_3-way'!S12*'OddsRatio_working_3-way'!R12/3-2*'OddsRatio_working_3-way'!R12^3/27-'OddsRatio_working_3-way'!T12</f>
        <v>0.28776663737202307</v>
      </c>
      <c r="W12" s="11">
        <f>'OddsRatio_working_3-way'!V12^2+4*'OddsRatio_working_3-way'!U12^3/27</f>
        <v>-3.7381485607612397E-3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0.14709502553210516</v>
      </c>
      <c r="Y12" s="11">
        <f>IF('OddsRatio_working_3-way'!W12&gt;=0,IF('OddsRatio_working_3-way'!V12+SQRT('OddsRatio_working_3-way'!W12)&gt;0,0,PI()),ACOS('OddsRatio_working_3-way'!V12/(2*'OddsRatio_working_3-way'!X12)))</f>
        <v>0.20935211034179679</v>
      </c>
      <c r="Z12" s="11">
        <f>'OddsRatio_working_3-way'!X12^(1/3)*COS('OddsRatio_working_3-way'!Y12/3)</f>
        <v>0.52659209627407888</v>
      </c>
      <c r="AA12" s="11">
        <f>'OddsRatio_working_3-way'!X12^(1/3)*COS(('OddsRatio_working_3-way'!Y12+2*PI())/3)</f>
        <v>-0.29517226964595089</v>
      </c>
      <c r="AB12" s="11">
        <f>'OddsRatio_working_3-way'!X12^(1/3)*COS(('OddsRatio_working_3-way'!Y12+4*PI())/3)</f>
        <v>-0.23141982662812807</v>
      </c>
      <c r="AC12" s="11">
        <f>'OddsRatio_working_3-way'!X12^(1/3)*SIN('OddsRatio_working_3-way'!Y12/3)</f>
        <v>3.6807490137836268E-2</v>
      </c>
      <c r="AD12" s="11">
        <f>'OddsRatio_working_3-way'!X12^(1/3)*SIN(('OddsRatio_working_3-way'!Y12+2*PI())/3)</f>
        <v>0.43763838773653496</v>
      </c>
      <c r="AE12" s="11">
        <f>'OddsRatio_working_3-way'!X12^(1/3)*SIN(('OddsRatio_working_3-way'!Y12+4*PI())/3)</f>
        <v>-0.47444587787437126</v>
      </c>
      <c r="AF12" s="11">
        <f>-'OddsRatio_working_3-way'!U12/(3*'OddsRatio_working_3-way'!X12^(1/3))*COS(('OddsRatio_working_3-way'!Y12)/3)</f>
        <v>0.52659209627407877</v>
      </c>
      <c r="AG12" s="11">
        <f>-'OddsRatio_working_3-way'!U12/(3*'OddsRatio_working_3-way'!X12^(1/3))*COS(('OddsRatio_working_3-way'!Y12+2*PI())/3)</f>
        <v>-0.29517226964595084</v>
      </c>
      <c r="AH12" s="11">
        <f>-'OddsRatio_working_3-way'!U12/(3*'OddsRatio_working_3-way'!X12^(1/3))*COS(('OddsRatio_working_3-way'!Y12+4*PI())/3)</f>
        <v>-0.23141982662812802</v>
      </c>
      <c r="AI12" s="11">
        <f>'OddsRatio_working_3-way'!U12/(3*'OddsRatio_working_3-way'!X12^(1/3))*SIN(('OddsRatio_working_3-way'!Y12)/3)</f>
        <v>-3.6807490137836262E-2</v>
      </c>
      <c r="AJ12" s="11">
        <f>'OddsRatio_working_3-way'!U12/(3*'OddsRatio_working_3-way'!X12^(1/3))*SIN(('OddsRatio_working_3-way'!Y12+2*PI())/3)</f>
        <v>-0.43763838773653485</v>
      </c>
      <c r="AK12" s="11">
        <f>'OddsRatio_working_3-way'!U12/(3*'OddsRatio_working_3-way'!X12^(1/3))*SIN(('OddsRatio_working_3-way'!Y12+4*PI())/3)</f>
        <v>0.47444587787437115</v>
      </c>
      <c r="AL12" s="11">
        <f>'OddsRatio_working_3-way'!Z12+'OddsRatio_working_3-way'!AF12</f>
        <v>1.0531841925481578</v>
      </c>
      <c r="AM12" s="11">
        <f>'OddsRatio_working_3-way'!AA12+'OddsRatio_working_3-way'!AG12</f>
        <v>-0.59034453929190178</v>
      </c>
      <c r="AN12" s="11">
        <f>'OddsRatio_working_3-way'!AB12+'OddsRatio_working_3-way'!AH12</f>
        <v>-0.46283965325625609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1.0531841925481578</v>
      </c>
      <c r="AS12" s="11">
        <f>IF(('OddsRatio_working_3-way'!X12=0),IF(Q12&gt;0,-Q12^(1/3),(-Q12)^(1/3)),'OddsRatio_working_3-way'!AM12-'OddsRatio_working_3-way'!R12/3)</f>
        <v>-0.59034453929190178</v>
      </c>
      <c r="AT12" s="11">
        <f>IF(('OddsRatio_working_3-way'!X12=0),IF(Q12&gt;0,-Q12^(1/3),(-Q12)^(1/3)),'OddsRatio_working_3-way'!AN12-'OddsRatio_working_3-way'!R12/3)</f>
        <v>-0.46283965325625609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1.94</v>
      </c>
      <c r="B13" s="4">
        <f>IF('True_Odds_Calculator_3-way'!B14="","",'True_Odds_Calculator_3-way'!B14)</f>
        <v>3.42</v>
      </c>
      <c r="C13" s="4">
        <f>IF('True_Odds_Calculator_3-way'!C14="","",'True_Odds_Calculator_3-way'!C14)</f>
        <v>4.37</v>
      </c>
      <c r="D13" s="9">
        <f t="shared" si="13"/>
        <v>0.50085991270542962</v>
      </c>
      <c r="E13" s="9">
        <f t="shared" si="14"/>
        <v>0.28045550325829272</v>
      </c>
      <c r="F13" s="9">
        <f t="shared" si="15"/>
        <v>0.218684584036278</v>
      </c>
      <c r="G13" s="9">
        <f t="shared" si="16"/>
        <v>1.0601768666179141</v>
      </c>
      <c r="H13" s="9">
        <f t="shared" si="17"/>
        <v>1.9965662546208389</v>
      </c>
      <c r="I13" s="9">
        <f t="shared" si="18"/>
        <v>3.5656280172153521</v>
      </c>
      <c r="J13" s="9">
        <f t="shared" si="19"/>
        <v>4.5727960405023707</v>
      </c>
      <c r="K13" s="11">
        <f t="shared" si="20"/>
        <v>0.51546391752577325</v>
      </c>
      <c r="L13" s="11">
        <f t="shared" si="21"/>
        <v>0.29239766081871343</v>
      </c>
      <c r="M13" s="11">
        <f t="shared" si="22"/>
        <v>0.22883295194508008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-0.26440145911185464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0.23211638129112999</v>
      </c>
      <c r="Q13" s="11">
        <f>2*'OddsRatio_working_3-way'!K13*'OddsRatio_working_3-way'!L13*'OddsRatio_working_3-way'!M13</f>
        <v>6.8979608110291218E-2</v>
      </c>
      <c r="R13" s="11">
        <f t="shared" si="23"/>
        <v>0</v>
      </c>
      <c r="S13" s="11">
        <f t="shared" si="24"/>
        <v>-0.87789372294248003</v>
      </c>
      <c r="T13" s="11">
        <f t="shared" si="25"/>
        <v>-0.26088966506463002</v>
      </c>
      <c r="U13" s="11">
        <f>'OddsRatio_working_3-way'!S13-'OddsRatio_working_3-way'!R13^2/3</f>
        <v>-0.87789372294248003</v>
      </c>
      <c r="V13" s="11">
        <f>'OddsRatio_working_3-way'!S13*'OddsRatio_working_3-way'!R13/3-2*'OddsRatio_working_3-way'!R13^3/27-'OddsRatio_working_3-way'!T13</f>
        <v>0.26088966506463002</v>
      </c>
      <c r="W13" s="11">
        <f>'OddsRatio_working_3-way'!V13^2+4*'OddsRatio_working_3-way'!U13^3/27</f>
        <v>-3.2172197462422086E-2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0.15830004327222791</v>
      </c>
      <c r="Y13" s="11">
        <f>IF('OddsRatio_working_3-way'!W13&gt;=0,IF('OddsRatio_working_3-way'!V13+SQRT('OddsRatio_working_3-way'!W13)&gt;0,0,PI()),ACOS('OddsRatio_working_3-way'!V13/(2*'OddsRatio_working_3-way'!X13)))</f>
        <v>0.60229893957817537</v>
      </c>
      <c r="Z13" s="11">
        <f>'OddsRatio_working_3-way'!X13^(1/3)*COS('OddsRatio_working_3-way'!Y13/3)</f>
        <v>0.53008843330895716</v>
      </c>
      <c r="AA13" s="11">
        <f>'OddsRatio_working_3-way'!X13^(1/3)*COS(('OddsRatio_working_3-way'!Y13+2*PI())/3)</f>
        <v>-0.35846862668559132</v>
      </c>
      <c r="AB13" s="11">
        <f>'OddsRatio_working_3-way'!X13^(1/3)*COS(('OddsRatio_working_3-way'!Y13+4*PI())/3)</f>
        <v>-0.17161980662336623</v>
      </c>
      <c r="AC13" s="11">
        <f>'OddsRatio_working_3-way'!X13^(1/3)*SIN('OddsRatio_working_3-way'!Y13/3)</f>
        <v>0.1078772165606898</v>
      </c>
      <c r="AD13" s="11">
        <f>'OddsRatio_working_3-way'!X13^(1/3)*SIN(('OddsRatio_working_3-way'!Y13+2*PI())/3)</f>
        <v>0.40513144121750527</v>
      </c>
      <c r="AE13" s="11">
        <f>'OddsRatio_working_3-way'!X13^(1/3)*SIN(('OddsRatio_working_3-way'!Y13+4*PI())/3)</f>
        <v>-0.51300865777819493</v>
      </c>
      <c r="AF13" s="11">
        <f>-'OddsRatio_working_3-way'!U13/(3*'OddsRatio_working_3-way'!X13^(1/3))*COS(('OddsRatio_working_3-way'!Y13)/3)</f>
        <v>0.53008843330895705</v>
      </c>
      <c r="AG13" s="11">
        <f>-'OddsRatio_working_3-way'!U13/(3*'OddsRatio_working_3-way'!X13^(1/3))*COS(('OddsRatio_working_3-way'!Y13+2*PI())/3)</f>
        <v>-0.35846862668559126</v>
      </c>
      <c r="AH13" s="11">
        <f>-'OddsRatio_working_3-way'!U13/(3*'OddsRatio_working_3-way'!X13^(1/3))*COS(('OddsRatio_working_3-way'!Y13+4*PI())/3)</f>
        <v>-0.17161980662336621</v>
      </c>
      <c r="AI13" s="11">
        <f>'OddsRatio_working_3-way'!U13/(3*'OddsRatio_working_3-way'!X13^(1/3))*SIN(('OddsRatio_working_3-way'!Y13)/3)</f>
        <v>-0.10787721656068977</v>
      </c>
      <c r="AJ13" s="11">
        <f>'OddsRatio_working_3-way'!U13/(3*'OddsRatio_working_3-way'!X13^(1/3))*SIN(('OddsRatio_working_3-way'!Y13+2*PI())/3)</f>
        <v>-0.40513144121750516</v>
      </c>
      <c r="AK13" s="11">
        <f>'OddsRatio_working_3-way'!U13/(3*'OddsRatio_working_3-way'!X13^(1/3))*SIN(('OddsRatio_working_3-way'!Y13+4*PI())/3)</f>
        <v>0.51300865777819482</v>
      </c>
      <c r="AL13" s="11">
        <f>'OddsRatio_working_3-way'!Z13+'OddsRatio_working_3-way'!AF13</f>
        <v>1.0601768666179141</v>
      </c>
      <c r="AM13" s="11">
        <f>'OddsRatio_working_3-way'!AA13+'OddsRatio_working_3-way'!AG13</f>
        <v>-0.71693725337118264</v>
      </c>
      <c r="AN13" s="11">
        <f>'OddsRatio_working_3-way'!AB13+'OddsRatio_working_3-way'!AH13</f>
        <v>-0.34323961324673247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1.0601768666179141</v>
      </c>
      <c r="AS13" s="11">
        <f>IF(('OddsRatio_working_3-way'!X13=0),IF(Q13&gt;0,-Q13^(1/3),(-Q13)^(1/3)),'OddsRatio_working_3-way'!AM13-'OddsRatio_working_3-way'!R13/3)</f>
        <v>-0.71693725337118264</v>
      </c>
      <c r="AT13" s="11">
        <f>IF(('OddsRatio_working_3-way'!X13=0),IF(Q13&gt;0,-Q13^(1/3),(-Q13)^(1/3)),'OddsRatio_working_3-way'!AN13-'OddsRatio_working_3-way'!R13/3)</f>
        <v>-0.34323961324673247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3.33</v>
      </c>
      <c r="B14" s="4">
        <f>IF('True_Odds_Calculator_3-way'!B15="","",'True_Odds_Calculator_3-way'!B15)</f>
        <v>3.32</v>
      </c>
      <c r="C14" s="4">
        <f>IF('True_Odds_Calculator_3-way'!C15="","",'True_Odds_Calculator_3-way'!C15)</f>
        <v>2.3199999999999998</v>
      </c>
      <c r="D14" s="9">
        <f t="shared" si="13"/>
        <v>0.29005614590382378</v>
      </c>
      <c r="E14" s="9">
        <f t="shared" si="14"/>
        <v>0.29094263920252056</v>
      </c>
      <c r="F14" s="9">
        <f t="shared" si="15"/>
        <v>0.41900121489365544</v>
      </c>
      <c r="G14" s="9">
        <f t="shared" si="16"/>
        <v>1.0504757006235561</v>
      </c>
      <c r="H14" s="9">
        <f t="shared" si="17"/>
        <v>3.4476083824528851</v>
      </c>
      <c r="I14" s="9">
        <f t="shared" si="18"/>
        <v>3.4371036254466496</v>
      </c>
      <c r="J14" s="9">
        <f t="shared" si="19"/>
        <v>2.3866279248230935</v>
      </c>
      <c r="K14" s="11">
        <f t="shared" si="20"/>
        <v>0.3003003003003003</v>
      </c>
      <c r="L14" s="11">
        <f t="shared" si="21"/>
        <v>0.30120481927710846</v>
      </c>
      <c r="M14" s="11">
        <f t="shared" si="22"/>
        <v>0.43103448275862072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-0.27819385650710926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0.23275768498036886</v>
      </c>
      <c r="Q14" s="11">
        <f>2*'OddsRatio_working_3-way'!K14*'OddsRatio_working_3-way'!L14*'OddsRatio_working_3-way'!M14</f>
        <v>7.7975773862770131E-2</v>
      </c>
      <c r="R14" s="11">
        <f t="shared" si="23"/>
        <v>0</v>
      </c>
      <c r="S14" s="11">
        <f t="shared" si="24"/>
        <v>-0.83667442517524004</v>
      </c>
      <c r="T14" s="11">
        <f t="shared" si="25"/>
        <v>-0.28029293975719932</v>
      </c>
      <c r="U14" s="11">
        <f>'OddsRatio_working_3-way'!S14-'OddsRatio_working_3-way'!R14^2/3</f>
        <v>-0.83667442517524004</v>
      </c>
      <c r="V14" s="11">
        <f>'OddsRatio_working_3-way'!S14*'OddsRatio_working_3-way'!R14/3-2*'OddsRatio_working_3-way'!R14^3/27-'OddsRatio_working_3-way'!T14</f>
        <v>0.28029293975719932</v>
      </c>
      <c r="W14" s="11">
        <f>'OddsRatio_working_3-way'!V14^2+4*'OddsRatio_working_3-way'!U14^3/27</f>
        <v>-8.2050910690333323E-3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0.14728308044949215</v>
      </c>
      <c r="Y14" s="11">
        <f>IF('OddsRatio_working_3-way'!W14&gt;=0,IF('OddsRatio_working_3-way'!V14+SQRT('OddsRatio_working_3-way'!W14)&gt;0,0,PI()),ACOS('OddsRatio_working_3-way'!V14/(2*'OddsRatio_working_3-way'!X14)))</f>
        <v>0.3125748307811016</v>
      </c>
      <c r="Z14" s="11">
        <f>'OddsRatio_working_3-way'!X14^(1/3)*COS('OddsRatio_working_3-way'!Y14/3)</f>
        <v>0.52523785031177805</v>
      </c>
      <c r="AA14" s="11">
        <f>'OddsRatio_working_3-way'!X14^(1/3)*COS(('OddsRatio_working_3-way'!Y14+2*PI())/3)</f>
        <v>-0.31018474002020846</v>
      </c>
      <c r="AB14" s="11">
        <f>'OddsRatio_working_3-way'!X14^(1/3)*COS(('OddsRatio_working_3-way'!Y14+4*PI())/3)</f>
        <v>-0.21505311029156951</v>
      </c>
      <c r="AC14" s="11">
        <f>'OddsRatio_working_3-way'!X14^(1/3)*SIN('OddsRatio_working_3-way'!Y14/3)</f>
        <v>5.492427203227751E-2</v>
      </c>
      <c r="AD14" s="11">
        <f>'OddsRatio_working_3-way'!X14^(1/3)*SIN(('OddsRatio_working_3-way'!Y14+2*PI())/3)</f>
        <v>0.42740718538298939</v>
      </c>
      <c r="AE14" s="11">
        <f>'OddsRatio_working_3-way'!X14^(1/3)*SIN(('OddsRatio_working_3-way'!Y14+4*PI())/3)</f>
        <v>-0.4823314574152669</v>
      </c>
      <c r="AF14" s="11">
        <f>-'OddsRatio_working_3-way'!U14/(3*'OddsRatio_working_3-way'!X14^(1/3))*COS(('OddsRatio_working_3-way'!Y14)/3)</f>
        <v>0.52523785031177794</v>
      </c>
      <c r="AG14" s="11">
        <f>-'OddsRatio_working_3-way'!U14/(3*'OddsRatio_working_3-way'!X14^(1/3))*COS(('OddsRatio_working_3-way'!Y14+2*PI())/3)</f>
        <v>-0.31018474002020835</v>
      </c>
      <c r="AH14" s="11">
        <f>-'OddsRatio_working_3-way'!U14/(3*'OddsRatio_working_3-way'!X14^(1/3))*COS(('OddsRatio_working_3-way'!Y14+4*PI())/3)</f>
        <v>-0.21505311029156945</v>
      </c>
      <c r="AI14" s="11">
        <f>'OddsRatio_working_3-way'!U14/(3*'OddsRatio_working_3-way'!X14^(1/3))*SIN(('OddsRatio_working_3-way'!Y14)/3)</f>
        <v>-5.4924272032277503E-2</v>
      </c>
      <c r="AJ14" s="11">
        <f>'OddsRatio_working_3-way'!U14/(3*'OddsRatio_working_3-way'!X14^(1/3))*SIN(('OddsRatio_working_3-way'!Y14+2*PI())/3)</f>
        <v>-0.42740718538298933</v>
      </c>
      <c r="AK14" s="11">
        <f>'OddsRatio_working_3-way'!U14/(3*'OddsRatio_working_3-way'!X14^(1/3))*SIN(('OddsRatio_working_3-way'!Y14+4*PI())/3)</f>
        <v>0.48233145741526678</v>
      </c>
      <c r="AL14" s="11">
        <f>'OddsRatio_working_3-way'!Z14+'OddsRatio_working_3-way'!AF14</f>
        <v>1.0504757006235561</v>
      </c>
      <c r="AM14" s="11">
        <f>'OddsRatio_working_3-way'!AA14+'OddsRatio_working_3-way'!AG14</f>
        <v>-0.62036948004041681</v>
      </c>
      <c r="AN14" s="11">
        <f>'OddsRatio_working_3-way'!AB14+'OddsRatio_working_3-way'!AH14</f>
        <v>-0.43010622058313897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1.0504757006235561</v>
      </c>
      <c r="AS14" s="11">
        <f>IF(('OddsRatio_working_3-way'!X14=0),IF(Q14&gt;0,-Q14^(1/3),(-Q14)^(1/3)),'OddsRatio_working_3-way'!AM14-'OddsRatio_working_3-way'!R14/3)</f>
        <v>-0.62036948004041681</v>
      </c>
      <c r="AT14" s="11">
        <f>IF(('OddsRatio_working_3-way'!X14=0),IF(Q14&gt;0,-Q14^(1/3),(-Q14)^(1/3)),'OddsRatio_working_3-way'!AN14-'OddsRatio_working_3-way'!R14/3)</f>
        <v>-0.43010622058313897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</v>
      </c>
      <c r="B15" s="4">
        <f>IF('True_Odds_Calculator_3-way'!B16="","",'True_Odds_Calculator_3-way'!B16)</f>
        <v>3.38</v>
      </c>
      <c r="C15" s="4">
        <f>IF('True_Odds_Calculator_3-way'!C16="","",'True_Odds_Calculator_3-way'!C16)</f>
        <v>4.2</v>
      </c>
      <c r="D15" s="9">
        <f t="shared" si="13"/>
        <v>0.48663210473737667</v>
      </c>
      <c r="E15" s="9">
        <f t="shared" si="14"/>
        <v>0.28483874925164826</v>
      </c>
      <c r="F15" s="9">
        <f t="shared" si="15"/>
        <v>0.22852914601097496</v>
      </c>
      <c r="G15" s="9">
        <f t="shared" si="16"/>
        <v>1.0549404576166945</v>
      </c>
      <c r="H15" s="9">
        <f t="shared" si="17"/>
        <v>2.0549404576166945</v>
      </c>
      <c r="I15" s="9">
        <f t="shared" si="18"/>
        <v>3.5107582891277329</v>
      </c>
      <c r="J15" s="9">
        <f t="shared" si="19"/>
        <v>4.3758094643734227</v>
      </c>
      <c r="K15" s="11">
        <f t="shared" si="20"/>
        <v>0.5</v>
      </c>
      <c r="L15" s="11">
        <f t="shared" si="21"/>
        <v>0.29585798816568049</v>
      </c>
      <c r="M15" s="11">
        <f t="shared" si="22"/>
        <v>0.23809523809523808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-0.26824457593688356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0.23175542406311639</v>
      </c>
      <c r="Q15" s="11">
        <f>2*'OddsRatio_working_3-way'!K15*'OddsRatio_working_3-way'!L15*'OddsRatio_working_3-way'!M15</f>
        <v>7.0442378134685832E-2</v>
      </c>
      <c r="R15" s="11">
        <f t="shared" si="23"/>
        <v>0</v>
      </c>
      <c r="S15" s="11">
        <f t="shared" si="24"/>
        <v>-0.86397058823529438</v>
      </c>
      <c r="T15" s="11">
        <f t="shared" si="25"/>
        <v>-0.26260504201680679</v>
      </c>
      <c r="U15" s="11">
        <f>'OddsRatio_working_3-way'!S15-'OddsRatio_working_3-way'!R15^2/3</f>
        <v>-0.86397058823529438</v>
      </c>
      <c r="V15" s="11">
        <f>'OddsRatio_working_3-way'!S15*'OddsRatio_working_3-way'!R15/3-2*'OddsRatio_working_3-way'!R15^3/27-'OddsRatio_working_3-way'!T15</f>
        <v>0.26260504201680679</v>
      </c>
      <c r="W15" s="11">
        <f>'OddsRatio_working_3-way'!V15^2+4*'OddsRatio_working_3-way'!U15^3/27</f>
        <v>-2.6580322121880329E-2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0.15454912666732315</v>
      </c>
      <c r="Y15" s="11">
        <f>IF('OddsRatio_working_3-way'!W15&gt;=0,IF('OddsRatio_working_3-way'!V15+SQRT('OddsRatio_working_3-way'!W15)&gt;0,0,PI()),ACOS('OddsRatio_working_3-way'!V15/(2*'OddsRatio_working_3-way'!X15)))</f>
        <v>0.55559954577851345</v>
      </c>
      <c r="Z15" s="11">
        <f>'OddsRatio_working_3-way'!X15^(1/3)*COS('OddsRatio_working_3-way'!Y15/3)</f>
        <v>0.52747022880834715</v>
      </c>
      <c r="AA15" s="11">
        <f>'OddsRatio_working_3-way'!X15^(1/3)*COS(('OddsRatio_working_3-way'!Y15+2*PI())/3)</f>
        <v>-0.34931557566418275</v>
      </c>
      <c r="AB15" s="11">
        <f>'OddsRatio_working_3-way'!X15^(1/3)*COS(('OddsRatio_working_3-way'!Y15+4*PI())/3)</f>
        <v>-0.17815465314416459</v>
      </c>
      <c r="AC15" s="11">
        <f>'OddsRatio_working_3-way'!X15^(1/3)*SIN('OddsRatio_working_3-way'!Y15/3)</f>
        <v>9.8819804691677421E-2</v>
      </c>
      <c r="AD15" s="11">
        <f>'OddsRatio_working_3-way'!X15^(1/3)*SIN(('OddsRatio_working_3-way'!Y15+2*PI())/3)</f>
        <v>0.40739271554218054</v>
      </c>
      <c r="AE15" s="11">
        <f>'OddsRatio_working_3-way'!X15^(1/3)*SIN(('OddsRatio_working_3-way'!Y15+4*PI())/3)</f>
        <v>-0.50621252023385777</v>
      </c>
      <c r="AF15" s="11">
        <f>-'OddsRatio_working_3-way'!U15/(3*'OddsRatio_working_3-way'!X15^(1/3))*COS(('OddsRatio_working_3-way'!Y15)/3)</f>
        <v>0.52747022880834726</v>
      </c>
      <c r="AG15" s="11">
        <f>-'OddsRatio_working_3-way'!U15/(3*'OddsRatio_working_3-way'!X15^(1/3))*COS(('OddsRatio_working_3-way'!Y15+2*PI())/3)</f>
        <v>-0.34931557566418286</v>
      </c>
      <c r="AH15" s="11">
        <f>-'OddsRatio_working_3-way'!U15/(3*'OddsRatio_working_3-way'!X15^(1/3))*COS(('OddsRatio_working_3-way'!Y15+4*PI())/3)</f>
        <v>-0.17815465314416465</v>
      </c>
      <c r="AI15" s="11">
        <f>'OddsRatio_working_3-way'!U15/(3*'OddsRatio_working_3-way'!X15^(1/3))*SIN(('OddsRatio_working_3-way'!Y15)/3)</f>
        <v>-9.8819804691677435E-2</v>
      </c>
      <c r="AJ15" s="11">
        <f>'OddsRatio_working_3-way'!U15/(3*'OddsRatio_working_3-way'!X15^(1/3))*SIN(('OddsRatio_working_3-way'!Y15+2*PI())/3)</f>
        <v>-0.40739271554218065</v>
      </c>
      <c r="AK15" s="11">
        <f>'OddsRatio_working_3-way'!U15/(3*'OddsRatio_working_3-way'!X15^(1/3))*SIN(('OddsRatio_working_3-way'!Y15+4*PI())/3)</f>
        <v>0.50621252023385788</v>
      </c>
      <c r="AL15" s="11">
        <f>'OddsRatio_working_3-way'!Z15+'OddsRatio_working_3-way'!AF15</f>
        <v>1.0549404576166945</v>
      </c>
      <c r="AM15" s="11">
        <f>'OddsRatio_working_3-way'!AA15+'OddsRatio_working_3-way'!AG15</f>
        <v>-0.69863115132836562</v>
      </c>
      <c r="AN15" s="11">
        <f>'OddsRatio_working_3-way'!AB15+'OddsRatio_working_3-way'!AH15</f>
        <v>-0.35630930628832924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1.0549404576166945</v>
      </c>
      <c r="AS15" s="11">
        <f>IF(('OddsRatio_working_3-way'!X15=0),IF(Q15&gt;0,-Q15^(1/3),(-Q15)^(1/3)),'OddsRatio_working_3-way'!AM15-'OddsRatio_working_3-way'!R15/3)</f>
        <v>-0.69863115132836562</v>
      </c>
      <c r="AT15" s="11">
        <f>IF(('OddsRatio_working_3-way'!X15=0),IF(Q15&gt;0,-Q15^(1/3),(-Q15)^(1/3)),'OddsRatio_working_3-way'!AN15-'OddsRatio_working_3-way'!R15/3)</f>
        <v>-0.35630930628832924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1.82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4.43</v>
      </c>
      <c r="D16" s="9">
        <f t="shared" si="13"/>
        <v>0.53496668189611174</v>
      </c>
      <c r="E16" s="9">
        <f t="shared" si="14"/>
        <v>0.24933547333411044</v>
      </c>
      <c r="F16" s="9">
        <f t="shared" si="15"/>
        <v>0.21569784476977774</v>
      </c>
      <c r="G16" s="9">
        <f t="shared" si="16"/>
        <v>1.0600918183458914</v>
      </c>
      <c r="H16" s="9">
        <f t="shared" si="17"/>
        <v>1.8692752910436312</v>
      </c>
      <c r="I16" s="9">
        <f t="shared" si="18"/>
        <v>4.0106607641023322</v>
      </c>
      <c r="J16" s="9">
        <f t="shared" si="19"/>
        <v>4.6361149369264067</v>
      </c>
      <c r="K16" s="11">
        <f t="shared" si="20"/>
        <v>0.54945054945054939</v>
      </c>
      <c r="L16" s="11">
        <f t="shared" si="21"/>
        <v>0.26041666666666669</v>
      </c>
      <c r="M16" s="11">
        <f t="shared" si="22"/>
        <v>0.22573363431151244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-0.25800015917115249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0.22900232761970907</v>
      </c>
      <c r="Q16" s="11">
        <f>2*'OddsRatio_working_3-way'!K16*'OddsRatio_working_3-way'!L16*'OddsRatio_working_3-way'!M16</f>
        <v>6.4598681980171824E-2</v>
      </c>
      <c r="R16" s="11">
        <f t="shared" si="23"/>
        <v>0</v>
      </c>
      <c r="S16" s="11">
        <f t="shared" si="24"/>
        <v>-0.8876053734051893</v>
      </c>
      <c r="T16" s="11">
        <f t="shared" si="25"/>
        <v>-0.2503823338237488</v>
      </c>
      <c r="U16" s="11">
        <f>'OddsRatio_working_3-way'!S16-'OddsRatio_working_3-way'!R16^2/3</f>
        <v>-0.8876053734051893</v>
      </c>
      <c r="V16" s="11">
        <f>'OddsRatio_working_3-way'!S16*'OddsRatio_working_3-way'!R16/3-2*'OddsRatio_working_3-way'!R16^3/27-'OddsRatio_working_3-way'!T16</f>
        <v>0.2503823338237488</v>
      </c>
      <c r="W16" s="11">
        <f>'OddsRatio_working_3-way'!V16^2+4*'OddsRatio_working_3-way'!U16^3/27</f>
        <v>-4.0907789946443535E-2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0.1609340727110567</v>
      </c>
      <c r="Y16" s="11">
        <f>IF('OddsRatio_working_3-way'!W16&gt;=0,IF('OddsRatio_working_3-way'!V16+SQRT('OddsRatio_working_3-way'!W16)&gt;0,0,PI()),ACOS('OddsRatio_working_3-way'!V16/(2*'OddsRatio_working_3-way'!X16)))</f>
        <v>0.67947388522348007</v>
      </c>
      <c r="Z16" s="11">
        <f>'OddsRatio_working_3-way'!X16^(1/3)*COS('OddsRatio_working_3-way'!Y16/3)</f>
        <v>0.5300459091729457</v>
      </c>
      <c r="AA16" s="11">
        <f>'OddsRatio_working_3-way'!X16^(1/3)*COS(('OddsRatio_working_3-way'!Y16+2*PI())/3)</f>
        <v>-0.37080501345311828</v>
      </c>
      <c r="AB16" s="11">
        <f>'OddsRatio_working_3-way'!X16^(1/3)*COS(('OddsRatio_working_3-way'!Y16+4*PI())/3)</f>
        <v>-0.15924089571982727</v>
      </c>
      <c r="AC16" s="11">
        <f>'OddsRatio_working_3-way'!X16^(1/3)*SIN('OddsRatio_working_3-way'!Y16/3)</f>
        <v>0.1221466003241812</v>
      </c>
      <c r="AD16" s="11">
        <f>'OddsRatio_working_3-way'!X16^(1/3)*SIN(('OddsRatio_working_3-way'!Y16+2*PI())/3)</f>
        <v>0.39795992235369954</v>
      </c>
      <c r="AE16" s="11">
        <f>'OddsRatio_working_3-way'!X16^(1/3)*SIN(('OddsRatio_working_3-way'!Y16+4*PI())/3)</f>
        <v>-0.52010652267788071</v>
      </c>
      <c r="AF16" s="11">
        <f>-'OddsRatio_working_3-way'!U16/(3*'OddsRatio_working_3-way'!X16^(1/3))*COS(('OddsRatio_working_3-way'!Y16)/3)</f>
        <v>0.5300459091729457</v>
      </c>
      <c r="AG16" s="11">
        <f>-'OddsRatio_working_3-way'!U16/(3*'OddsRatio_working_3-way'!X16^(1/3))*COS(('OddsRatio_working_3-way'!Y16+2*PI())/3)</f>
        <v>-0.37080501345311828</v>
      </c>
      <c r="AH16" s="11">
        <f>-'OddsRatio_working_3-way'!U16/(3*'OddsRatio_working_3-way'!X16^(1/3))*COS(('OddsRatio_working_3-way'!Y16+4*PI())/3)</f>
        <v>-0.15924089571982727</v>
      </c>
      <c r="AI16" s="11">
        <f>'OddsRatio_working_3-way'!U16/(3*'OddsRatio_working_3-way'!X16^(1/3))*SIN(('OddsRatio_working_3-way'!Y16)/3)</f>
        <v>-0.1221466003241812</v>
      </c>
      <c r="AJ16" s="11">
        <f>'OddsRatio_working_3-way'!U16/(3*'OddsRatio_working_3-way'!X16^(1/3))*SIN(('OddsRatio_working_3-way'!Y16+2*PI())/3)</f>
        <v>-0.39795992235369954</v>
      </c>
      <c r="AK16" s="11">
        <f>'OddsRatio_working_3-way'!U16/(3*'OddsRatio_working_3-way'!X16^(1/3))*SIN(('OddsRatio_working_3-way'!Y16+4*PI())/3)</f>
        <v>0.52010652267788071</v>
      </c>
      <c r="AL16" s="11">
        <f>'OddsRatio_working_3-way'!Z16+'OddsRatio_working_3-way'!AF16</f>
        <v>1.0600918183458914</v>
      </c>
      <c r="AM16" s="11">
        <f>'OddsRatio_working_3-way'!AA16+'OddsRatio_working_3-way'!AG16</f>
        <v>-0.74161002690623656</v>
      </c>
      <c r="AN16" s="11">
        <f>'OddsRatio_working_3-way'!AB16+'OddsRatio_working_3-way'!AH16</f>
        <v>-0.31848179143965455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1.0600918183458914</v>
      </c>
      <c r="AS16" s="11">
        <f>IF(('OddsRatio_working_3-way'!X16=0),IF(Q16&gt;0,-Q16^(1/3),(-Q16)^(1/3)),'OddsRatio_working_3-way'!AM16-'OddsRatio_working_3-way'!R16/3)</f>
        <v>-0.74161002690623656</v>
      </c>
      <c r="AT16" s="11">
        <f>IF(('OddsRatio_working_3-way'!X16=0),IF(Q16&gt;0,-Q16^(1/3),(-Q16)^(1/3)),'OddsRatio_working_3-way'!AN16-'OddsRatio_working_3-way'!R16/3)</f>
        <v>-0.31848179143965455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2.11</v>
      </c>
      <c r="B17" s="4">
        <f>IF('True_Odds_Calculator_3-way'!B18="","",'True_Odds_Calculator_3-way'!B18)</f>
        <v>3.27</v>
      </c>
      <c r="C17" s="4">
        <f>IF('True_Odds_Calculator_3-way'!C18="","",'True_Odds_Calculator_3-way'!C18)</f>
        <v>3.94</v>
      </c>
      <c r="D17" s="9">
        <f t="shared" si="13"/>
        <v>0.46100531643544368</v>
      </c>
      <c r="E17" s="9">
        <f t="shared" si="14"/>
        <v>0.29489737436588165</v>
      </c>
      <c r="F17" s="9">
        <f t="shared" si="15"/>
        <v>0.24409730919867462</v>
      </c>
      <c r="G17" s="9">
        <f t="shared" si="16"/>
        <v>1.053308451535184</v>
      </c>
      <c r="H17" s="9">
        <f t="shared" si="17"/>
        <v>2.1691723812040546</v>
      </c>
      <c r="I17" s="9">
        <f t="shared" si="18"/>
        <v>3.3910101849848675</v>
      </c>
      <c r="J17" s="9">
        <f t="shared" si="19"/>
        <v>4.0967268475134411</v>
      </c>
      <c r="K17" s="11">
        <f t="shared" si="20"/>
        <v>0.47393364928909953</v>
      </c>
      <c r="L17" s="11">
        <f t="shared" si="21"/>
        <v>0.3058103975535168</v>
      </c>
      <c r="M17" s="11">
        <f t="shared" si="22"/>
        <v>0.25380710659898476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-0.27250202668268741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0.23248270413287297</v>
      </c>
      <c r="Q17" s="11">
        <f>2*'OddsRatio_working_3-way'!K17*'OddsRatio_working_3-way'!L17*'OddsRatio_working_3-way'!M17</f>
        <v>7.3570475991415502E-2</v>
      </c>
      <c r="R17" s="11">
        <f t="shared" si="23"/>
        <v>0</v>
      </c>
      <c r="S17" s="11">
        <f t="shared" si="24"/>
        <v>-0.85314119297756785</v>
      </c>
      <c r="T17" s="11">
        <f t="shared" si="25"/>
        <v>-0.26998139018277467</v>
      </c>
      <c r="U17" s="11">
        <f>'OddsRatio_working_3-way'!S17-'OddsRatio_working_3-way'!R17^2/3</f>
        <v>-0.85314119297756785</v>
      </c>
      <c r="V17" s="11">
        <f>'OddsRatio_working_3-way'!S17*'OddsRatio_working_3-way'!R17/3-2*'OddsRatio_working_3-way'!R17^3/27-'OddsRatio_working_3-way'!T17</f>
        <v>0.26998139018277467</v>
      </c>
      <c r="W17" s="11">
        <f>'OddsRatio_working_3-way'!V17^2+4*'OddsRatio_working_3-way'!U17^3/27</f>
        <v>-1.9103934564057054E-2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0.15165246915982003</v>
      </c>
      <c r="Y17" s="11">
        <f>IF('OddsRatio_working_3-way'!W17&gt;=0,IF('OddsRatio_working_3-way'!V17+SQRT('OddsRatio_working_3-way'!W17)&gt;0,0,PI()),ACOS('OddsRatio_working_3-way'!V17/(2*'OddsRatio_working_3-way'!X17)))</f>
        <v>0.47316187457195102</v>
      </c>
      <c r="Z17" s="11">
        <f>'OddsRatio_working_3-way'!X17^(1/3)*COS('OddsRatio_working_3-way'!Y17/3)</f>
        <v>0.52665422576759202</v>
      </c>
      <c r="AA17" s="11">
        <f>'OddsRatio_working_3-way'!X17^(1/3)*COS(('OddsRatio_working_3-way'!Y17+2*PI())/3)</f>
        <v>-0.33586533112249889</v>
      </c>
      <c r="AB17" s="11">
        <f>'OddsRatio_working_3-way'!X17^(1/3)*COS(('OddsRatio_working_3-way'!Y17+4*PI())/3)</f>
        <v>-0.19078889464509319</v>
      </c>
      <c r="AC17" s="11">
        <f>'OddsRatio_working_3-way'!X17^(1/3)*SIN('OddsRatio_working_3-way'!Y17/3)</f>
        <v>8.3759919653301859E-2</v>
      </c>
      <c r="AD17" s="11">
        <f>'OddsRatio_working_3-way'!X17^(1/3)*SIN(('OddsRatio_working_3-way'!Y17+2*PI())/3)</f>
        <v>0.41421597869850879</v>
      </c>
      <c r="AE17" s="11">
        <f>'OddsRatio_working_3-way'!X17^(1/3)*SIN(('OddsRatio_working_3-way'!Y17+4*PI())/3)</f>
        <v>-0.49797589835181066</v>
      </c>
      <c r="AF17" s="11">
        <f>-'OddsRatio_working_3-way'!U17/(3*'OddsRatio_working_3-way'!X17^(1/3))*COS(('OddsRatio_working_3-way'!Y17)/3)</f>
        <v>0.52665422576759202</v>
      </c>
      <c r="AG17" s="11">
        <f>-'OddsRatio_working_3-way'!U17/(3*'OddsRatio_working_3-way'!X17^(1/3))*COS(('OddsRatio_working_3-way'!Y17+2*PI())/3)</f>
        <v>-0.33586533112249889</v>
      </c>
      <c r="AH17" s="11">
        <f>-'OddsRatio_working_3-way'!U17/(3*'OddsRatio_working_3-way'!X17^(1/3))*COS(('OddsRatio_working_3-way'!Y17+4*PI())/3)</f>
        <v>-0.19078889464509319</v>
      </c>
      <c r="AI17" s="11">
        <f>'OddsRatio_working_3-way'!U17/(3*'OddsRatio_working_3-way'!X17^(1/3))*SIN(('OddsRatio_working_3-way'!Y17)/3)</f>
        <v>-8.3759919653301859E-2</v>
      </c>
      <c r="AJ17" s="11">
        <f>'OddsRatio_working_3-way'!U17/(3*'OddsRatio_working_3-way'!X17^(1/3))*SIN(('OddsRatio_working_3-way'!Y17+2*PI())/3)</f>
        <v>-0.41421597869850879</v>
      </c>
      <c r="AK17" s="11">
        <f>'OddsRatio_working_3-way'!U17/(3*'OddsRatio_working_3-way'!X17^(1/3))*SIN(('OddsRatio_working_3-way'!Y17+4*PI())/3)</f>
        <v>0.49797589835181066</v>
      </c>
      <c r="AL17" s="11">
        <f>'OddsRatio_working_3-way'!Z17+'OddsRatio_working_3-way'!AF17</f>
        <v>1.053308451535184</v>
      </c>
      <c r="AM17" s="11">
        <f>'OddsRatio_working_3-way'!AA17+'OddsRatio_working_3-way'!AG17</f>
        <v>-0.67173066224499778</v>
      </c>
      <c r="AN17" s="11">
        <f>'OddsRatio_working_3-way'!AB17+'OddsRatio_working_3-way'!AH17</f>
        <v>-0.38157778929018638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1.053308451535184</v>
      </c>
      <c r="AS17" s="11">
        <f>IF(('OddsRatio_working_3-way'!X17=0),IF(Q17&gt;0,-Q17^(1/3),(-Q17)^(1/3)),'OddsRatio_working_3-way'!AM17-'OddsRatio_working_3-way'!R17/3)</f>
        <v>-0.67173066224499778</v>
      </c>
      <c r="AT17" s="11">
        <f>IF(('OddsRatio_working_3-way'!X17=0),IF(Q17&gt;0,-Q17^(1/3),(-Q17)^(1/3)),'OddsRatio_working_3-way'!AN17-'OddsRatio_working_3-way'!R17/3)</f>
        <v>-0.38157778929018638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2.04</v>
      </c>
      <c r="B18" s="4">
        <f>IF('True_Odds_Calculator_3-way'!B19="","",'True_Odds_Calculator_3-way'!B19)</f>
        <v>3.62</v>
      </c>
      <c r="C18" s="4">
        <f>IF('True_Odds_Calculator_3-way'!C19="","",'True_Odds_Calculator_3-way'!C19)</f>
        <v>3.59</v>
      </c>
      <c r="D18" s="9">
        <f t="shared" si="13"/>
        <v>0.47276272042439205</v>
      </c>
      <c r="E18" s="9">
        <f t="shared" si="14"/>
        <v>0.26250083689705034</v>
      </c>
      <c r="F18" s="9">
        <f t="shared" si="15"/>
        <v>0.26473644267855745</v>
      </c>
      <c r="G18" s="9">
        <f t="shared" si="16"/>
        <v>1.0723326962281718</v>
      </c>
      <c r="H18" s="9">
        <f t="shared" si="17"/>
        <v>2.1152260040772988</v>
      </c>
      <c r="I18" s="9">
        <f t="shared" si="18"/>
        <v>3.8095116641178097</v>
      </c>
      <c r="J18" s="9">
        <f t="shared" si="19"/>
        <v>3.7773416832309645</v>
      </c>
      <c r="K18" s="11">
        <f t="shared" si="20"/>
        <v>0.49019607843137253</v>
      </c>
      <c r="L18" s="11">
        <f t="shared" si="21"/>
        <v>0.27624309392265195</v>
      </c>
      <c r="M18" s="11">
        <f t="shared" si="22"/>
        <v>0.2785515320334262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-0.26619580564339185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0.23574735608397168</v>
      </c>
      <c r="Q18" s="11">
        <f>2*'OddsRatio_working_3-way'!K18*'OddsRatio_working_3-way'!L18*'OddsRatio_working_3-way'!M18</f>
        <v>7.5439153946870924E-2</v>
      </c>
      <c r="R18" s="11">
        <f t="shared" si="23"/>
        <v>0</v>
      </c>
      <c r="S18" s="11">
        <f t="shared" si="24"/>
        <v>-0.88561634363161112</v>
      </c>
      <c r="T18" s="11">
        <f t="shared" si="25"/>
        <v>-0.28339722996211553</v>
      </c>
      <c r="U18" s="11">
        <f>'OddsRatio_working_3-way'!S18-'OddsRatio_working_3-way'!R18^2/3</f>
        <v>-0.88561634363161112</v>
      </c>
      <c r="V18" s="11">
        <f>'OddsRatio_working_3-way'!S18*'OddsRatio_working_3-way'!R18/3-2*'OddsRatio_working_3-way'!R18^3/27-'OddsRatio_working_3-way'!T18</f>
        <v>0.28339722996211553</v>
      </c>
      <c r="W18" s="11">
        <f>'OddsRatio_working_3-way'!V18^2+4*'OddsRatio_working_3-way'!U18^3/27</f>
        <v>-2.2590208721909588E-2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0.1603934215235383</v>
      </c>
      <c r="Y18" s="11">
        <f>IF('OddsRatio_working_3-way'!W18&gt;=0,IF('OddsRatio_working_3-way'!V18+SQRT('OddsRatio_working_3-way'!W18)&gt;0,0,PI()),ACOS('OddsRatio_working_3-way'!V18/(2*'OddsRatio_working_3-way'!X18)))</f>
        <v>0.48763364160582912</v>
      </c>
      <c r="Z18" s="11">
        <f>'OddsRatio_working_3-way'!X18^(1/3)*COS('OddsRatio_working_3-way'!Y18/3)</f>
        <v>0.53616634811408592</v>
      </c>
      <c r="AA18" s="11">
        <f>'OddsRatio_working_3-way'!X18^(1/3)*COS(('OddsRatio_working_3-way'!Y18+2*PI())/3)</f>
        <v>-0.34422988291833539</v>
      </c>
      <c r="AB18" s="11">
        <f>'OddsRatio_working_3-way'!X18^(1/3)*COS(('OddsRatio_working_3-way'!Y18+4*PI())/3)</f>
        <v>-0.19193646519575058</v>
      </c>
      <c r="AC18" s="11">
        <f>'OddsRatio_working_3-way'!X18^(1/3)*SIN('OddsRatio_working_3-way'!Y18/3)</f>
        <v>8.7926645717942717E-2</v>
      </c>
      <c r="AD18" s="11">
        <f>'OddsRatio_working_3-way'!X18^(1/3)*SIN(('OddsRatio_working_3-way'!Y18+2*PI())/3)</f>
        <v>0.42037035526215788</v>
      </c>
      <c r="AE18" s="11">
        <f>'OddsRatio_working_3-way'!X18^(1/3)*SIN(('OddsRatio_working_3-way'!Y18+4*PI())/3)</f>
        <v>-0.50829700098010033</v>
      </c>
      <c r="AF18" s="11">
        <f>-'OddsRatio_working_3-way'!U18/(3*'OddsRatio_working_3-way'!X18^(1/3))*COS(('OddsRatio_working_3-way'!Y18)/3)</f>
        <v>0.53616634811408592</v>
      </c>
      <c r="AG18" s="11">
        <f>-'OddsRatio_working_3-way'!U18/(3*'OddsRatio_working_3-way'!X18^(1/3))*COS(('OddsRatio_working_3-way'!Y18+2*PI())/3)</f>
        <v>-0.34422988291833539</v>
      </c>
      <c r="AH18" s="11">
        <f>-'OddsRatio_working_3-way'!U18/(3*'OddsRatio_working_3-way'!X18^(1/3))*COS(('OddsRatio_working_3-way'!Y18+4*PI())/3)</f>
        <v>-0.19193646519575058</v>
      </c>
      <c r="AI18" s="11">
        <f>'OddsRatio_working_3-way'!U18/(3*'OddsRatio_working_3-way'!X18^(1/3))*SIN(('OddsRatio_working_3-way'!Y18)/3)</f>
        <v>-8.7926645717942717E-2</v>
      </c>
      <c r="AJ18" s="11">
        <f>'OddsRatio_working_3-way'!U18/(3*'OddsRatio_working_3-way'!X18^(1/3))*SIN(('OddsRatio_working_3-way'!Y18+2*PI())/3)</f>
        <v>-0.42037035526215788</v>
      </c>
      <c r="AK18" s="11">
        <f>'OddsRatio_working_3-way'!U18/(3*'OddsRatio_working_3-way'!X18^(1/3))*SIN(('OddsRatio_working_3-way'!Y18+4*PI())/3)</f>
        <v>0.50829700098010033</v>
      </c>
      <c r="AL18" s="11">
        <f>'OddsRatio_working_3-way'!Z18+'OddsRatio_working_3-way'!AF18</f>
        <v>1.0723326962281718</v>
      </c>
      <c r="AM18" s="11">
        <f>'OddsRatio_working_3-way'!AA18+'OddsRatio_working_3-way'!AG18</f>
        <v>-0.68845976583667079</v>
      </c>
      <c r="AN18" s="11">
        <f>'OddsRatio_working_3-way'!AB18+'OddsRatio_working_3-way'!AH18</f>
        <v>-0.38387293039150117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1.0723326962281718</v>
      </c>
      <c r="AS18" s="11">
        <f>IF(('OddsRatio_working_3-way'!X18=0),IF(Q18&gt;0,-Q18^(1/3),(-Q18)^(1/3)),'OddsRatio_working_3-way'!AM18-'OddsRatio_working_3-way'!R18/3)</f>
        <v>-0.68845976583667079</v>
      </c>
      <c r="AT18" s="11">
        <f>IF(('OddsRatio_working_3-way'!X18=0),IF(Q18&gt;0,-Q18^(1/3),(-Q18)^(1/3)),'OddsRatio_working_3-way'!AN18-'OddsRatio_working_3-way'!R18/3)</f>
        <v>-0.38387293039150117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1.62</v>
      </c>
      <c r="B19" s="4">
        <f>IF('True_Odds_Calculator_3-way'!B20="","",'True_Odds_Calculator_3-way'!B20)</f>
        <v>4.0999999999999996</v>
      </c>
      <c r="C19" s="4">
        <f>IF('True_Odds_Calculator_3-way'!C20="","",'True_Odds_Calculator_3-way'!C20)</f>
        <v>5.29</v>
      </c>
      <c r="D19" s="9">
        <f t="shared" si="13"/>
        <v>0.59618589552033163</v>
      </c>
      <c r="E19" s="9">
        <f t="shared" si="14"/>
        <v>0.22796460470778646</v>
      </c>
      <c r="F19" s="9">
        <f t="shared" si="15"/>
        <v>0.17584949977188186</v>
      </c>
      <c r="G19" s="9">
        <f t="shared" si="16"/>
        <v>1.0924664213549624</v>
      </c>
      <c r="H19" s="9">
        <f t="shared" si="17"/>
        <v>1.677329181240077</v>
      </c>
      <c r="I19" s="9">
        <f t="shared" si="18"/>
        <v>4.3866459062003829</v>
      </c>
      <c r="J19" s="9">
        <f t="shared" si="19"/>
        <v>5.6866809476127891</v>
      </c>
      <c r="K19" s="11">
        <f t="shared" si="20"/>
        <v>0.61728395061728392</v>
      </c>
      <c r="L19" s="11">
        <f t="shared" si="21"/>
        <v>0.24390243902439027</v>
      </c>
      <c r="M19" s="11">
        <f t="shared" si="22"/>
        <v>0.1890359168241966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-0.2346692212983883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0.22797014359557585</v>
      </c>
      <c r="Q19" s="11">
        <f>2*'OddsRatio_working_3-way'!K19*'OddsRatio_working_3-way'!L19*'OddsRatio_working_3-way'!M19</f>
        <v>5.6921384168683108E-2</v>
      </c>
      <c r="R19" s="11">
        <f t="shared" si="23"/>
        <v>0</v>
      </c>
      <c r="S19" s="11">
        <f t="shared" si="24"/>
        <v>-0.97145310464769308</v>
      </c>
      <c r="T19" s="11">
        <f t="shared" si="25"/>
        <v>-0.24256007606683971</v>
      </c>
      <c r="U19" s="11">
        <f>'OddsRatio_working_3-way'!S19-'OddsRatio_working_3-way'!R19^2/3</f>
        <v>-0.97145310464769308</v>
      </c>
      <c r="V19" s="11">
        <f>'OddsRatio_working_3-way'!S19*'OddsRatio_working_3-way'!R19/3-2*'OddsRatio_working_3-way'!R19^3/27-'OddsRatio_working_3-way'!T19</f>
        <v>0.24256007606683971</v>
      </c>
      <c r="W19" s="11">
        <f>'OddsRatio_working_3-way'!V19^2+4*'OddsRatio_working_3-way'!U19^3/27</f>
        <v>-7.6983991137036134E-2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0.18426840589109897</v>
      </c>
      <c r="Y19" s="11">
        <f>IF('OddsRatio_working_3-way'!W19&gt;=0,IF('OddsRatio_working_3-way'!V19+SQRT('OddsRatio_working_3-way'!W19)&gt;0,0,PI()),ACOS('OddsRatio_working_3-way'!V19/(2*'OddsRatio_working_3-way'!X19)))</f>
        <v>0.85241012664122218</v>
      </c>
      <c r="Z19" s="11">
        <f>'OddsRatio_working_3-way'!X19^(1/3)*COS('OddsRatio_working_3-way'!Y19/3)</f>
        <v>0.5462332106774811</v>
      </c>
      <c r="AA19" s="11">
        <f>'OddsRatio_working_3-way'!X19^(1/3)*COS(('OddsRatio_working_3-way'!Y19+2*PI())/3)</f>
        <v>-0.41126592971874293</v>
      </c>
      <c r="AB19" s="11">
        <f>'OddsRatio_working_3-way'!X19^(1/3)*COS(('OddsRatio_working_3-way'!Y19+4*PI())/3)</f>
        <v>-0.13496728095873806</v>
      </c>
      <c r="AC19" s="11">
        <f>'OddsRatio_working_3-way'!X19^(1/3)*SIN('OddsRatio_working_3-way'!Y19/3)</f>
        <v>0.15952109923831873</v>
      </c>
      <c r="AD19" s="11">
        <f>'OddsRatio_working_3-way'!X19^(1/3)*SIN(('OddsRatio_working_3-way'!Y19+2*PI())/3)</f>
        <v>0.39329128721827661</v>
      </c>
      <c r="AE19" s="11">
        <f>'OddsRatio_working_3-way'!X19^(1/3)*SIN(('OddsRatio_working_3-way'!Y19+4*PI())/3)</f>
        <v>-0.55281238645659525</v>
      </c>
      <c r="AF19" s="11">
        <f>-'OddsRatio_working_3-way'!U19/(3*'OddsRatio_working_3-way'!X19^(1/3))*COS(('OddsRatio_working_3-way'!Y19)/3)</f>
        <v>0.54623321067748121</v>
      </c>
      <c r="AG19" s="11">
        <f>-'OddsRatio_working_3-way'!U19/(3*'OddsRatio_working_3-way'!X19^(1/3))*COS(('OddsRatio_working_3-way'!Y19+2*PI())/3)</f>
        <v>-0.41126592971874304</v>
      </c>
      <c r="AH19" s="11">
        <f>-'OddsRatio_working_3-way'!U19/(3*'OddsRatio_working_3-way'!X19^(1/3))*COS(('OddsRatio_working_3-way'!Y19+4*PI())/3)</f>
        <v>-0.13496728095873808</v>
      </c>
      <c r="AI19" s="11">
        <f>'OddsRatio_working_3-way'!U19/(3*'OddsRatio_working_3-way'!X19^(1/3))*SIN(('OddsRatio_working_3-way'!Y19)/3)</f>
        <v>-0.15952109923831875</v>
      </c>
      <c r="AJ19" s="11">
        <f>'OddsRatio_working_3-way'!U19/(3*'OddsRatio_working_3-way'!X19^(1/3))*SIN(('OddsRatio_working_3-way'!Y19+2*PI())/3)</f>
        <v>-0.39329128721827672</v>
      </c>
      <c r="AK19" s="11">
        <f>'OddsRatio_working_3-way'!U19/(3*'OddsRatio_working_3-way'!X19^(1/3))*SIN(('OddsRatio_working_3-way'!Y19+4*PI())/3)</f>
        <v>0.55281238645659536</v>
      </c>
      <c r="AL19" s="11">
        <f>'OddsRatio_working_3-way'!Z19+'OddsRatio_working_3-way'!AF19</f>
        <v>1.0924664213549624</v>
      </c>
      <c r="AM19" s="11">
        <f>'OddsRatio_working_3-way'!AA19+'OddsRatio_working_3-way'!AG19</f>
        <v>-0.82253185943748597</v>
      </c>
      <c r="AN19" s="11">
        <f>'OddsRatio_working_3-way'!AB19+'OddsRatio_working_3-way'!AH19</f>
        <v>-0.26993456191747611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1.0924664213549624</v>
      </c>
      <c r="AS19" s="11">
        <f>IF(('OddsRatio_working_3-way'!X19=0),IF(Q19&gt;0,-Q19^(1/3),(-Q19)^(1/3)),'OddsRatio_working_3-way'!AM19-'OddsRatio_working_3-way'!R19/3)</f>
        <v>-0.82253185943748597</v>
      </c>
      <c r="AT19" s="11">
        <f>IF(('OddsRatio_working_3-way'!X19=0),IF(Q19&gt;0,-Q19^(1/3),(-Q19)^(1/3)),'OddsRatio_working_3-way'!AN19-'OddsRatio_working_3-way'!R19/3)</f>
        <v>-0.26993456191747611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2.89</v>
      </c>
      <c r="B20" s="4">
        <f>IF('True_Odds_Calculator_3-way'!B21="","",'True_Odds_Calculator_3-way'!B21)</f>
        <v>3.35</v>
      </c>
      <c r="C20" s="4">
        <f>IF('True_Odds_Calculator_3-way'!C21="","",'True_Odds_Calculator_3-way'!C21)</f>
        <v>2.65</v>
      </c>
      <c r="D20" s="9">
        <f t="shared" si="13"/>
        <v>0.33863483771105646</v>
      </c>
      <c r="E20" s="9">
        <f t="shared" si="14"/>
        <v>0.29168338507539809</v>
      </c>
      <c r="F20" s="9">
        <f t="shared" si="15"/>
        <v>0.36968177721354556</v>
      </c>
      <c r="G20" s="9">
        <f t="shared" si="16"/>
        <v>1.0333510269085704</v>
      </c>
      <c r="H20" s="9">
        <f t="shared" si="17"/>
        <v>2.9530334408571983</v>
      </c>
      <c r="I20" s="9">
        <f t="shared" si="18"/>
        <v>3.4283749132351407</v>
      </c>
      <c r="J20" s="9">
        <f t="shared" si="19"/>
        <v>2.7050291943991414</v>
      </c>
      <c r="K20" s="11">
        <f t="shared" si="20"/>
        <v>0.34602076124567471</v>
      </c>
      <c r="L20" s="11">
        <f t="shared" si="21"/>
        <v>0.29850746268656714</v>
      </c>
      <c r="M20" s="11">
        <f t="shared" si="22"/>
        <v>0.37735849056603776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-0.28564398741423791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0.22957615136435078</v>
      </c>
      <c r="Q20" s="11">
        <f>2*'OddsRatio_working_3-way'!K20*'OddsRatio_working_3-way'!L20*'OddsRatio_working_3-way'!M20</f>
        <v>7.7954550548166648E-2</v>
      </c>
      <c r="R20" s="11">
        <f t="shared" si="23"/>
        <v>0</v>
      </c>
      <c r="S20" s="11">
        <f t="shared" si="24"/>
        <v>-0.80371427889158353</v>
      </c>
      <c r="T20" s="11">
        <f t="shared" si="25"/>
        <v>-0.27290807432651393</v>
      </c>
      <c r="U20" s="11">
        <f>'OddsRatio_working_3-way'!S20-'OddsRatio_working_3-way'!R20^2/3</f>
        <v>-0.80371427889158353</v>
      </c>
      <c r="V20" s="11">
        <f>'OddsRatio_working_3-way'!S20*'OddsRatio_working_3-way'!R20/3-2*'OddsRatio_working_3-way'!R20^3/27-'OddsRatio_working_3-way'!T20</f>
        <v>0.27290807432651393</v>
      </c>
      <c r="W20" s="11">
        <f>'OddsRatio_working_3-way'!V20^2+4*'OddsRatio_working_3-way'!U20^3/27</f>
        <v>-2.4344536038359149E-3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0.138666209507257</v>
      </c>
      <c r="Y20" s="11">
        <f>IF('OddsRatio_working_3-way'!W20&gt;=0,IF('OddsRatio_working_3-way'!V20+SQRT('OddsRatio_working_3-way'!W20)&gt;0,0,PI()),ACOS('OddsRatio_working_3-way'!V20/(2*'OddsRatio_working_3-way'!X20)))</f>
        <v>0.17886205550888779</v>
      </c>
      <c r="Z20" s="11">
        <f>'OddsRatio_working_3-way'!X20^(1/3)*COS('OddsRatio_working_3-way'!Y20/3)</f>
        <v>0.5166755134542852</v>
      </c>
      <c r="AA20" s="11">
        <f>'OddsRatio_working_3-way'!X20^(1/3)*COS(('OddsRatio_working_3-way'!Y20+2*PI())/3)</f>
        <v>-0.28504693249987867</v>
      </c>
      <c r="AB20" s="11">
        <f>'OddsRatio_working_3-way'!X20^(1/3)*COS(('OddsRatio_working_3-way'!Y20+4*PI())/3)</f>
        <v>-0.23162858095440664</v>
      </c>
      <c r="AC20" s="11">
        <f>'OddsRatio_working_3-way'!X20^(1/3)*SIN('OddsRatio_working_3-way'!Y20/3)</f>
        <v>3.0841099644444515E-2</v>
      </c>
      <c r="AD20" s="11">
        <f>'OddsRatio_working_3-way'!X20^(1/3)*SIN(('OddsRatio_working_3-way'!Y20+2*PI())/3)</f>
        <v>0.43203357034255735</v>
      </c>
      <c r="AE20" s="11">
        <f>'OddsRatio_working_3-way'!X20^(1/3)*SIN(('OddsRatio_working_3-way'!Y20+4*PI())/3)</f>
        <v>-0.46287466998700166</v>
      </c>
      <c r="AF20" s="11">
        <f>-'OddsRatio_working_3-way'!U20/(3*'OddsRatio_working_3-way'!X20^(1/3))*COS(('OddsRatio_working_3-way'!Y20)/3)</f>
        <v>0.5166755134542852</v>
      </c>
      <c r="AG20" s="11">
        <f>-'OddsRatio_working_3-way'!U20/(3*'OddsRatio_working_3-way'!X20^(1/3))*COS(('OddsRatio_working_3-way'!Y20+2*PI())/3)</f>
        <v>-0.28504693249987867</v>
      </c>
      <c r="AH20" s="11">
        <f>-'OddsRatio_working_3-way'!U20/(3*'OddsRatio_working_3-way'!X20^(1/3))*COS(('OddsRatio_working_3-way'!Y20+4*PI())/3)</f>
        <v>-0.23162858095440664</v>
      </c>
      <c r="AI20" s="11">
        <f>'OddsRatio_working_3-way'!U20/(3*'OddsRatio_working_3-way'!X20^(1/3))*SIN(('OddsRatio_working_3-way'!Y20)/3)</f>
        <v>-3.0841099644444515E-2</v>
      </c>
      <c r="AJ20" s="11">
        <f>'OddsRatio_working_3-way'!U20/(3*'OddsRatio_working_3-way'!X20^(1/3))*SIN(('OddsRatio_working_3-way'!Y20+2*PI())/3)</f>
        <v>-0.43203357034255735</v>
      </c>
      <c r="AK20" s="11">
        <f>'OddsRatio_working_3-way'!U20/(3*'OddsRatio_working_3-way'!X20^(1/3))*SIN(('OddsRatio_working_3-way'!Y20+4*PI())/3)</f>
        <v>0.46287466998700166</v>
      </c>
      <c r="AL20" s="11">
        <f>'OddsRatio_working_3-way'!Z20+'OddsRatio_working_3-way'!AF20</f>
        <v>1.0333510269085704</v>
      </c>
      <c r="AM20" s="11">
        <f>'OddsRatio_working_3-way'!AA20+'OddsRatio_working_3-way'!AG20</f>
        <v>-0.57009386499975734</v>
      </c>
      <c r="AN20" s="11">
        <f>'OddsRatio_working_3-way'!AB20+'OddsRatio_working_3-way'!AH20</f>
        <v>-0.46325716190881328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1.0333510269085704</v>
      </c>
      <c r="AS20" s="11">
        <f>IF(('OddsRatio_working_3-way'!X20=0),IF(Q20&gt;0,-Q20^(1/3),(-Q20)^(1/3)),'OddsRatio_working_3-way'!AM20-'OddsRatio_working_3-way'!R20/3)</f>
        <v>-0.57009386499975734</v>
      </c>
      <c r="AT20" s="11">
        <f>IF(('OddsRatio_working_3-way'!X20=0),IF(Q20&gt;0,-Q20^(1/3),(-Q20)^(1/3)),'OddsRatio_working_3-way'!AN20-'OddsRatio_working_3-way'!R20/3)</f>
        <v>-0.46325716190881328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2.27</v>
      </c>
      <c r="B21" s="4">
        <f>IF('True_Odds_Calculator_3-way'!B22="","",'True_Odds_Calculator_3-way'!B22)</f>
        <v>3.27</v>
      </c>
      <c r="C21" s="4">
        <f>IF('True_Odds_Calculator_3-way'!C22="","",'True_Odds_Calculator_3-way'!C22)</f>
        <v>3.48</v>
      </c>
      <c r="D21" s="9">
        <f t="shared" si="13"/>
        <v>0.42795532509424461</v>
      </c>
      <c r="E21" s="9">
        <f t="shared" si="14"/>
        <v>0.29505433297783495</v>
      </c>
      <c r="F21" s="9">
        <f t="shared" si="15"/>
        <v>0.27699034192792049</v>
      </c>
      <c r="G21" s="9">
        <f t="shared" si="16"/>
        <v>1.0525137823191097</v>
      </c>
      <c r="H21" s="9">
        <f t="shared" si="17"/>
        <v>2.3366925035452693</v>
      </c>
      <c r="I21" s="9">
        <f t="shared" si="18"/>
        <v>3.3892062858643799</v>
      </c>
      <c r="J21" s="9">
        <f t="shared" si="19"/>
        <v>3.6102341801513926</v>
      </c>
      <c r="K21" s="11">
        <f t="shared" si="20"/>
        <v>0.44052863436123346</v>
      </c>
      <c r="L21" s="11">
        <f t="shared" si="21"/>
        <v>0.3058103975535168</v>
      </c>
      <c r="M21" s="11">
        <f t="shared" si="22"/>
        <v>0.28735632183908044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-0.27677598509613699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0.23304706482254428</v>
      </c>
      <c r="Q21" s="11">
        <f>2*'OddsRatio_working_3-way'!K21*'OddsRatio_working_3-way'!L21*'OddsRatio_working_3-way'!M21</f>
        <v>7.7424274027423343E-2</v>
      </c>
      <c r="R21" s="11">
        <f t="shared" si="23"/>
        <v>0</v>
      </c>
      <c r="S21" s="11">
        <f t="shared" si="24"/>
        <v>-0.84200608929852183</v>
      </c>
      <c r="T21" s="11">
        <f t="shared" si="25"/>
        <v>-0.27973624229186772</v>
      </c>
      <c r="U21" s="11">
        <f>'OddsRatio_working_3-way'!S21-'OddsRatio_working_3-way'!R21^2/3</f>
        <v>-0.84200608929852183</v>
      </c>
      <c r="V21" s="11">
        <f>'OddsRatio_working_3-way'!S21*'OddsRatio_working_3-way'!R21/3-2*'OddsRatio_working_3-way'!R21^3/27-'OddsRatio_working_3-way'!T21</f>
        <v>0.27973624229186772</v>
      </c>
      <c r="W21" s="11">
        <f>'OddsRatio_working_3-way'!V21^2+4*'OddsRatio_working_3-way'!U21^3/27</f>
        <v>-1.0186247989014352E-2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0.1486931515240269</v>
      </c>
      <c r="Y21" s="11">
        <f>IF('OddsRatio_working_3-way'!W21&gt;=0,IF('OddsRatio_working_3-way'!V21+SQRT('OddsRatio_working_3-way'!W21)&gt;0,0,PI()),ACOS('OddsRatio_working_3-way'!V21/(2*'OddsRatio_working_3-way'!X21)))</f>
        <v>0.34625762949486583</v>
      </c>
      <c r="Z21" s="11">
        <f>'OddsRatio_working_3-way'!X21^(1/3)*COS('OddsRatio_working_3-way'!Y21/3)</f>
        <v>0.52625689115955498</v>
      </c>
      <c r="AA21" s="11">
        <f>'OddsRatio_working_3-way'!X21^(1/3)*COS(('OddsRatio_working_3-way'!Y21+2*PI())/3)</f>
        <v>-0.31596579699845451</v>
      </c>
      <c r="AB21" s="11">
        <f>'OddsRatio_working_3-way'!X21^(1/3)*COS(('OddsRatio_working_3-way'!Y21+4*PI())/3)</f>
        <v>-0.21029109416110037</v>
      </c>
      <c r="AC21" s="11">
        <f>'OddsRatio_working_3-way'!X21^(1/3)*SIN('OddsRatio_working_3-way'!Y21/3)</f>
        <v>6.1011318129680144E-2</v>
      </c>
      <c r="AD21" s="11">
        <f>'OddsRatio_working_3-way'!X21^(1/3)*SIN(('OddsRatio_working_3-way'!Y21+2*PI())/3)</f>
        <v>0.42524617759595695</v>
      </c>
      <c r="AE21" s="11">
        <f>'OddsRatio_working_3-way'!X21^(1/3)*SIN(('OddsRatio_working_3-way'!Y21+4*PI())/3)</f>
        <v>-0.48625749572563703</v>
      </c>
      <c r="AF21" s="11">
        <f>-'OddsRatio_working_3-way'!U21/(3*'OddsRatio_working_3-way'!X21^(1/3))*COS(('OddsRatio_working_3-way'!Y21)/3)</f>
        <v>0.52625689115955476</v>
      </c>
      <c r="AG21" s="11">
        <f>-'OddsRatio_working_3-way'!U21/(3*'OddsRatio_working_3-way'!X21^(1/3))*COS(('OddsRatio_working_3-way'!Y21+2*PI())/3)</f>
        <v>-0.3159657969984544</v>
      </c>
      <c r="AH21" s="11">
        <f>-'OddsRatio_working_3-way'!U21/(3*'OddsRatio_working_3-way'!X21^(1/3))*COS(('OddsRatio_working_3-way'!Y21+4*PI())/3)</f>
        <v>-0.21029109416110028</v>
      </c>
      <c r="AI21" s="11">
        <f>'OddsRatio_working_3-way'!U21/(3*'OddsRatio_working_3-way'!X21^(1/3))*SIN(('OddsRatio_working_3-way'!Y21)/3)</f>
        <v>-6.1011318129680116E-2</v>
      </c>
      <c r="AJ21" s="11">
        <f>'OddsRatio_working_3-way'!U21/(3*'OddsRatio_working_3-way'!X21^(1/3))*SIN(('OddsRatio_working_3-way'!Y21+2*PI())/3)</f>
        <v>-0.42524617759595679</v>
      </c>
      <c r="AK21" s="11">
        <f>'OddsRatio_working_3-way'!U21/(3*'OddsRatio_working_3-way'!X21^(1/3))*SIN(('OddsRatio_working_3-way'!Y21+4*PI())/3)</f>
        <v>0.48625749572563687</v>
      </c>
      <c r="AL21" s="11">
        <f>'OddsRatio_working_3-way'!Z21+'OddsRatio_working_3-way'!AF21</f>
        <v>1.0525137823191097</v>
      </c>
      <c r="AM21" s="11">
        <f>'OddsRatio_working_3-way'!AA21+'OddsRatio_working_3-way'!AG21</f>
        <v>-0.6319315939969089</v>
      </c>
      <c r="AN21" s="11">
        <f>'OddsRatio_working_3-way'!AB21+'OddsRatio_working_3-way'!AH21</f>
        <v>-0.42058218832220062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1.0525137823191097</v>
      </c>
      <c r="AS21" s="11">
        <f>IF(('OddsRatio_working_3-way'!X21=0),IF(Q21&gt;0,-Q21^(1/3),(-Q21)^(1/3)),'OddsRatio_working_3-way'!AM21-'OddsRatio_working_3-way'!R21/3)</f>
        <v>-0.6319315939969089</v>
      </c>
      <c r="AT21" s="11">
        <f>IF(('OddsRatio_working_3-way'!X21=0),IF(Q21&gt;0,-Q21^(1/3),(-Q21)^(1/3)),'OddsRatio_working_3-way'!AN21-'OddsRatio_working_3-way'!R21/3)</f>
        <v>-0.42058218832220062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1.95</v>
      </c>
      <c r="B22" s="4">
        <f>IF('True_Odds_Calculator_3-way'!B23="","",'True_Odds_Calculator_3-way'!B23)</f>
        <v>3.3</v>
      </c>
      <c r="C22" s="4">
        <f>IF('True_Odds_Calculator_3-way'!C23="","",'True_Odds_Calculator_3-way'!C23)</f>
        <v>4.55</v>
      </c>
      <c r="D22" s="9">
        <f t="shared" si="13"/>
        <v>0.49862788574262568</v>
      </c>
      <c r="E22" s="9">
        <f t="shared" si="14"/>
        <v>0.29117362139148484</v>
      </c>
      <c r="F22" s="9">
        <f t="shared" si="15"/>
        <v>0.21019849286588912</v>
      </c>
      <c r="G22" s="9">
        <f t="shared" si="16"/>
        <v>1.0584248000588796</v>
      </c>
      <c r="H22" s="9">
        <f t="shared" si="17"/>
        <v>2.0055035600559354</v>
      </c>
      <c r="I22" s="9">
        <f t="shared" si="18"/>
        <v>3.434377040135423</v>
      </c>
      <c r="J22" s="9">
        <f t="shared" si="19"/>
        <v>4.7574080402090235</v>
      </c>
      <c r="K22" s="11">
        <f t="shared" si="20"/>
        <v>0.51282051282051289</v>
      </c>
      <c r="L22" s="11">
        <f t="shared" si="21"/>
        <v>0.30303030303030304</v>
      </c>
      <c r="M22" s="11">
        <f t="shared" si="22"/>
        <v>0.21978021978021978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-0.26492311107695699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0.23224638609254</v>
      </c>
      <c r="Q22" s="11">
        <f>2*'OddsRatio_working_3-way'!K22*'OddsRatio_working_3-way'!L22*'OddsRatio_working_3-way'!M22</f>
        <v>6.8307760615452934E-2</v>
      </c>
      <c r="R22" s="11">
        <f t="shared" si="23"/>
        <v>0</v>
      </c>
      <c r="S22" s="11">
        <f t="shared" si="24"/>
        <v>-0.8766558159022797</v>
      </c>
      <c r="T22" s="11">
        <f t="shared" si="25"/>
        <v>-0.25783994585361164</v>
      </c>
      <c r="U22" s="11">
        <f>'OddsRatio_working_3-way'!S22-'OddsRatio_working_3-way'!R22^2/3</f>
        <v>-0.8766558159022797</v>
      </c>
      <c r="V22" s="11">
        <f>'OddsRatio_working_3-way'!S22*'OddsRatio_working_3-way'!R22/3-2*'OddsRatio_working_3-way'!R22^3/27-'OddsRatio_working_3-way'!T22</f>
        <v>0.25783994585361164</v>
      </c>
      <c r="W22" s="11">
        <f>'OddsRatio_working_3-way'!V22^2+4*'OddsRatio_working_3-way'!U22^3/27</f>
        <v>-3.3330751762486038E-2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0.15796533594453516</v>
      </c>
      <c r="Y22" s="11">
        <f>IF('OddsRatio_working_3-way'!W22&gt;=0,IF('OddsRatio_working_3-way'!V22+SQRT('OddsRatio_working_3-way'!W22)&gt;0,0,PI()),ACOS('OddsRatio_working_3-way'!V22/(2*'OddsRatio_working_3-way'!X22)))</f>
        <v>0.61611739188847803</v>
      </c>
      <c r="Z22" s="11">
        <f>'OddsRatio_working_3-way'!X22^(1/3)*COS('OddsRatio_working_3-way'!Y22/3)</f>
        <v>0.5292124000294397</v>
      </c>
      <c r="AA22" s="11">
        <f>'OddsRatio_working_3-way'!X22^(1/3)*COS(('OddsRatio_working_3-way'!Y22+2*PI())/3)</f>
        <v>-0.36007677515114644</v>
      </c>
      <c r="AB22" s="11">
        <f>'OddsRatio_working_3-way'!X22^(1/3)*COS(('OddsRatio_working_3-way'!Y22+4*PI())/3)</f>
        <v>-0.16913562487829339</v>
      </c>
      <c r="AC22" s="11">
        <f>'OddsRatio_working_3-way'!X22^(1/3)*SIN('OddsRatio_working_3-way'!Y22/3)</f>
        <v>0.11023992450940866</v>
      </c>
      <c r="AD22" s="11">
        <f>'OddsRatio_working_3-way'!X22^(1/3)*SIN(('OddsRatio_working_3-way'!Y22+2*PI())/3)</f>
        <v>0.40319142016852316</v>
      </c>
      <c r="AE22" s="11">
        <f>'OddsRatio_working_3-way'!X22^(1/3)*SIN(('OddsRatio_working_3-way'!Y22+4*PI())/3)</f>
        <v>-0.51343134467793161</v>
      </c>
      <c r="AF22" s="11">
        <f>-'OddsRatio_working_3-way'!U22/(3*'OddsRatio_working_3-way'!X22^(1/3))*COS(('OddsRatio_working_3-way'!Y22)/3)</f>
        <v>0.52921240002943981</v>
      </c>
      <c r="AG22" s="11">
        <f>-'OddsRatio_working_3-way'!U22/(3*'OddsRatio_working_3-way'!X22^(1/3))*COS(('OddsRatio_working_3-way'!Y22+2*PI())/3)</f>
        <v>-0.36007677515114656</v>
      </c>
      <c r="AH22" s="11">
        <f>-'OddsRatio_working_3-way'!U22/(3*'OddsRatio_working_3-way'!X22^(1/3))*COS(('OddsRatio_working_3-way'!Y22+4*PI())/3)</f>
        <v>-0.16913562487829345</v>
      </c>
      <c r="AI22" s="11">
        <f>'OddsRatio_working_3-way'!U22/(3*'OddsRatio_working_3-way'!X22^(1/3))*SIN(('OddsRatio_working_3-way'!Y22)/3)</f>
        <v>-0.11023992450940868</v>
      </c>
      <c r="AJ22" s="11">
        <f>'OddsRatio_working_3-way'!U22/(3*'OddsRatio_working_3-way'!X22^(1/3))*SIN(('OddsRatio_working_3-way'!Y22+2*PI())/3)</f>
        <v>-0.40319142016852322</v>
      </c>
      <c r="AK22" s="11">
        <f>'OddsRatio_working_3-way'!U22/(3*'OddsRatio_working_3-way'!X22^(1/3))*SIN(('OddsRatio_working_3-way'!Y22+4*PI())/3)</f>
        <v>0.51343134467793172</v>
      </c>
      <c r="AL22" s="11">
        <f>'OddsRatio_working_3-way'!Z22+'OddsRatio_working_3-way'!AF22</f>
        <v>1.0584248000588796</v>
      </c>
      <c r="AM22" s="11">
        <f>'OddsRatio_working_3-way'!AA22+'OddsRatio_working_3-way'!AG22</f>
        <v>-0.720153550302293</v>
      </c>
      <c r="AN22" s="11">
        <f>'OddsRatio_working_3-way'!AB22+'OddsRatio_working_3-way'!AH22</f>
        <v>-0.33827124975658684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1.0584248000588796</v>
      </c>
      <c r="AS22" s="11">
        <f>IF(('OddsRatio_working_3-way'!X22=0),IF(Q22&gt;0,-Q22^(1/3),(-Q22)^(1/3)),'OddsRatio_working_3-way'!AM22-'OddsRatio_working_3-way'!R22/3)</f>
        <v>-0.720153550302293</v>
      </c>
      <c r="AT22" s="11">
        <f>IF(('OddsRatio_working_3-way'!X22=0),IF(Q22&gt;0,-Q22^(1/3),(-Q22)^(1/3)),'OddsRatio_working_3-way'!AN22-'OddsRatio_working_3-way'!R22/3)</f>
        <v>-0.33827124975658684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</v>
      </c>
      <c r="B23" s="4">
        <f>IF('True_Odds_Calculator_3-way'!B24="","",'True_Odds_Calculator_3-way'!B24)</f>
        <v>3.23</v>
      </c>
      <c r="C23" s="4">
        <f>IF('True_Odds_Calculator_3-way'!C24="","",'True_Odds_Calculator_3-way'!C24)</f>
        <v>3.26</v>
      </c>
      <c r="D23" s="9">
        <f t="shared" si="13"/>
        <v>0.40464005433166861</v>
      </c>
      <c r="E23" s="9">
        <f t="shared" si="14"/>
        <v>0.29907686743052742</v>
      </c>
      <c r="F23" s="9">
        <f t="shared" si="15"/>
        <v>0.29628307823780409</v>
      </c>
      <c r="G23" s="9">
        <f t="shared" si="16"/>
        <v>1.050951579055099</v>
      </c>
      <c r="H23" s="9">
        <f t="shared" si="17"/>
        <v>2.4713322106771383</v>
      </c>
      <c r="I23" s="9">
        <f t="shared" si="18"/>
        <v>3.3436220212928709</v>
      </c>
      <c r="J23" s="9">
        <f t="shared" si="19"/>
        <v>3.3751505686645236</v>
      </c>
      <c r="K23" s="11">
        <f t="shared" si="20"/>
        <v>0.41666666666666669</v>
      </c>
      <c r="L23" s="11">
        <f t="shared" si="21"/>
        <v>0.30959752321981426</v>
      </c>
      <c r="M23" s="11">
        <f t="shared" si="22"/>
        <v>0.30674846625766872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-0.27919650262429796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0.23306868759773847</v>
      </c>
      <c r="Q23" s="11">
        <f>2*'OddsRatio_working_3-way'!K23*'OddsRatio_working_3-way'!L23*'OddsRatio_working_3-way'!M23</f>
        <v>7.9140471170709173E-2</v>
      </c>
      <c r="R23" s="11">
        <f t="shared" si="23"/>
        <v>0</v>
      </c>
      <c r="S23" s="11">
        <f t="shared" si="24"/>
        <v>-0.83478369323045709</v>
      </c>
      <c r="T23" s="11">
        <f t="shared" si="25"/>
        <v>-0.28345796034990062</v>
      </c>
      <c r="U23" s="11">
        <f>'OddsRatio_working_3-way'!S23-'OddsRatio_working_3-way'!R23^2/3</f>
        <v>-0.83478369323045709</v>
      </c>
      <c r="V23" s="11">
        <f>'OddsRatio_working_3-way'!S23*'OddsRatio_working_3-way'!R23/3-2*'OddsRatio_working_3-way'!R23^3/27-'OddsRatio_working_3-way'!T23</f>
        <v>0.28345796034990062</v>
      </c>
      <c r="W23" s="11">
        <f>'OddsRatio_working_3-way'!V23^2+4*'OddsRatio_working_3-way'!U23^3/27</f>
        <v>-5.8338882303015926E-3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0.14678411316967124</v>
      </c>
      <c r="Y23" s="11">
        <f>IF('OddsRatio_working_3-way'!W23&gt;=0,IF('OddsRatio_working_3-way'!V23+SQRT('OddsRatio_working_3-way'!W23)&gt;0,0,PI()),ACOS('OddsRatio_working_3-way'!V23/(2*'OddsRatio_working_3-way'!X23)))</f>
        <v>0.26320619494996045</v>
      </c>
      <c r="Z23" s="11">
        <f>'OddsRatio_working_3-way'!X23^(1/3)*COS('OddsRatio_working_3-way'!Y23/3)</f>
        <v>0.52547578952754959</v>
      </c>
      <c r="AA23" s="11">
        <f>'OddsRatio_working_3-way'!X23^(1/3)*COS(('OddsRatio_working_3-way'!Y23+2*PI())/3)</f>
        <v>-0.30276687517688389</v>
      </c>
      <c r="AB23" s="11">
        <f>'OddsRatio_working_3-way'!X23^(1/3)*COS(('OddsRatio_working_3-way'!Y23+4*PI())/3)</f>
        <v>-0.22270891435066581</v>
      </c>
      <c r="AC23" s="11">
        <f>'OddsRatio_working_3-way'!X23^(1/3)*SIN('OddsRatio_working_3-way'!Y23/3)</f>
        <v>4.6221485233789571E-2</v>
      </c>
      <c r="AD23" s="11">
        <f>'OddsRatio_working_3-way'!X23^(1/3)*SIN(('OddsRatio_working_3-way'!Y23+2*PI())/3)</f>
        <v>0.43196464018764802</v>
      </c>
      <c r="AE23" s="11">
        <f>'OddsRatio_working_3-way'!X23^(1/3)*SIN(('OddsRatio_working_3-way'!Y23+4*PI())/3)</f>
        <v>-0.47818612542143757</v>
      </c>
      <c r="AF23" s="11">
        <f>-'OddsRatio_working_3-way'!U23/(3*'OddsRatio_working_3-way'!X23^(1/3))*COS(('OddsRatio_working_3-way'!Y23)/3)</f>
        <v>0.52547578952754948</v>
      </c>
      <c r="AG23" s="11">
        <f>-'OddsRatio_working_3-way'!U23/(3*'OddsRatio_working_3-way'!X23^(1/3))*COS(('OddsRatio_working_3-way'!Y23+2*PI())/3)</f>
        <v>-0.30276687517688383</v>
      </c>
      <c r="AH23" s="11">
        <f>-'OddsRatio_working_3-way'!U23/(3*'OddsRatio_working_3-way'!X23^(1/3))*COS(('OddsRatio_working_3-way'!Y23+4*PI())/3)</f>
        <v>-0.22270891435066575</v>
      </c>
      <c r="AI23" s="11">
        <f>'OddsRatio_working_3-way'!U23/(3*'OddsRatio_working_3-way'!X23^(1/3))*SIN(('OddsRatio_working_3-way'!Y23)/3)</f>
        <v>-4.6221485233789564E-2</v>
      </c>
      <c r="AJ23" s="11">
        <f>'OddsRatio_working_3-way'!U23/(3*'OddsRatio_working_3-way'!X23^(1/3))*SIN(('OddsRatio_working_3-way'!Y23+2*PI())/3)</f>
        <v>-0.43196464018764796</v>
      </c>
      <c r="AK23" s="11">
        <f>'OddsRatio_working_3-way'!U23/(3*'OddsRatio_working_3-way'!X23^(1/3))*SIN(('OddsRatio_working_3-way'!Y23+4*PI())/3)</f>
        <v>0.47818612542143751</v>
      </c>
      <c r="AL23" s="11">
        <f>'OddsRatio_working_3-way'!Z23+'OddsRatio_working_3-way'!AF23</f>
        <v>1.050951579055099</v>
      </c>
      <c r="AM23" s="11">
        <f>'OddsRatio_working_3-way'!AA23+'OddsRatio_working_3-way'!AG23</f>
        <v>-0.60553375035376766</v>
      </c>
      <c r="AN23" s="11">
        <f>'OddsRatio_working_3-way'!AB23+'OddsRatio_working_3-way'!AH23</f>
        <v>-0.44541782870133156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1.050951579055099</v>
      </c>
      <c r="AS23" s="11">
        <f>IF(('OddsRatio_working_3-way'!X23=0),IF(Q23&gt;0,-Q23^(1/3),(-Q23)^(1/3)),'OddsRatio_working_3-way'!AM23-'OddsRatio_working_3-way'!R23/3)</f>
        <v>-0.60553375035376766</v>
      </c>
      <c r="AT23" s="11">
        <f>IF(('OddsRatio_working_3-way'!X23=0),IF(Q23&gt;0,-Q23^(1/3),(-Q23)^(1/3)),'OddsRatio_working_3-way'!AN23-'OddsRatio_working_3-way'!R23/3)</f>
        <v>-0.44541782870133156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2.41</v>
      </c>
      <c r="B24" s="4">
        <f>IF('True_Odds_Calculator_3-way'!B25="","",'True_Odds_Calculator_3-way'!B25)</f>
        <v>3.12</v>
      </c>
      <c r="C24" s="4">
        <f>IF('True_Odds_Calculator_3-way'!C25="","",'True_Odds_Calculator_3-way'!C25)</f>
        <v>3.37</v>
      </c>
      <c r="D24" s="9">
        <f t="shared" si="13"/>
        <v>0.40322409299419931</v>
      </c>
      <c r="E24" s="9">
        <f t="shared" si="14"/>
        <v>0.31005213144021698</v>
      </c>
      <c r="F24" s="9">
        <f t="shared" si="15"/>
        <v>0.28672377556558387</v>
      </c>
      <c r="G24" s="9">
        <f t="shared" si="16"/>
        <v>1.0496528641796157</v>
      </c>
      <c r="H24" s="9">
        <f t="shared" si="17"/>
        <v>2.4800105384932585</v>
      </c>
      <c r="I24" s="9">
        <f t="shared" si="18"/>
        <v>3.225264072060785</v>
      </c>
      <c r="J24" s="9">
        <f t="shared" si="19"/>
        <v>3.4876772881056897</v>
      </c>
      <c r="K24" s="11">
        <f t="shared" si="20"/>
        <v>0.41493775933609955</v>
      </c>
      <c r="L24" s="11">
        <f t="shared" si="21"/>
        <v>0.32051282051282048</v>
      </c>
      <c r="M24" s="11">
        <f t="shared" si="22"/>
        <v>0.29673590504451036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-0.27957722000225427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0.23283618466892897</v>
      </c>
      <c r="Q24" s="11">
        <f>2*'OddsRatio_working_3-way'!K24*'OddsRatio_working_3-way'!L24*'OddsRatio_working_3-way'!M24</f>
        <v>7.8927520226755588E-2</v>
      </c>
      <c r="R24" s="11">
        <f t="shared" si="23"/>
        <v>0</v>
      </c>
      <c r="S24" s="11">
        <f t="shared" si="24"/>
        <v>-0.83281529398944443</v>
      </c>
      <c r="T24" s="11">
        <f t="shared" si="25"/>
        <v>-0.28231026914896423</v>
      </c>
      <c r="U24" s="11">
        <f>'OddsRatio_working_3-way'!S24-'OddsRatio_working_3-way'!R24^2/3</f>
        <v>-0.83281529398944443</v>
      </c>
      <c r="V24" s="11">
        <f>'OddsRatio_working_3-way'!S24*'OddsRatio_working_3-way'!R24/3-2*'OddsRatio_working_3-way'!R24^3/27-'OddsRatio_working_3-way'!T24</f>
        <v>0.28231026914896423</v>
      </c>
      <c r="W24" s="11">
        <f>'OddsRatio_working_3-way'!V24^2+4*'OddsRatio_working_3-way'!U24^3/27</f>
        <v>-5.8750046505923748E-3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0.14626524939092078</v>
      </c>
      <c r="Y24" s="11">
        <f>IF('OddsRatio_working_3-way'!W24&gt;=0,IF('OddsRatio_working_3-way'!V24+SQRT('OddsRatio_working_3-way'!W24)&gt;0,0,PI()),ACOS('OddsRatio_working_3-way'!V24/(2*'OddsRatio_working_3-way'!X24)))</f>
        <v>0.2651138094526031</v>
      </c>
      <c r="Z24" s="11">
        <f>'OddsRatio_working_3-way'!X24^(1/3)*COS('OddsRatio_working_3-way'!Y24/3)</f>
        <v>0.52482643208980784</v>
      </c>
      <c r="AA24" s="11">
        <f>'OddsRatio_working_3-way'!X24^(1/3)*COS(('OddsRatio_working_3-way'!Y24+2*PI())/3)</f>
        <v>-0.30268399493323422</v>
      </c>
      <c r="AB24" s="11">
        <f>'OddsRatio_working_3-way'!X24^(1/3)*COS(('OddsRatio_working_3-way'!Y24+4*PI())/3)</f>
        <v>-0.22214243715657361</v>
      </c>
      <c r="AC24" s="11">
        <f>'OddsRatio_working_3-way'!X24^(1/3)*SIN('OddsRatio_working_3-way'!Y24/3)</f>
        <v>4.6500690063306767E-2</v>
      </c>
      <c r="AD24" s="11">
        <f>'OddsRatio_working_3-way'!X24^(1/3)*SIN(('OddsRatio_working_3-way'!Y24+2*PI())/3)</f>
        <v>0.43126267773566879</v>
      </c>
      <c r="AE24" s="11">
        <f>'OddsRatio_working_3-way'!X24^(1/3)*SIN(('OddsRatio_working_3-way'!Y24+4*PI())/3)</f>
        <v>-0.4777633677989756</v>
      </c>
      <c r="AF24" s="11">
        <f>-'OddsRatio_working_3-way'!U24/(3*'OddsRatio_working_3-way'!X24^(1/3))*COS(('OddsRatio_working_3-way'!Y24)/3)</f>
        <v>0.52482643208980784</v>
      </c>
      <c r="AG24" s="11">
        <f>-'OddsRatio_working_3-way'!U24/(3*'OddsRatio_working_3-way'!X24^(1/3))*COS(('OddsRatio_working_3-way'!Y24+2*PI())/3)</f>
        <v>-0.30268399493323422</v>
      </c>
      <c r="AH24" s="11">
        <f>-'OddsRatio_working_3-way'!U24/(3*'OddsRatio_working_3-way'!X24^(1/3))*COS(('OddsRatio_working_3-way'!Y24+4*PI())/3)</f>
        <v>-0.22214243715657361</v>
      </c>
      <c r="AI24" s="11">
        <f>'OddsRatio_working_3-way'!U24/(3*'OddsRatio_working_3-way'!X24^(1/3))*SIN(('OddsRatio_working_3-way'!Y24)/3)</f>
        <v>-4.6500690063306767E-2</v>
      </c>
      <c r="AJ24" s="11">
        <f>'OddsRatio_working_3-way'!U24/(3*'OddsRatio_working_3-way'!X24^(1/3))*SIN(('OddsRatio_working_3-way'!Y24+2*PI())/3)</f>
        <v>-0.43126267773566879</v>
      </c>
      <c r="AK24" s="11">
        <f>'OddsRatio_working_3-way'!U24/(3*'OddsRatio_working_3-way'!X24^(1/3))*SIN(('OddsRatio_working_3-way'!Y24+4*PI())/3)</f>
        <v>0.4777633677989756</v>
      </c>
      <c r="AL24" s="11">
        <f>'OddsRatio_working_3-way'!Z24+'OddsRatio_working_3-way'!AF24</f>
        <v>1.0496528641796157</v>
      </c>
      <c r="AM24" s="11">
        <f>'OddsRatio_working_3-way'!AA24+'OddsRatio_working_3-way'!AG24</f>
        <v>-0.60536798986646845</v>
      </c>
      <c r="AN24" s="11">
        <f>'OddsRatio_working_3-way'!AB24+'OddsRatio_working_3-way'!AH24</f>
        <v>-0.44428487431314723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1.0496528641796157</v>
      </c>
      <c r="AS24" s="11">
        <f>IF(('OddsRatio_working_3-way'!X24=0),IF(Q24&gt;0,-Q24^(1/3),(-Q24)^(1/3)),'OddsRatio_working_3-way'!AM24-'OddsRatio_working_3-way'!R24/3)</f>
        <v>-0.60536798986646845</v>
      </c>
      <c r="AT24" s="11">
        <f>IF(('OddsRatio_working_3-way'!X24=0),IF(Q24&gt;0,-Q24^(1/3),(-Q24)^(1/3)),'OddsRatio_working_3-way'!AN24-'OddsRatio_working_3-way'!R24/3)</f>
        <v>-0.44428487431314723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2.23</v>
      </c>
      <c r="B25" s="4">
        <f>IF('True_Odds_Calculator_3-way'!B26="","",'True_Odds_Calculator_3-way'!B26)</f>
        <v>3.1</v>
      </c>
      <c r="C25" s="4">
        <f>IF('True_Odds_Calculator_3-way'!C26="","",'True_Odds_Calculator_3-way'!C26)</f>
        <v>3.91</v>
      </c>
      <c r="D25" s="9">
        <f t="shared" si="13"/>
        <v>0.43830157989900298</v>
      </c>
      <c r="E25" s="9">
        <f t="shared" si="14"/>
        <v>0.31367775741116105</v>
      </c>
      <c r="F25" s="9">
        <f t="shared" si="15"/>
        <v>0.24802066268983583</v>
      </c>
      <c r="G25" s="9">
        <f t="shared" si="16"/>
        <v>1.0418976411199823</v>
      </c>
      <c r="H25" s="9">
        <f t="shared" si="17"/>
        <v>2.2815340985775778</v>
      </c>
      <c r="I25" s="9">
        <f t="shared" si="18"/>
        <v>3.1879850463519626</v>
      </c>
      <c r="J25" s="9">
        <f t="shared" si="19"/>
        <v>4.0319221356591477</v>
      </c>
      <c r="K25" s="11">
        <f t="shared" si="20"/>
        <v>0.44843049327354262</v>
      </c>
      <c r="L25" s="11">
        <f t="shared" si="21"/>
        <v>0.32258064516129031</v>
      </c>
      <c r="M25" s="11">
        <f t="shared" si="22"/>
        <v>0.25575447570332482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-0.27808277003591941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0.23085605791823333</v>
      </c>
      <c r="Q25" s="11">
        <f>2*'OddsRatio_working_3-way'!K25*'OddsRatio_working_3-way'!L25*'OddsRatio_working_3-way'!M25</f>
        <v>7.3992326255844024E-2</v>
      </c>
      <c r="R25" s="11">
        <f t="shared" si="23"/>
        <v>0</v>
      </c>
      <c r="S25" s="11">
        <f t="shared" si="24"/>
        <v>-0.83017030464855512</v>
      </c>
      <c r="T25" s="11">
        <f t="shared" si="25"/>
        <v>-0.2660802258488959</v>
      </c>
      <c r="U25" s="11">
        <f>'OddsRatio_working_3-way'!S25-'OddsRatio_working_3-way'!R25^2/3</f>
        <v>-0.83017030464855512</v>
      </c>
      <c r="V25" s="11">
        <f>'OddsRatio_working_3-way'!S25*'OddsRatio_working_3-way'!R25/3-2*'OddsRatio_working_3-way'!R25^3/27-'OddsRatio_working_3-way'!T25</f>
        <v>0.2660802258488959</v>
      </c>
      <c r="W25" s="11">
        <f>'OddsRatio_working_3-way'!V25^2+4*'OddsRatio_working_3-way'!U25^3/27</f>
        <v>-1.3962652796090172E-2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0.14556900372666018</v>
      </c>
      <c r="Y25" s="11">
        <f>IF('OddsRatio_working_3-way'!W25&gt;=0,IF('OddsRatio_working_3-way'!V25+SQRT('OddsRatio_working_3-way'!W25)&gt;0,0,PI()),ACOS('OddsRatio_working_3-way'!V25/(2*'OddsRatio_working_3-way'!X25)))</f>
        <v>0.41792863155513005</v>
      </c>
      <c r="Z25" s="11">
        <f>'OddsRatio_working_3-way'!X25^(1/3)*COS('OddsRatio_working_3-way'!Y25/3)</f>
        <v>0.52094882055999114</v>
      </c>
      <c r="AA25" s="11">
        <f>'OddsRatio_working_3-way'!X25^(1/3)*COS(('OddsRatio_working_3-way'!Y25+2*PI())/3)</f>
        <v>-0.32373435756107077</v>
      </c>
      <c r="AB25" s="11">
        <f>'OddsRatio_working_3-way'!X25^(1/3)*COS(('OddsRatio_working_3-way'!Y25+4*PI())/3)</f>
        <v>-0.19721446299892043</v>
      </c>
      <c r="AC25" s="11">
        <f>'OddsRatio_working_3-way'!X25^(1/3)*SIN('OddsRatio_working_3-way'!Y25/3)</f>
        <v>7.304629518330065E-2</v>
      </c>
      <c r="AD25" s="11">
        <f>'OddsRatio_working_3-way'!X25^(1/3)*SIN(('OddsRatio_working_3-way'!Y25+2*PI())/3)</f>
        <v>0.41463176508484306</v>
      </c>
      <c r="AE25" s="11">
        <f>'OddsRatio_working_3-way'!X25^(1/3)*SIN(('OddsRatio_working_3-way'!Y25+4*PI())/3)</f>
        <v>-0.48767806026814364</v>
      </c>
      <c r="AF25" s="11">
        <f>-'OddsRatio_working_3-way'!U25/(3*'OddsRatio_working_3-way'!X25^(1/3))*COS(('OddsRatio_working_3-way'!Y25)/3)</f>
        <v>0.52094882055999114</v>
      </c>
      <c r="AG25" s="11">
        <f>-'OddsRatio_working_3-way'!U25/(3*'OddsRatio_working_3-way'!X25^(1/3))*COS(('OddsRatio_working_3-way'!Y25+2*PI())/3)</f>
        <v>-0.32373435756107077</v>
      </c>
      <c r="AH25" s="11">
        <f>-'OddsRatio_working_3-way'!U25/(3*'OddsRatio_working_3-way'!X25^(1/3))*COS(('OddsRatio_working_3-way'!Y25+4*PI())/3)</f>
        <v>-0.19721446299892043</v>
      </c>
      <c r="AI25" s="11">
        <f>'OddsRatio_working_3-way'!U25/(3*'OddsRatio_working_3-way'!X25^(1/3))*SIN(('OddsRatio_working_3-way'!Y25)/3)</f>
        <v>-7.304629518330065E-2</v>
      </c>
      <c r="AJ25" s="11">
        <f>'OddsRatio_working_3-way'!U25/(3*'OddsRatio_working_3-way'!X25^(1/3))*SIN(('OddsRatio_working_3-way'!Y25+2*PI())/3)</f>
        <v>-0.41463176508484306</v>
      </c>
      <c r="AK25" s="11">
        <f>'OddsRatio_working_3-way'!U25/(3*'OddsRatio_working_3-way'!X25^(1/3))*SIN(('OddsRatio_working_3-way'!Y25+4*PI())/3)</f>
        <v>0.48767806026814364</v>
      </c>
      <c r="AL25" s="11">
        <f>'OddsRatio_working_3-way'!Z25+'OddsRatio_working_3-way'!AF25</f>
        <v>1.0418976411199823</v>
      </c>
      <c r="AM25" s="11">
        <f>'OddsRatio_working_3-way'!AA25+'OddsRatio_working_3-way'!AG25</f>
        <v>-0.64746871512214155</v>
      </c>
      <c r="AN25" s="11">
        <f>'OddsRatio_working_3-way'!AB25+'OddsRatio_working_3-way'!AH25</f>
        <v>-0.39442892599784085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1.0418976411199823</v>
      </c>
      <c r="AS25" s="11">
        <f>IF(('OddsRatio_working_3-way'!X25=0),IF(Q25&gt;0,-Q25^(1/3),(-Q25)^(1/3)),'OddsRatio_working_3-way'!AM25-'OddsRatio_working_3-way'!R25/3)</f>
        <v>-0.64746871512214155</v>
      </c>
      <c r="AT25" s="11">
        <f>IF(('OddsRatio_working_3-way'!X25=0),IF(Q25&gt;0,-Q25^(1/3),(-Q25)^(1/3)),'OddsRatio_working_3-way'!AN25-'OddsRatio_working_3-way'!R25/3)</f>
        <v>-0.39442892599784085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2.61</v>
      </c>
      <c r="B26" s="4">
        <f>IF('True_Odds_Calculator_3-way'!B27="","",'True_Odds_Calculator_3-way'!B27)</f>
        <v>3.16</v>
      </c>
      <c r="C26" s="4">
        <f>IF('True_Odds_Calculator_3-way'!C27="","",'True_Odds_Calculator_3-way'!C27)</f>
        <v>3.04</v>
      </c>
      <c r="D26" s="9">
        <f t="shared" si="13"/>
        <v>0.37310664033894442</v>
      </c>
      <c r="E26" s="9">
        <f t="shared" si="14"/>
        <v>0.30729708908195286</v>
      </c>
      <c r="F26" s="9">
        <f t="shared" si="15"/>
        <v>0.31959627057910267</v>
      </c>
      <c r="G26" s="9">
        <f t="shared" si="16"/>
        <v>1.0436017895573437</v>
      </c>
      <c r="H26" s="9">
        <f t="shared" si="17"/>
        <v>2.6801988811873239</v>
      </c>
      <c r="I26" s="9">
        <f t="shared" si="18"/>
        <v>3.2541798654438625</v>
      </c>
      <c r="J26" s="9">
        <f t="shared" si="19"/>
        <v>3.1289476506969809</v>
      </c>
      <c r="K26" s="11">
        <f t="shared" si="20"/>
        <v>0.38314176245210729</v>
      </c>
      <c r="L26" s="11">
        <f t="shared" si="21"/>
        <v>0.31645569620253161</v>
      </c>
      <c r="M26" s="11">
        <f t="shared" si="22"/>
        <v>0.32894736842105265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-0.28294929816903669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0.23172610341509239</v>
      </c>
      <c r="Q26" s="11">
        <f>2*'OddsRatio_working_3-way'!K26*'OddsRatio_working_3-way'!L26*'OddsRatio_working_3-way'!M26</f>
        <v>7.9768021829635924E-2</v>
      </c>
      <c r="R26" s="11">
        <f t="shared" si="23"/>
        <v>0</v>
      </c>
      <c r="S26" s="11">
        <f t="shared" si="24"/>
        <v>-0.81896687821666536</v>
      </c>
      <c r="T26" s="11">
        <f t="shared" si="25"/>
        <v>-0.28191630919678662</v>
      </c>
      <c r="U26" s="11">
        <f>'OddsRatio_working_3-way'!S26-'OddsRatio_working_3-way'!R26^2/3</f>
        <v>-0.81896687821666536</v>
      </c>
      <c r="V26" s="11">
        <f>'OddsRatio_working_3-way'!S26*'OddsRatio_working_3-way'!R26/3-2*'OddsRatio_working_3-way'!R26^3/27-'OddsRatio_working_3-way'!T26</f>
        <v>0.28191630919678662</v>
      </c>
      <c r="W26" s="11">
        <f>'OddsRatio_working_3-way'!V26^2+4*'OddsRatio_working_3-way'!U26^3/27</f>
        <v>-1.8989888746229616E-3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0.14263221433617404</v>
      </c>
      <c r="Y26" s="11">
        <f>IF('OddsRatio_working_3-way'!W26&gt;=0,IF('OddsRatio_working_3-way'!V26+SQRT('OddsRatio_working_3-way'!W26)&gt;0,0,PI()),ACOS('OddsRatio_working_3-way'!V26/(2*'OddsRatio_working_3-way'!X26)))</f>
        <v>0.15336185422346471</v>
      </c>
      <c r="Z26" s="11">
        <f>'OddsRatio_working_3-way'!X26^(1/3)*COS('OddsRatio_working_3-way'!Y26/3)</f>
        <v>0.52180089477867198</v>
      </c>
      <c r="AA26" s="11">
        <f>'OddsRatio_working_3-way'!X26^(1/3)*COS(('OddsRatio_working_3-way'!Y26+2*PI())/3)</f>
        <v>-0.28402163270279618</v>
      </c>
      <c r="AB26" s="11">
        <f>'OddsRatio_working_3-way'!X26^(1/3)*COS(('OddsRatio_working_3-way'!Y26+4*PI())/3)</f>
        <v>-0.23777926207587585</v>
      </c>
      <c r="AC26" s="11">
        <f>'OddsRatio_working_3-way'!X26^(1/3)*SIN('OddsRatio_working_3-way'!Y26/3)</f>
        <v>2.669804512941892E-2</v>
      </c>
      <c r="AD26" s="11">
        <f>'OddsRatio_working_3-way'!X26^(1/3)*SIN(('OddsRatio_working_3-way'!Y26+2*PI())/3)</f>
        <v>0.43854380803107129</v>
      </c>
      <c r="AE26" s="11">
        <f>'OddsRatio_working_3-way'!X26^(1/3)*SIN(('OddsRatio_working_3-way'!Y26+4*PI())/3)</f>
        <v>-0.46524185316049016</v>
      </c>
      <c r="AF26" s="11">
        <f>-'OddsRatio_working_3-way'!U26/(3*'OddsRatio_working_3-way'!X26^(1/3))*COS(('OddsRatio_working_3-way'!Y26)/3)</f>
        <v>0.52180089477867186</v>
      </c>
      <c r="AG26" s="11">
        <f>-'OddsRatio_working_3-way'!U26/(3*'OddsRatio_working_3-way'!X26^(1/3))*COS(('OddsRatio_working_3-way'!Y26+2*PI())/3)</f>
        <v>-0.28402163270279612</v>
      </c>
      <c r="AH26" s="11">
        <f>-'OddsRatio_working_3-way'!U26/(3*'OddsRatio_working_3-way'!X26^(1/3))*COS(('OddsRatio_working_3-way'!Y26+4*PI())/3)</f>
        <v>-0.23777926207587582</v>
      </c>
      <c r="AI26" s="11">
        <f>'OddsRatio_working_3-way'!U26/(3*'OddsRatio_working_3-way'!X26^(1/3))*SIN(('OddsRatio_working_3-way'!Y26)/3)</f>
        <v>-2.6698045129418913E-2</v>
      </c>
      <c r="AJ26" s="11">
        <f>'OddsRatio_working_3-way'!U26/(3*'OddsRatio_working_3-way'!X26^(1/3))*SIN(('OddsRatio_working_3-way'!Y26+2*PI())/3)</f>
        <v>-0.43854380803107118</v>
      </c>
      <c r="AK26" s="11">
        <f>'OddsRatio_working_3-way'!U26/(3*'OddsRatio_working_3-way'!X26^(1/3))*SIN(('OddsRatio_working_3-way'!Y26+4*PI())/3)</f>
        <v>0.4652418531604901</v>
      </c>
      <c r="AL26" s="11">
        <f>'OddsRatio_working_3-way'!Z26+'OddsRatio_working_3-way'!AF26</f>
        <v>1.0436017895573437</v>
      </c>
      <c r="AM26" s="11">
        <f>'OddsRatio_working_3-way'!AA26+'OddsRatio_working_3-way'!AG26</f>
        <v>-0.56804326540559225</v>
      </c>
      <c r="AN26" s="11">
        <f>'OddsRatio_working_3-way'!AB26+'OddsRatio_working_3-way'!AH26</f>
        <v>-0.4755585241517517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1.0436017895573437</v>
      </c>
      <c r="AS26" s="11">
        <f>IF(('OddsRatio_working_3-way'!X26=0),IF(Q26&gt;0,-Q26^(1/3),(-Q26)^(1/3)),'OddsRatio_working_3-way'!AM26-'OddsRatio_working_3-way'!R26/3)</f>
        <v>-0.56804326540559225</v>
      </c>
      <c r="AT26" s="11">
        <f>IF(('OddsRatio_working_3-way'!X26=0),IF(Q26&gt;0,-Q26^(1/3),(-Q26)^(1/3)),'OddsRatio_working_3-way'!AN26-'OddsRatio_working_3-way'!R26/3)</f>
        <v>-0.4755585241517517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2.95</v>
      </c>
      <c r="B27" s="4">
        <f>IF('True_Odds_Calculator_3-way'!B28="","",'True_Odds_Calculator_3-way'!B28)</f>
        <v>3.14</v>
      </c>
      <c r="C27" s="4">
        <f>IF('True_Odds_Calculator_3-way'!C28="","",'True_Odds_Calculator_3-way'!C28)</f>
        <v>2.7</v>
      </c>
      <c r="D27" s="9">
        <f t="shared" si="13"/>
        <v>0.32973859581957032</v>
      </c>
      <c r="E27" s="9">
        <f t="shared" si="14"/>
        <v>0.30952432906512556</v>
      </c>
      <c r="F27" s="9">
        <f t="shared" si="15"/>
        <v>0.36073707511530423</v>
      </c>
      <c r="G27" s="9">
        <f t="shared" si="16"/>
        <v>1.0424129943335088</v>
      </c>
      <c r="H27" s="9">
        <f t="shared" si="17"/>
        <v>3.0327053389503424</v>
      </c>
      <c r="I27" s="9">
        <f t="shared" si="18"/>
        <v>3.2307638078737089</v>
      </c>
      <c r="J27" s="9">
        <f t="shared" si="19"/>
        <v>2.7721020903669658</v>
      </c>
      <c r="K27" s="11">
        <f t="shared" si="20"/>
        <v>0.33898305084745761</v>
      </c>
      <c r="L27" s="11">
        <f t="shared" si="21"/>
        <v>0.31847133757961782</v>
      </c>
      <c r="M27" s="11">
        <f t="shared" si="22"/>
        <v>0.37037037037037035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-0.28364940564012164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0.23150647138556019</v>
      </c>
      <c r="Q27" s="11">
        <f>2*'OddsRatio_working_3-way'!K27*'OddsRatio_working_3-way'!L27*'OddsRatio_working_3-way'!M27</f>
        <v>7.9967693052006975E-2</v>
      </c>
      <c r="R27" s="11">
        <f t="shared" si="23"/>
        <v>0</v>
      </c>
      <c r="S27" s="11">
        <f t="shared" si="24"/>
        <v>-0.81617118450543324</v>
      </c>
      <c r="T27" s="11">
        <f t="shared" si="25"/>
        <v>-0.28192441606405294</v>
      </c>
      <c r="U27" s="11">
        <f>'OddsRatio_working_3-way'!S27-'OddsRatio_working_3-way'!R27^2/3</f>
        <v>-0.81617118450543324</v>
      </c>
      <c r="V27" s="11">
        <f>'OddsRatio_working_3-way'!S27*'OddsRatio_working_3-way'!R27/3-2*'OddsRatio_working_3-way'!R27^3/27-'OddsRatio_working_3-way'!T27</f>
        <v>0.28192441606405294</v>
      </c>
      <c r="W27" s="11">
        <f>'OddsRatio_working_3-way'!V27^2+4*'OddsRatio_working_3-way'!U27^3/27</f>
        <v>-1.0638859131187617E-3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0.14190248613588136</v>
      </c>
      <c r="Y27" s="11">
        <f>IF('OddsRatio_working_3-way'!W27&gt;=0,IF('OddsRatio_working_3-way'!V27+SQRT('OddsRatio_working_3-way'!W27)&gt;0,0,PI()),ACOS('OddsRatio_working_3-way'!V27/(2*'OddsRatio_working_3-way'!X27)))</f>
        <v>0.1151829666690507</v>
      </c>
      <c r="Z27" s="11">
        <f>'OddsRatio_working_3-way'!X27^(1/3)*COS('OddsRatio_working_3-way'!Y27/3)</f>
        <v>0.52120649716675438</v>
      </c>
      <c r="AA27" s="11">
        <f>'OddsRatio_working_3-way'!X27^(1/3)*COS(('OddsRatio_working_3-way'!Y27+2*PI())/3)</f>
        <v>-0.27794212426001391</v>
      </c>
      <c r="AB27" s="11">
        <f>'OddsRatio_working_3-way'!X27^(1/3)*COS(('OddsRatio_working_3-way'!Y27+4*PI())/3)</f>
        <v>-0.24326437290674036</v>
      </c>
      <c r="AC27" s="11">
        <f>'OddsRatio_working_3-way'!X27^(1/3)*SIN('OddsRatio_working_3-way'!Y27/3)</f>
        <v>2.00212090787034E-2</v>
      </c>
      <c r="AD27" s="11">
        <f>'OddsRatio_working_3-way'!X27^(1/3)*SIN(('OddsRatio_working_3-way'!Y27+2*PI())/3)</f>
        <v>0.44136746262455967</v>
      </c>
      <c r="AE27" s="11">
        <f>'OddsRatio_working_3-way'!X27^(1/3)*SIN(('OddsRatio_working_3-way'!Y27+4*PI())/3)</f>
        <v>-0.46138867170326303</v>
      </c>
      <c r="AF27" s="11">
        <f>-'OddsRatio_working_3-way'!U27/(3*'OddsRatio_working_3-way'!X27^(1/3))*COS(('OddsRatio_working_3-way'!Y27)/3)</f>
        <v>0.52120649716675438</v>
      </c>
      <c r="AG27" s="11">
        <f>-'OddsRatio_working_3-way'!U27/(3*'OddsRatio_working_3-way'!X27^(1/3))*COS(('OddsRatio_working_3-way'!Y27+2*PI())/3)</f>
        <v>-0.27794212426001391</v>
      </c>
      <c r="AH27" s="11">
        <f>-'OddsRatio_working_3-way'!U27/(3*'OddsRatio_working_3-way'!X27^(1/3))*COS(('OddsRatio_working_3-way'!Y27+4*PI())/3)</f>
        <v>-0.24326437290674036</v>
      </c>
      <c r="AI27" s="11">
        <f>'OddsRatio_working_3-way'!U27/(3*'OddsRatio_working_3-way'!X27^(1/3))*SIN(('OddsRatio_working_3-way'!Y27)/3)</f>
        <v>-2.00212090787034E-2</v>
      </c>
      <c r="AJ27" s="11">
        <f>'OddsRatio_working_3-way'!U27/(3*'OddsRatio_working_3-way'!X27^(1/3))*SIN(('OddsRatio_working_3-way'!Y27+2*PI())/3)</f>
        <v>-0.44136746262455967</v>
      </c>
      <c r="AK27" s="11">
        <f>'OddsRatio_working_3-way'!U27/(3*'OddsRatio_working_3-way'!X27^(1/3))*SIN(('OddsRatio_working_3-way'!Y27+4*PI())/3)</f>
        <v>0.46138867170326303</v>
      </c>
      <c r="AL27" s="11">
        <f>'OddsRatio_working_3-way'!Z27+'OddsRatio_working_3-way'!AF27</f>
        <v>1.0424129943335088</v>
      </c>
      <c r="AM27" s="11">
        <f>'OddsRatio_working_3-way'!AA27+'OddsRatio_working_3-way'!AG27</f>
        <v>-0.55588424852002782</v>
      </c>
      <c r="AN27" s="11">
        <f>'OddsRatio_working_3-way'!AB27+'OddsRatio_working_3-way'!AH27</f>
        <v>-0.48652874581348071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1.0424129943335088</v>
      </c>
      <c r="AS27" s="11">
        <f>IF(('OddsRatio_working_3-way'!X27=0),IF(Q27&gt;0,-Q27^(1/3),(-Q27)^(1/3)),'OddsRatio_working_3-way'!AM27-'OddsRatio_working_3-way'!R27/3)</f>
        <v>-0.55588424852002782</v>
      </c>
      <c r="AT27" s="11">
        <f>IF(('OddsRatio_working_3-way'!X27=0),IF(Q27&gt;0,-Q27^(1/3),(-Q27)^(1/3)),'OddsRatio_working_3-way'!AN27-'OddsRatio_working_3-way'!R27/3)</f>
        <v>-0.48652874581348071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2.1800000000000002</v>
      </c>
      <c r="B28" s="4">
        <f>IF('True_Odds_Calculator_3-way'!B29="","",'True_Odds_Calculator_3-way'!B29)</f>
        <v>3.03</v>
      </c>
      <c r="C28" s="4">
        <f>IF('True_Odds_Calculator_3-way'!C29="","",'True_Odds_Calculator_3-way'!C29)</f>
        <v>4.16</v>
      </c>
      <c r="D28" s="9">
        <f t="shared" si="13"/>
        <v>0.44756914575810236</v>
      </c>
      <c r="E28" s="9">
        <f t="shared" si="14"/>
        <v>0.32016392166406249</v>
      </c>
      <c r="F28" s="9">
        <f t="shared" si="15"/>
        <v>0.23226693257783518</v>
      </c>
      <c r="G28" s="9">
        <f t="shared" si="16"/>
        <v>1.0460098631016703</v>
      </c>
      <c r="H28" s="9">
        <f t="shared" si="17"/>
        <v>2.2342916384599709</v>
      </c>
      <c r="I28" s="9">
        <f t="shared" si="18"/>
        <v>3.1234000220963911</v>
      </c>
      <c r="J28" s="9">
        <f t="shared" si="19"/>
        <v>4.3053911674012788</v>
      </c>
      <c r="K28" s="11">
        <f t="shared" si="20"/>
        <v>0.4587155963302752</v>
      </c>
      <c r="L28" s="11">
        <f t="shared" si="21"/>
        <v>0.33003300330033003</v>
      </c>
      <c r="M28" s="11">
        <f t="shared" si="22"/>
        <v>0.24038461538461536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-0.27546896362183859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0.2318179065612983</v>
      </c>
      <c r="Q28" s="11">
        <f>2*'OddsRatio_working_3-way'!K28*'OddsRatio_working_3-way'!L28*'OddsRatio_working_3-way'!M28</f>
        <v>7.2784272075760853E-2</v>
      </c>
      <c r="R28" s="11">
        <f t="shared" si="23"/>
        <v>0</v>
      </c>
      <c r="S28" s="11">
        <f t="shared" si="24"/>
        <v>-0.84153911029895878</v>
      </c>
      <c r="T28" s="11">
        <f t="shared" si="25"/>
        <v>-0.26421950087879398</v>
      </c>
      <c r="U28" s="11">
        <f>'OddsRatio_working_3-way'!S28-'OddsRatio_working_3-way'!R28^2/3</f>
        <v>-0.84153911029895878</v>
      </c>
      <c r="V28" s="11">
        <f>'OddsRatio_working_3-way'!S28*'OddsRatio_working_3-way'!R28/3-2*'OddsRatio_working_3-way'!R28^3/27-'OddsRatio_working_3-way'!T28</f>
        <v>0.26421950087879398</v>
      </c>
      <c r="W28" s="11">
        <f>'OddsRatio_working_3-way'!V28^2+4*'OddsRatio_working_3-way'!U28^3/27</f>
        <v>-1.8479605259844642E-2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0.14856947020206041</v>
      </c>
      <c r="Y28" s="11">
        <f>IF('OddsRatio_working_3-way'!W28&gt;=0,IF('OddsRatio_working_3-way'!V28+SQRT('OddsRatio_working_3-way'!W28)&gt;0,0,PI()),ACOS('OddsRatio_working_3-way'!V28/(2*'OddsRatio_working_3-way'!X28)))</f>
        <v>0.47517655070095777</v>
      </c>
      <c r="Z28" s="11">
        <f>'OddsRatio_working_3-way'!X28^(1/3)*COS('OddsRatio_working_3-way'!Y28/3)</f>
        <v>0.52300493155083505</v>
      </c>
      <c r="AA28" s="11">
        <f>'OddsRatio_working_3-way'!X28^(1/3)*COS(('OddsRatio_working_3-way'!Y28+2*PI())/3)</f>
        <v>-0.33384995194369693</v>
      </c>
      <c r="AB28" s="11">
        <f>'OddsRatio_working_3-way'!X28^(1/3)*COS(('OddsRatio_working_3-way'!Y28+4*PI())/3)</f>
        <v>-0.18915497960713804</v>
      </c>
      <c r="AC28" s="11">
        <f>'OddsRatio_working_3-way'!X28^(1/3)*SIN('OddsRatio_working_3-way'!Y28/3)</f>
        <v>8.3539681228897697E-2</v>
      </c>
      <c r="AD28" s="11">
        <f>'OddsRatio_working_3-way'!X28^(1/3)*SIN(('OddsRatio_working_3-way'!Y28+2*PI())/3)</f>
        <v>0.41116571641311578</v>
      </c>
      <c r="AE28" s="11">
        <f>'OddsRatio_working_3-way'!X28^(1/3)*SIN(('OddsRatio_working_3-way'!Y28+4*PI())/3)</f>
        <v>-0.49470539764201349</v>
      </c>
      <c r="AF28" s="11">
        <f>-'OddsRatio_working_3-way'!U28/(3*'OddsRatio_working_3-way'!X28^(1/3))*COS(('OddsRatio_working_3-way'!Y28)/3)</f>
        <v>0.52300493155083516</v>
      </c>
      <c r="AG28" s="11">
        <f>-'OddsRatio_working_3-way'!U28/(3*'OddsRatio_working_3-way'!X28^(1/3))*COS(('OddsRatio_working_3-way'!Y28+2*PI())/3)</f>
        <v>-0.33384995194369699</v>
      </c>
      <c r="AH28" s="11">
        <f>-'OddsRatio_working_3-way'!U28/(3*'OddsRatio_working_3-way'!X28^(1/3))*COS(('OddsRatio_working_3-way'!Y28+4*PI())/3)</f>
        <v>-0.18915497960713806</v>
      </c>
      <c r="AI28" s="11">
        <f>'OddsRatio_working_3-way'!U28/(3*'OddsRatio_working_3-way'!X28^(1/3))*SIN(('OddsRatio_working_3-way'!Y28)/3)</f>
        <v>-8.3539681228897711E-2</v>
      </c>
      <c r="AJ28" s="11">
        <f>'OddsRatio_working_3-way'!U28/(3*'OddsRatio_working_3-way'!X28^(1/3))*SIN(('OddsRatio_working_3-way'!Y28+2*PI())/3)</f>
        <v>-0.41116571641311589</v>
      </c>
      <c r="AK28" s="11">
        <f>'OddsRatio_working_3-way'!U28/(3*'OddsRatio_working_3-way'!X28^(1/3))*SIN(('OddsRatio_working_3-way'!Y28+4*PI())/3)</f>
        <v>0.4947053976420136</v>
      </c>
      <c r="AL28" s="11">
        <f>'OddsRatio_working_3-way'!Z28+'OddsRatio_working_3-way'!AF28</f>
        <v>1.0460098631016703</v>
      </c>
      <c r="AM28" s="11">
        <f>'OddsRatio_working_3-way'!AA28+'OddsRatio_working_3-way'!AG28</f>
        <v>-0.66769990388739386</v>
      </c>
      <c r="AN28" s="11">
        <f>'OddsRatio_working_3-way'!AB28+'OddsRatio_working_3-way'!AH28</f>
        <v>-0.37830995921427613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1.0460098631016703</v>
      </c>
      <c r="AS28" s="11">
        <f>IF(('OddsRatio_working_3-way'!X28=0),IF(Q28&gt;0,-Q28^(1/3),(-Q28)^(1/3)),'OddsRatio_working_3-way'!AM28-'OddsRatio_working_3-way'!R28/3)</f>
        <v>-0.66769990388739386</v>
      </c>
      <c r="AT28" s="11">
        <f>IF(('OddsRatio_working_3-way'!X28=0),IF(Q28&gt;0,-Q28^(1/3),(-Q28)^(1/3)),'OddsRatio_working_3-way'!AN28-'OddsRatio_working_3-way'!R28/3)</f>
        <v>-0.37830995921427613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3.45</v>
      </c>
      <c r="B29" s="4">
        <f>IF('True_Odds_Calculator_3-way'!B30="","",'True_Odds_Calculator_3-way'!B30)</f>
        <v>3.24</v>
      </c>
      <c r="C29" s="4">
        <f>IF('True_Odds_Calculator_3-way'!C30="","",'True_Odds_Calculator_3-way'!C30)</f>
        <v>2.33</v>
      </c>
      <c r="D29" s="9">
        <f t="shared" si="13"/>
        <v>0.28129702191195299</v>
      </c>
      <c r="E29" s="9">
        <f t="shared" si="14"/>
        <v>0.29976337904705475</v>
      </c>
      <c r="F29" s="9">
        <f t="shared" si="15"/>
        <v>0.41893959904099232</v>
      </c>
      <c r="G29" s="9">
        <f t="shared" si="16"/>
        <v>1.0428413081936962</v>
      </c>
      <c r="H29" s="9">
        <f t="shared" si="17"/>
        <v>3.5549612050745552</v>
      </c>
      <c r="I29" s="9">
        <f t="shared" si="18"/>
        <v>3.3359645303538796</v>
      </c>
      <c r="J29" s="9">
        <f t="shared" si="19"/>
        <v>2.3869789398976158</v>
      </c>
      <c r="K29" s="11">
        <f t="shared" si="20"/>
        <v>0.28985507246376813</v>
      </c>
      <c r="L29" s="11">
        <f t="shared" si="21"/>
        <v>0.30864197530864196</v>
      </c>
      <c r="M29" s="11">
        <f t="shared" si="22"/>
        <v>0.42918454935622319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-0.28025006200868197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0.23114072169658822</v>
      </c>
      <c r="Q29" s="11">
        <f>2*'OddsRatio_working_3-way'!K29*'OddsRatio_working_3-way'!L29*'OddsRatio_working_3-way'!M29</f>
        <v>7.6790937440727E-2</v>
      </c>
      <c r="R29" s="11">
        <f t="shared" si="23"/>
        <v>0</v>
      </c>
      <c r="S29" s="11">
        <f t="shared" si="24"/>
        <v>-0.82476599662421357</v>
      </c>
      <c r="T29" s="11">
        <f t="shared" si="25"/>
        <v>-0.27400863675223047</v>
      </c>
      <c r="U29" s="11">
        <f>'OddsRatio_working_3-way'!S29-'OddsRatio_working_3-way'!R29^2/3</f>
        <v>-0.82476599662421357</v>
      </c>
      <c r="V29" s="11">
        <f>'OddsRatio_working_3-way'!S29*'OddsRatio_working_3-way'!R29/3-2*'OddsRatio_working_3-way'!R29^3/27-'OddsRatio_working_3-way'!T29</f>
        <v>0.27400863675223047</v>
      </c>
      <c r="W29" s="11">
        <f>'OddsRatio_working_3-way'!V29^2+4*'OddsRatio_working_3-way'!U29^3/27</f>
        <v>-8.0360010398898146E-3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0.14414986477162023</v>
      </c>
      <c r="Y29" s="11">
        <f>IF('OddsRatio_working_3-way'!W29&gt;=0,IF('OddsRatio_working_3-way'!V29+SQRT('OddsRatio_working_3-way'!W29)&gt;0,0,PI()),ACOS('OddsRatio_working_3-way'!V29/(2*'OddsRatio_working_3-way'!X29)))</f>
        <v>0.31618126857645379</v>
      </c>
      <c r="Z29" s="11">
        <f>'OddsRatio_working_3-way'!X29^(1/3)*COS('OddsRatio_working_3-way'!Y29/3)</f>
        <v>0.52142065409684812</v>
      </c>
      <c r="AA29" s="11">
        <f>'OddsRatio_working_3-way'!X29^(1/3)*COS(('OddsRatio_working_3-way'!Y29+2*PI())/3)</f>
        <v>-0.30847930513006927</v>
      </c>
      <c r="AB29" s="11">
        <f>'OddsRatio_working_3-way'!X29^(1/3)*COS(('OddsRatio_working_3-way'!Y29+4*PI())/3)</f>
        <v>-0.21294134896677874</v>
      </c>
      <c r="AC29" s="11">
        <f>'OddsRatio_working_3-way'!X29^(1/3)*SIN('OddsRatio_working_3-way'!Y29/3)</f>
        <v>5.5158864708702418E-2</v>
      </c>
      <c r="AD29" s="11">
        <f>'OddsRatio_working_3-way'!X29^(1/3)*SIN(('OddsRatio_working_3-way'!Y29+2*PI())/3)</f>
        <v>0.4239841001514178</v>
      </c>
      <c r="AE29" s="11">
        <f>'OddsRatio_working_3-way'!X29^(1/3)*SIN(('OddsRatio_working_3-way'!Y29+4*PI())/3)</f>
        <v>-0.4791429648601202</v>
      </c>
      <c r="AF29" s="11">
        <f>-'OddsRatio_working_3-way'!U29/(3*'OddsRatio_working_3-way'!X29^(1/3))*COS(('OddsRatio_working_3-way'!Y29)/3)</f>
        <v>0.52142065409684812</v>
      </c>
      <c r="AG29" s="11">
        <f>-'OddsRatio_working_3-way'!U29/(3*'OddsRatio_working_3-way'!X29^(1/3))*COS(('OddsRatio_working_3-way'!Y29+2*PI())/3)</f>
        <v>-0.30847930513006927</v>
      </c>
      <c r="AH29" s="11">
        <f>-'OddsRatio_working_3-way'!U29/(3*'OddsRatio_working_3-way'!X29^(1/3))*COS(('OddsRatio_working_3-way'!Y29+4*PI())/3)</f>
        <v>-0.21294134896677874</v>
      </c>
      <c r="AI29" s="11">
        <f>'OddsRatio_working_3-way'!U29/(3*'OddsRatio_working_3-way'!X29^(1/3))*SIN(('OddsRatio_working_3-way'!Y29)/3)</f>
        <v>-5.5158864708702418E-2</v>
      </c>
      <c r="AJ29" s="11">
        <f>'OddsRatio_working_3-way'!U29/(3*'OddsRatio_working_3-way'!X29^(1/3))*SIN(('OddsRatio_working_3-way'!Y29+2*PI())/3)</f>
        <v>-0.4239841001514178</v>
      </c>
      <c r="AK29" s="11">
        <f>'OddsRatio_working_3-way'!U29/(3*'OddsRatio_working_3-way'!X29^(1/3))*SIN(('OddsRatio_working_3-way'!Y29+4*PI())/3)</f>
        <v>0.4791429648601202</v>
      </c>
      <c r="AL29" s="11">
        <f>'OddsRatio_working_3-way'!Z29+'OddsRatio_working_3-way'!AF29</f>
        <v>1.0428413081936962</v>
      </c>
      <c r="AM29" s="11">
        <f>'OddsRatio_working_3-way'!AA29+'OddsRatio_working_3-way'!AG29</f>
        <v>-0.61695861026013854</v>
      </c>
      <c r="AN29" s="11">
        <f>'OddsRatio_working_3-way'!AB29+'OddsRatio_working_3-way'!AH29</f>
        <v>-0.42588269793355749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1.0428413081936962</v>
      </c>
      <c r="AS29" s="11">
        <f>IF(('OddsRatio_working_3-way'!X29=0),IF(Q29&gt;0,-Q29^(1/3),(-Q29)^(1/3)),'OddsRatio_working_3-way'!AM29-'OddsRatio_working_3-way'!R29/3)</f>
        <v>-0.61695861026013854</v>
      </c>
      <c r="AT29" s="11">
        <f>IF(('OddsRatio_working_3-way'!X29=0),IF(Q29&gt;0,-Q29^(1/3),(-Q29)^(1/3)),'OddsRatio_working_3-way'!AN29-'OddsRatio_working_3-way'!R29/3)</f>
        <v>-0.42588269793355749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</v>
      </c>
      <c r="B30" s="4">
        <f>IF('True_Odds_Calculator_3-way'!B31="","",'True_Odds_Calculator_3-way'!B31)</f>
        <v>3.15</v>
      </c>
      <c r="C30" s="4">
        <f>IF('True_Odds_Calculator_3-way'!C31="","",'True_Odds_Calculator_3-way'!C31)</f>
        <v>3.39</v>
      </c>
      <c r="D30" s="9">
        <f t="shared" si="13"/>
        <v>0.40603688945338429</v>
      </c>
      <c r="E30" s="9">
        <f t="shared" si="14"/>
        <v>0.30802501619647532</v>
      </c>
      <c r="F30" s="9">
        <f t="shared" si="15"/>
        <v>0.28593809435014056</v>
      </c>
      <c r="G30" s="9">
        <f t="shared" si="16"/>
        <v>1.0448788661722368</v>
      </c>
      <c r="H30" s="9">
        <f t="shared" si="17"/>
        <v>2.4628304126411318</v>
      </c>
      <c r="I30" s="9">
        <f t="shared" si="18"/>
        <v>3.2464895622703089</v>
      </c>
      <c r="J30" s="9">
        <f t="shared" si="19"/>
        <v>3.4972604901516453</v>
      </c>
      <c r="K30" s="11">
        <f t="shared" si="20"/>
        <v>0.41666666666666669</v>
      </c>
      <c r="L30" s="11">
        <f t="shared" si="21"/>
        <v>0.31746031746031744</v>
      </c>
      <c r="M30" s="11">
        <f t="shared" si="22"/>
        <v>0.29498525073746312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-0.28070031683601004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0.2317741255794353</v>
      </c>
      <c r="Q30" s="11">
        <f>2*'OddsRatio_working_3-way'!K30*'OddsRatio_working_3-way'!L30*'OddsRatio_working_3-way'!M30</f>
        <v>7.8038426121021992E-2</v>
      </c>
      <c r="R30" s="11">
        <f t="shared" si="23"/>
        <v>0</v>
      </c>
      <c r="S30" s="11">
        <f t="shared" si="24"/>
        <v>-0.82569955100849324</v>
      </c>
      <c r="T30" s="11">
        <f t="shared" si="25"/>
        <v>-0.27801331683787656</v>
      </c>
      <c r="U30" s="11">
        <f>'OddsRatio_working_3-way'!S30-'OddsRatio_working_3-way'!R30^2/3</f>
        <v>-0.82569955100849324</v>
      </c>
      <c r="V30" s="11">
        <f>'OddsRatio_working_3-way'!S30*'OddsRatio_working_3-way'!R30/3-2*'OddsRatio_working_3-way'!R30^3/27-'OddsRatio_working_3-way'!T30</f>
        <v>0.27801331683787656</v>
      </c>
      <c r="W30" s="11">
        <f>'OddsRatio_working_3-way'!V30^2+4*'OddsRatio_working_3-way'!U30^3/27</f>
        <v>-6.1078893278470325E-3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0.14439467932289313</v>
      </c>
      <c r="Y30" s="11">
        <f>IF('OddsRatio_working_3-way'!W30&gt;=0,IF('OddsRatio_working_3-way'!V30+SQRT('OddsRatio_working_3-way'!W30)&gt;0,0,PI()),ACOS('OddsRatio_working_3-way'!V30/(2*'OddsRatio_working_3-way'!X30)))</f>
        <v>0.27403991958601215</v>
      </c>
      <c r="Z30" s="11">
        <f>'OddsRatio_working_3-way'!X30^(1/3)*COS('OddsRatio_working_3-way'!Y30/3)</f>
        <v>0.52243943308611851</v>
      </c>
      <c r="AA30" s="11">
        <f>'OddsRatio_working_3-way'!X30^(1/3)*COS(('OddsRatio_working_3-way'!Y30+2*PI())/3)</f>
        <v>-0.30266446071665293</v>
      </c>
      <c r="AB30" s="11">
        <f>'OddsRatio_working_3-way'!X30^(1/3)*COS(('OddsRatio_working_3-way'!Y30+4*PI())/3)</f>
        <v>-0.2197749723694653</v>
      </c>
      <c r="AC30" s="11">
        <f>'OddsRatio_working_3-way'!X30^(1/3)*SIN('OddsRatio_working_3-way'!Y30/3)</f>
        <v>4.7856268410239086E-2</v>
      </c>
      <c r="AD30" s="11">
        <f>'OddsRatio_working_3-way'!X30^(1/3)*SIN(('OddsRatio_working_3-way'!Y30+2*PI())/3)</f>
        <v>0.42851768678619961</v>
      </c>
      <c r="AE30" s="11">
        <f>'OddsRatio_working_3-way'!X30^(1/3)*SIN(('OddsRatio_working_3-way'!Y30+4*PI())/3)</f>
        <v>-0.47637395519643866</v>
      </c>
      <c r="AF30" s="11">
        <f>-'OddsRatio_working_3-way'!U30/(3*'OddsRatio_working_3-way'!X30^(1/3))*COS(('OddsRatio_working_3-way'!Y30)/3)</f>
        <v>0.5224394330861184</v>
      </c>
      <c r="AG30" s="11">
        <f>-'OddsRatio_working_3-way'!U30/(3*'OddsRatio_working_3-way'!X30^(1/3))*COS(('OddsRatio_working_3-way'!Y30+2*PI())/3)</f>
        <v>-0.30266446071665287</v>
      </c>
      <c r="AH30" s="11">
        <f>-'OddsRatio_working_3-way'!U30/(3*'OddsRatio_working_3-way'!X30^(1/3))*COS(('OddsRatio_working_3-way'!Y30+4*PI())/3)</f>
        <v>-0.21977497236946528</v>
      </c>
      <c r="AI30" s="11">
        <f>'OddsRatio_working_3-way'!U30/(3*'OddsRatio_working_3-way'!X30^(1/3))*SIN(('OddsRatio_working_3-way'!Y30)/3)</f>
        <v>-4.7856268410239079E-2</v>
      </c>
      <c r="AJ30" s="11">
        <f>'OddsRatio_working_3-way'!U30/(3*'OddsRatio_working_3-way'!X30^(1/3))*SIN(('OddsRatio_working_3-way'!Y30+2*PI())/3)</f>
        <v>-0.4285176867861995</v>
      </c>
      <c r="AK30" s="11">
        <f>'OddsRatio_working_3-way'!U30/(3*'OddsRatio_working_3-way'!X30^(1/3))*SIN(('OddsRatio_working_3-way'!Y30+4*PI())/3)</f>
        <v>0.4763739551964386</v>
      </c>
      <c r="AL30" s="11">
        <f>'OddsRatio_working_3-way'!Z30+'OddsRatio_working_3-way'!AF30</f>
        <v>1.0448788661722368</v>
      </c>
      <c r="AM30" s="11">
        <f>'OddsRatio_working_3-way'!AA30+'OddsRatio_working_3-way'!AG30</f>
        <v>-0.60532892143330574</v>
      </c>
      <c r="AN30" s="11">
        <f>'OddsRatio_working_3-way'!AB30+'OddsRatio_working_3-way'!AH30</f>
        <v>-0.43954994473893061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1.0448788661722368</v>
      </c>
      <c r="AS30" s="11">
        <f>IF(('OddsRatio_working_3-way'!X30=0),IF(Q30&gt;0,-Q30^(1/3),(-Q30)^(1/3)),'OddsRatio_working_3-way'!AM30-'OddsRatio_working_3-way'!R30/3)</f>
        <v>-0.60532892143330574</v>
      </c>
      <c r="AT30" s="11">
        <f>IF(('OddsRatio_working_3-way'!X30=0),IF(Q30&gt;0,-Q30^(1/3),(-Q30)^(1/3)),'OddsRatio_working_3-way'!AN30-'OddsRatio_working_3-way'!R30/3)</f>
        <v>-0.43954994473893061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1.67</v>
      </c>
      <c r="B31" s="4">
        <f>IF('True_Odds_Calculator_3-way'!B32="","",'True_Odds_Calculator_3-way'!B32)</f>
        <v>3.81</v>
      </c>
      <c r="C31" s="4">
        <f>IF('True_Odds_Calculator_3-way'!C32="","",'True_Odds_Calculator_3-way'!C32)</f>
        <v>5.31</v>
      </c>
      <c r="D31" s="9">
        <f t="shared" si="13"/>
        <v>0.57811824332749551</v>
      </c>
      <c r="E31" s="9">
        <f t="shared" si="14"/>
        <v>0.24626944543660606</v>
      </c>
      <c r="F31" s="9">
        <f t="shared" si="15"/>
        <v>0.17561231123589821</v>
      </c>
      <c r="G31" s="9">
        <f t="shared" si="16"/>
        <v>1.0891790234227288</v>
      </c>
      <c r="H31" s="9">
        <f t="shared" si="17"/>
        <v>1.7297499456932284</v>
      </c>
      <c r="I31" s="9">
        <f t="shared" si="18"/>
        <v>4.0605930558178684</v>
      </c>
      <c r="J31" s="9">
        <f t="shared" si="19"/>
        <v>5.6943615909519592</v>
      </c>
      <c r="K31" s="11">
        <f t="shared" si="20"/>
        <v>0.5988023952095809</v>
      </c>
      <c r="L31" s="11">
        <f t="shared" si="21"/>
        <v>0.26246719160104987</v>
      </c>
      <c r="M31" s="11">
        <f t="shared" si="22"/>
        <v>0.18832391713747648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-0.24017202778777447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0.23056930461925623</v>
      </c>
      <c r="Q31" s="11">
        <f>2*'OddsRatio_working_3-way'!K31*'OddsRatio_working_3-way'!L31*'OddsRatio_working_3-way'!M31</f>
        <v>5.9196227116625491E-2</v>
      </c>
      <c r="R31" s="11">
        <f t="shared" si="23"/>
        <v>0</v>
      </c>
      <c r="S31" s="11">
        <f t="shared" si="24"/>
        <v>-0.96001731235327881</v>
      </c>
      <c r="T31" s="11">
        <f t="shared" si="25"/>
        <v>-0.24647427788274173</v>
      </c>
      <c r="U31" s="11">
        <f>'OddsRatio_working_3-way'!S31-'OddsRatio_working_3-way'!R31^2/3</f>
        <v>-0.96001731235327881</v>
      </c>
      <c r="V31" s="11">
        <f>'OddsRatio_working_3-way'!S31*'OddsRatio_working_3-way'!R31/3-2*'OddsRatio_working_3-way'!R31^3/27-'OddsRatio_working_3-way'!T31</f>
        <v>0.24647427788274173</v>
      </c>
      <c r="W31" s="11">
        <f>'OddsRatio_working_3-way'!V31^2+4*'OddsRatio_working_3-way'!U31^3/27</f>
        <v>-7.0329521609964252E-2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0.18102423267879306</v>
      </c>
      <c r="Y31" s="11">
        <f>IF('OddsRatio_working_3-way'!W31&gt;=0,IF('OddsRatio_working_3-way'!V31+SQRT('OddsRatio_working_3-way'!W31)&gt;0,0,PI()),ACOS('OddsRatio_working_3-way'!V31/(2*'OddsRatio_working_3-way'!X31)))</f>
        <v>0.82197341315519057</v>
      </c>
      <c r="Z31" s="11">
        <f>'OddsRatio_working_3-way'!X31^(1/3)*COS('OddsRatio_working_3-way'!Y31/3)</f>
        <v>0.54458951171136427</v>
      </c>
      <c r="AA31" s="11">
        <f>'OddsRatio_working_3-way'!X31^(1/3)*COS(('OddsRatio_working_3-way'!Y31+2*PI())/3)</f>
        <v>-0.40485050219963747</v>
      </c>
      <c r="AB31" s="11">
        <f>'OddsRatio_working_3-way'!X31^(1/3)*COS(('OddsRatio_working_3-way'!Y31+4*PI())/3)</f>
        <v>-0.13973900951172685</v>
      </c>
      <c r="AC31" s="11">
        <f>'OddsRatio_working_3-way'!X31^(1/3)*SIN('OddsRatio_working_3-way'!Y31/3)</f>
        <v>0.15306219166862869</v>
      </c>
      <c r="AD31" s="11">
        <f>'OddsRatio_working_3-way'!X31^(1/3)*SIN(('OddsRatio_working_3-way'!Y31+2*PI())/3)</f>
        <v>0.39509725594229012</v>
      </c>
      <c r="AE31" s="11">
        <f>'OddsRatio_working_3-way'!X31^(1/3)*SIN(('OddsRatio_working_3-way'!Y31+4*PI())/3)</f>
        <v>-0.54815944761091884</v>
      </c>
      <c r="AF31" s="11">
        <f>-'OddsRatio_working_3-way'!U31/(3*'OddsRatio_working_3-way'!X31^(1/3))*COS(('OddsRatio_working_3-way'!Y31)/3)</f>
        <v>0.54458951171136438</v>
      </c>
      <c r="AG31" s="11">
        <f>-'OddsRatio_working_3-way'!U31/(3*'OddsRatio_working_3-way'!X31^(1/3))*COS(('OddsRatio_working_3-way'!Y31+2*PI())/3)</f>
        <v>-0.40485050219963759</v>
      </c>
      <c r="AH31" s="11">
        <f>-'OddsRatio_working_3-way'!U31/(3*'OddsRatio_working_3-way'!X31^(1/3))*COS(('OddsRatio_working_3-way'!Y31+4*PI())/3)</f>
        <v>-0.13973900951172688</v>
      </c>
      <c r="AI31" s="11">
        <f>'OddsRatio_working_3-way'!U31/(3*'OddsRatio_working_3-way'!X31^(1/3))*SIN(('OddsRatio_working_3-way'!Y31)/3)</f>
        <v>-0.15306219166862872</v>
      </c>
      <c r="AJ31" s="11">
        <f>'OddsRatio_working_3-way'!U31/(3*'OddsRatio_working_3-way'!X31^(1/3))*SIN(('OddsRatio_working_3-way'!Y31+2*PI())/3)</f>
        <v>-0.39509725594229017</v>
      </c>
      <c r="AK31" s="11">
        <f>'OddsRatio_working_3-way'!U31/(3*'OddsRatio_working_3-way'!X31^(1/3))*SIN(('OddsRatio_working_3-way'!Y31+4*PI())/3)</f>
        <v>0.54815944761091895</v>
      </c>
      <c r="AL31" s="11">
        <f>'OddsRatio_working_3-way'!Z31+'OddsRatio_working_3-way'!AF31</f>
        <v>1.0891790234227288</v>
      </c>
      <c r="AM31" s="11">
        <f>'OddsRatio_working_3-way'!AA31+'OddsRatio_working_3-way'!AG31</f>
        <v>-0.80970100439927506</v>
      </c>
      <c r="AN31" s="11">
        <f>'OddsRatio_working_3-way'!AB31+'OddsRatio_working_3-way'!AH31</f>
        <v>-0.27947801902345371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1.0891790234227288</v>
      </c>
      <c r="AS31" s="11">
        <f>IF(('OddsRatio_working_3-way'!X31=0),IF(Q31&gt;0,-Q31^(1/3),(-Q31)^(1/3)),'OddsRatio_working_3-way'!AM31-'OddsRatio_working_3-way'!R31/3)</f>
        <v>-0.80970100439927506</v>
      </c>
      <c r="AT31" s="11">
        <f>IF(('OddsRatio_working_3-way'!X31=0),IF(Q31&gt;0,-Q31^(1/3),(-Q31)^(1/3)),'OddsRatio_working_3-way'!AN31-'OddsRatio_working_3-way'!R31/3)</f>
        <v>-0.27947801902345371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1.78</v>
      </c>
      <c r="B32" s="4">
        <f>IF('True_Odds_Calculator_3-way'!B33="","",'True_Odds_Calculator_3-way'!B33)</f>
        <v>3.69</v>
      </c>
      <c r="C32" s="4">
        <f>IF('True_Odds_Calculator_3-way'!C33="","",'True_Odds_Calculator_3-way'!C33)</f>
        <v>4.63</v>
      </c>
      <c r="D32" s="9">
        <f t="shared" si="13"/>
        <v>0.54191250695776128</v>
      </c>
      <c r="E32" s="9">
        <f t="shared" si="14"/>
        <v>0.25541103545606858</v>
      </c>
      <c r="F32" s="9">
        <f t="shared" si="15"/>
        <v>0.20267645758617001</v>
      </c>
      <c r="G32" s="9">
        <f t="shared" si="16"/>
        <v>1.0837388881158185</v>
      </c>
      <c r="H32" s="9">
        <f t="shared" si="17"/>
        <v>1.8453163327303383</v>
      </c>
      <c r="I32" s="9">
        <f t="shared" si="18"/>
        <v>3.9152576090315518</v>
      </c>
      <c r="J32" s="9">
        <f t="shared" si="19"/>
        <v>4.933972163860421</v>
      </c>
      <c r="K32" s="11">
        <f t="shared" si="20"/>
        <v>0.5617977528089888</v>
      </c>
      <c r="L32" s="11">
        <f t="shared" si="21"/>
        <v>0.2710027100271003</v>
      </c>
      <c r="M32" s="11">
        <f t="shared" si="22"/>
        <v>0.21598272138228941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-0.25045294814343044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0.23346994942514765</v>
      </c>
      <c r="Q32" s="11">
        <f>2*'OddsRatio_working_3-way'!K32*'OddsRatio_working_3-way'!L32*'OddsRatio_working_3-way'!M32</f>
        <v>6.5766182936661324E-2</v>
      </c>
      <c r="R32" s="11">
        <f t="shared" si="23"/>
        <v>0</v>
      </c>
      <c r="S32" s="11">
        <f t="shared" si="24"/>
        <v>-0.93219086122093919</v>
      </c>
      <c r="T32" s="11">
        <f t="shared" si="25"/>
        <v>-0.26258897499181394</v>
      </c>
      <c r="U32" s="11">
        <f>'OddsRatio_working_3-way'!S32-'OddsRatio_working_3-way'!R32^2/3</f>
        <v>-0.93219086122093919</v>
      </c>
      <c r="V32" s="11">
        <f>'OddsRatio_working_3-way'!S32*'OddsRatio_working_3-way'!R32/3-2*'OddsRatio_working_3-way'!R32^3/27-'OddsRatio_working_3-way'!T32</f>
        <v>0.26258897499181394</v>
      </c>
      <c r="W32" s="11">
        <f>'OddsRatio_working_3-way'!V32^2+4*'OddsRatio_working_3-way'!U32^3/27</f>
        <v>-5.1055182771442983E-2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0.17321096425940713</v>
      </c>
      <c r="Y32" s="11">
        <f>IF('OddsRatio_working_3-way'!W32&gt;=0,IF('OddsRatio_working_3-way'!V32+SQRT('OddsRatio_working_3-way'!W32)&gt;0,0,PI()),ACOS('OddsRatio_working_3-way'!V32/(2*'OddsRatio_working_3-way'!X32)))</f>
        <v>0.71054988335340341</v>
      </c>
      <c r="Z32" s="11">
        <f>'OddsRatio_working_3-way'!X32^(1/3)*COS('OddsRatio_working_3-way'!Y32/3)</f>
        <v>0.54186944405790927</v>
      </c>
      <c r="AA32" s="11">
        <f>'OddsRatio_working_3-way'!X32^(1/3)*COS(('OddsRatio_working_3-way'!Y32+2*PI())/3)</f>
        <v>-0.38420803972784662</v>
      </c>
      <c r="AB32" s="11">
        <f>'OddsRatio_working_3-way'!X32^(1/3)*COS(('OddsRatio_working_3-way'!Y32+4*PI())/3)</f>
        <v>-0.15766140433006259</v>
      </c>
      <c r="AC32" s="11">
        <f>'OddsRatio_working_3-way'!X32^(1/3)*SIN('OddsRatio_working_3-way'!Y32/3)</f>
        <v>0.13079676093091461</v>
      </c>
      <c r="AD32" s="11">
        <f>'OddsRatio_working_3-way'!X32^(1/3)*SIN(('OddsRatio_working_3-way'!Y32+2*PI())/3)</f>
        <v>0.40387432362324294</v>
      </c>
      <c r="AE32" s="11">
        <f>'OddsRatio_working_3-way'!X32^(1/3)*SIN(('OddsRatio_working_3-way'!Y32+4*PI())/3)</f>
        <v>-0.53467108455415746</v>
      </c>
      <c r="AF32" s="11">
        <f>-'OddsRatio_working_3-way'!U32/(3*'OddsRatio_working_3-way'!X32^(1/3))*COS(('OddsRatio_working_3-way'!Y32)/3)</f>
        <v>0.54186944405790916</v>
      </c>
      <c r="AG32" s="11">
        <f>-'OddsRatio_working_3-way'!U32/(3*'OddsRatio_working_3-way'!X32^(1/3))*COS(('OddsRatio_working_3-way'!Y32+2*PI())/3)</f>
        <v>-0.38420803972784651</v>
      </c>
      <c r="AH32" s="11">
        <f>-'OddsRatio_working_3-way'!U32/(3*'OddsRatio_working_3-way'!X32^(1/3))*COS(('OddsRatio_working_3-way'!Y32+4*PI())/3)</f>
        <v>-0.15766140433006257</v>
      </c>
      <c r="AI32" s="11">
        <f>'OddsRatio_working_3-way'!U32/(3*'OddsRatio_working_3-way'!X32^(1/3))*SIN(('OddsRatio_working_3-way'!Y32)/3)</f>
        <v>-0.13079676093091458</v>
      </c>
      <c r="AJ32" s="11">
        <f>'OddsRatio_working_3-way'!U32/(3*'OddsRatio_working_3-way'!X32^(1/3))*SIN(('OddsRatio_working_3-way'!Y32+2*PI())/3)</f>
        <v>-0.40387432362324283</v>
      </c>
      <c r="AK32" s="11">
        <f>'OddsRatio_working_3-way'!U32/(3*'OddsRatio_working_3-way'!X32^(1/3))*SIN(('OddsRatio_working_3-way'!Y32+4*PI())/3)</f>
        <v>0.53467108455415735</v>
      </c>
      <c r="AL32" s="11">
        <f>'OddsRatio_working_3-way'!Z32+'OddsRatio_working_3-way'!AF32</f>
        <v>1.0837388881158185</v>
      </c>
      <c r="AM32" s="11">
        <f>'OddsRatio_working_3-way'!AA32+'OddsRatio_working_3-way'!AG32</f>
        <v>-0.76841607945569312</v>
      </c>
      <c r="AN32" s="11">
        <f>'OddsRatio_working_3-way'!AB32+'OddsRatio_working_3-way'!AH32</f>
        <v>-0.31532280866012519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1.0837388881158185</v>
      </c>
      <c r="AS32" s="11">
        <f>IF(('OddsRatio_working_3-way'!X32=0),IF(Q32&gt;0,-Q32^(1/3),(-Q32)^(1/3)),'OddsRatio_working_3-way'!AM32-'OddsRatio_working_3-way'!R32/3)</f>
        <v>-0.76841607945569312</v>
      </c>
      <c r="AT32" s="11">
        <f>IF(('OddsRatio_working_3-way'!X32=0),IF(Q32&gt;0,-Q32^(1/3),(-Q32)^(1/3)),'OddsRatio_working_3-way'!AN32-'OddsRatio_working_3-way'!R32/3)</f>
        <v>-0.31532280866012519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3.09</v>
      </c>
      <c r="B33" s="4">
        <f>IF('True_Odds_Calculator_3-way'!B34="","",'True_Odds_Calculator_3-way'!B34)</f>
        <v>3.79</v>
      </c>
      <c r="C33" s="4">
        <f>IF('True_Odds_Calculator_3-way'!C34="","",'True_Odds_Calculator_3-way'!C34)</f>
        <v>2.19</v>
      </c>
      <c r="D33" s="9">
        <f t="shared" si="13"/>
        <v>0.30905873543174578</v>
      </c>
      <c r="E33" s="9">
        <f t="shared" si="14"/>
        <v>0.25097838752733959</v>
      </c>
      <c r="F33" s="9">
        <f t="shared" si="15"/>
        <v>0.43996287704091486</v>
      </c>
      <c r="G33" s="9">
        <f t="shared" si="16"/>
        <v>1.0696798653180211</v>
      </c>
      <c r="H33" s="9">
        <f t="shared" si="17"/>
        <v>3.2356309185146634</v>
      </c>
      <c r="I33" s="9">
        <f t="shared" si="18"/>
        <v>3.9844068242372779</v>
      </c>
      <c r="J33" s="9">
        <f t="shared" si="19"/>
        <v>2.2729190397284449</v>
      </c>
      <c r="K33" s="11">
        <f t="shared" si="20"/>
        <v>0.3236245954692557</v>
      </c>
      <c r="L33" s="11">
        <f t="shared" si="21"/>
        <v>0.26385224274406333</v>
      </c>
      <c r="M33" s="11">
        <f t="shared" si="22"/>
        <v>0.45662100456621008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-0.27055505121414491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0.23667200328892207</v>
      </c>
      <c r="Q33" s="11">
        <f>2*'OddsRatio_working_3-way'!K33*'OddsRatio_working_3-way'!L33*'OddsRatio_working_3-way'!M33</f>
        <v>7.7980890704751921E-2</v>
      </c>
      <c r="R33" s="11">
        <f t="shared" si="23"/>
        <v>0</v>
      </c>
      <c r="S33" s="11">
        <f t="shared" si="24"/>
        <v>-0.87476468181551581</v>
      </c>
      <c r="T33" s="11">
        <f t="shared" si="25"/>
        <v>-0.28822559532636438</v>
      </c>
      <c r="U33" s="11">
        <f>'OddsRatio_working_3-way'!S33-'OddsRatio_working_3-way'!R33^2/3</f>
        <v>-0.87476468181551581</v>
      </c>
      <c r="V33" s="11">
        <f>'OddsRatio_working_3-way'!S33*'OddsRatio_working_3-way'!R33/3-2*'OddsRatio_working_3-way'!R33^3/27-'OddsRatio_working_3-way'!T33</f>
        <v>0.28822559532636438</v>
      </c>
      <c r="W33" s="11">
        <f>'OddsRatio_working_3-way'!V33^2+4*'OddsRatio_working_3-way'!U33^3/27</f>
        <v>-1.6093639367715878E-2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0.15745446418643791</v>
      </c>
      <c r="Y33" s="11">
        <f>IF('OddsRatio_working_3-way'!W33&gt;=0,IF('OddsRatio_working_3-way'!V33+SQRT('OddsRatio_working_3-way'!W33)&gt;0,0,PI()),ACOS('OddsRatio_working_3-way'!V33/(2*'OddsRatio_working_3-way'!X33)))</f>
        <v>0.41462734331900175</v>
      </c>
      <c r="Z33" s="11">
        <f>'OddsRatio_working_3-way'!X33^(1/3)*COS('OddsRatio_working_3-way'!Y33/3)</f>
        <v>0.53483993265901053</v>
      </c>
      <c r="AA33" s="11">
        <f>'OddsRatio_working_3-way'!X33^(1/3)*COS(('OddsRatio_working_3-way'!Y33+2*PI())/3)</f>
        <v>-0.33184709787249483</v>
      </c>
      <c r="AB33" s="11">
        <f>'OddsRatio_working_3-way'!X33^(1/3)*COS(('OddsRatio_working_3-way'!Y33+4*PI())/3)</f>
        <v>-0.20299283478651589</v>
      </c>
      <c r="AC33" s="11">
        <f>'OddsRatio_working_3-way'!X33^(1/3)*SIN('OddsRatio_working_3-way'!Y33/3)</f>
        <v>7.4394043478920924E-2</v>
      </c>
      <c r="AD33" s="11">
        <f>'OddsRatio_working_3-way'!X33^(1/3)*SIN(('OddsRatio_working_3-way'!Y33+2*PI())/3)</f>
        <v>0.42598794690160119</v>
      </c>
      <c r="AE33" s="11">
        <f>'OddsRatio_working_3-way'!X33^(1/3)*SIN(('OddsRatio_working_3-way'!Y33+4*PI())/3)</f>
        <v>-0.500381990380522</v>
      </c>
      <c r="AF33" s="11">
        <f>-'OddsRatio_working_3-way'!U33/(3*'OddsRatio_working_3-way'!X33^(1/3))*COS(('OddsRatio_working_3-way'!Y33)/3)</f>
        <v>0.53483993265901064</v>
      </c>
      <c r="AG33" s="11">
        <f>-'OddsRatio_working_3-way'!U33/(3*'OddsRatio_working_3-way'!X33^(1/3))*COS(('OddsRatio_working_3-way'!Y33+2*PI())/3)</f>
        <v>-0.33184709787249489</v>
      </c>
      <c r="AH33" s="11">
        <f>-'OddsRatio_working_3-way'!U33/(3*'OddsRatio_working_3-way'!X33^(1/3))*COS(('OddsRatio_working_3-way'!Y33+4*PI())/3)</f>
        <v>-0.20299283478651592</v>
      </c>
      <c r="AI33" s="11">
        <f>'OddsRatio_working_3-way'!U33/(3*'OddsRatio_working_3-way'!X33^(1/3))*SIN(('OddsRatio_working_3-way'!Y33)/3)</f>
        <v>-7.4394043478920938E-2</v>
      </c>
      <c r="AJ33" s="11">
        <f>'OddsRatio_working_3-way'!U33/(3*'OddsRatio_working_3-way'!X33^(1/3))*SIN(('OddsRatio_working_3-way'!Y33+2*PI())/3)</f>
        <v>-0.42598794690160124</v>
      </c>
      <c r="AK33" s="11">
        <f>'OddsRatio_working_3-way'!U33/(3*'OddsRatio_working_3-way'!X33^(1/3))*SIN(('OddsRatio_working_3-way'!Y33+4*PI())/3)</f>
        <v>0.50038199038052211</v>
      </c>
      <c r="AL33" s="11">
        <f>'OddsRatio_working_3-way'!Z33+'OddsRatio_working_3-way'!AF33</f>
        <v>1.0696798653180211</v>
      </c>
      <c r="AM33" s="11">
        <f>'OddsRatio_working_3-way'!AA33+'OddsRatio_working_3-way'!AG33</f>
        <v>-0.66369419574498978</v>
      </c>
      <c r="AN33" s="11">
        <f>'OddsRatio_working_3-way'!AB33+'OddsRatio_working_3-way'!AH33</f>
        <v>-0.40598566957303184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1.0696798653180211</v>
      </c>
      <c r="AS33" s="11">
        <f>IF(('OddsRatio_working_3-way'!X33=0),IF(Q33&gt;0,-Q33^(1/3),(-Q33)^(1/3)),'OddsRatio_working_3-way'!AM33-'OddsRatio_working_3-way'!R33/3)</f>
        <v>-0.66369419574498978</v>
      </c>
      <c r="AT33" s="11">
        <f>IF(('OddsRatio_working_3-way'!X33=0),IF(Q33&gt;0,-Q33^(1/3),(-Q33)^(1/3)),'OddsRatio_working_3-way'!AN33-'OddsRatio_working_3-way'!R33/3)</f>
        <v>-0.40598566957303184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3.09</v>
      </c>
      <c r="B34" s="4">
        <f>IF('True_Odds_Calculator_3-way'!B35="","",'True_Odds_Calculator_3-way'!B35)</f>
        <v>3.23</v>
      </c>
      <c r="C34" s="4">
        <f>IF('True_Odds_Calculator_3-way'!C35="","",'True_Odds_Calculator_3-way'!C35)</f>
        <v>2.54</v>
      </c>
      <c r="D34" s="9">
        <f t="shared" si="13"/>
        <v>0.31485353046584102</v>
      </c>
      <c r="E34" s="9">
        <f t="shared" si="14"/>
        <v>0.30103742425546759</v>
      </c>
      <c r="F34" s="9">
        <f t="shared" si="15"/>
        <v>0.3841090452786915</v>
      </c>
      <c r="G34" s="9">
        <f t="shared" si="16"/>
        <v>1.0411866012874107</v>
      </c>
      <c r="H34" s="9">
        <f t="shared" si="17"/>
        <v>3.1760799966906887</v>
      </c>
      <c r="I34" s="9">
        <f t="shared" si="18"/>
        <v>3.3218461208709251</v>
      </c>
      <c r="J34" s="9">
        <f t="shared" si="19"/>
        <v>2.603427365982613</v>
      </c>
      <c r="K34" s="11">
        <f t="shared" si="20"/>
        <v>0.3236245954692557</v>
      </c>
      <c r="L34" s="11">
        <f t="shared" si="21"/>
        <v>0.30959752321981426</v>
      </c>
      <c r="M34" s="11">
        <f t="shared" si="22"/>
        <v>0.39370078740157477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-0.28312430392231824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0.2311547901623362</v>
      </c>
      <c r="Q34" s="11">
        <f>2*'OddsRatio_working_3-way'!K34*'OddsRatio_working_3-way'!L34*'OddsRatio_working_3-way'!M34</f>
        <v>7.8892419850626685E-2</v>
      </c>
      <c r="R34" s="11">
        <f t="shared" si="23"/>
        <v>0</v>
      </c>
      <c r="S34" s="11">
        <f t="shared" si="24"/>
        <v>-0.81644276722269282</v>
      </c>
      <c r="T34" s="11">
        <f t="shared" si="25"/>
        <v>-0.27864940860842757</v>
      </c>
      <c r="U34" s="11">
        <f>'OddsRatio_working_3-way'!S34-'OddsRatio_working_3-way'!R34^2/3</f>
        <v>-0.81644276722269282</v>
      </c>
      <c r="V34" s="11">
        <f>'OddsRatio_working_3-way'!S34*'OddsRatio_working_3-way'!R34/3-2*'OddsRatio_working_3-way'!R34^3/27-'OddsRatio_working_3-way'!T34</f>
        <v>0.27864940860842757</v>
      </c>
      <c r="W34" s="11">
        <f>'OddsRatio_working_3-way'!V34^2+4*'OddsRatio_working_3-way'!U34^3/27</f>
        <v>-2.9802009540415425E-3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0.14197331956380746</v>
      </c>
      <c r="Y34" s="11">
        <f>IF('OddsRatio_working_3-way'!W34&gt;=0,IF('OddsRatio_working_3-way'!V34+SQRT('OddsRatio_working_3-way'!W34)&gt;0,0,PI()),ACOS('OddsRatio_working_3-way'!V34/(2*'OddsRatio_working_3-way'!X34)))</f>
        <v>0.19346328694734138</v>
      </c>
      <c r="Z34" s="11">
        <f>'OddsRatio_working_3-way'!X34^(1/3)*COS('OddsRatio_working_3-way'!Y34/3)</f>
        <v>0.52059330064370546</v>
      </c>
      <c r="AA34" s="11">
        <f>'OddsRatio_working_3-way'!X34^(1/3)*COS(('OddsRatio_working_3-way'!Y34+2*PI())/3)</f>
        <v>-0.28941113639567206</v>
      </c>
      <c r="AB34" s="11">
        <f>'OddsRatio_working_3-way'!X34^(1/3)*COS(('OddsRatio_working_3-way'!Y34+4*PI())/3)</f>
        <v>-0.23118216424803353</v>
      </c>
      <c r="AC34" s="11">
        <f>'OddsRatio_working_3-way'!X34^(1/3)*SIN('OddsRatio_working_3-way'!Y34/3)</f>
        <v>3.3618512744074291E-2</v>
      </c>
      <c r="AD34" s="11">
        <f>'OddsRatio_working_3-way'!X34^(1/3)*SIN(('OddsRatio_working_3-way'!Y34+2*PI())/3)</f>
        <v>0.43403776702540148</v>
      </c>
      <c r="AE34" s="11">
        <f>'OddsRatio_working_3-way'!X34^(1/3)*SIN(('OddsRatio_working_3-way'!Y34+4*PI())/3)</f>
        <v>-0.46765627976947588</v>
      </c>
      <c r="AF34" s="11">
        <f>-'OddsRatio_working_3-way'!U34/(3*'OddsRatio_working_3-way'!X34^(1/3))*COS(('OddsRatio_working_3-way'!Y34)/3)</f>
        <v>0.52059330064370524</v>
      </c>
      <c r="AG34" s="11">
        <f>-'OddsRatio_working_3-way'!U34/(3*'OddsRatio_working_3-way'!X34^(1/3))*COS(('OddsRatio_working_3-way'!Y34+2*PI())/3)</f>
        <v>-0.28941113639567195</v>
      </c>
      <c r="AH34" s="11">
        <f>-'OddsRatio_working_3-way'!U34/(3*'OddsRatio_working_3-way'!X34^(1/3))*COS(('OddsRatio_working_3-way'!Y34+4*PI())/3)</f>
        <v>-0.23118216424803342</v>
      </c>
      <c r="AI34" s="11">
        <f>'OddsRatio_working_3-way'!U34/(3*'OddsRatio_working_3-way'!X34^(1/3))*SIN(('OddsRatio_working_3-way'!Y34)/3)</f>
        <v>-3.3618512744074278E-2</v>
      </c>
      <c r="AJ34" s="11">
        <f>'OddsRatio_working_3-way'!U34/(3*'OddsRatio_working_3-way'!X34^(1/3))*SIN(('OddsRatio_working_3-way'!Y34+2*PI())/3)</f>
        <v>-0.43403776702540131</v>
      </c>
      <c r="AK34" s="11">
        <f>'OddsRatio_working_3-way'!U34/(3*'OddsRatio_working_3-way'!X34^(1/3))*SIN(('OddsRatio_working_3-way'!Y34+4*PI())/3)</f>
        <v>0.46765627976947566</v>
      </c>
      <c r="AL34" s="11">
        <f>'OddsRatio_working_3-way'!Z34+'OddsRatio_working_3-way'!AF34</f>
        <v>1.0411866012874107</v>
      </c>
      <c r="AM34" s="11">
        <f>'OddsRatio_working_3-way'!AA34+'OddsRatio_working_3-way'!AG34</f>
        <v>-0.57882227279134402</v>
      </c>
      <c r="AN34" s="11">
        <f>'OddsRatio_working_3-way'!AB34+'OddsRatio_working_3-way'!AH34</f>
        <v>-0.46236432849606696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1.0411866012874107</v>
      </c>
      <c r="AS34" s="11">
        <f>IF(('OddsRatio_working_3-way'!X34=0),IF(Q34&gt;0,-Q34^(1/3),(-Q34)^(1/3)),'OddsRatio_working_3-way'!AM34-'OddsRatio_working_3-way'!R34/3)</f>
        <v>-0.57882227279134402</v>
      </c>
      <c r="AT34" s="11">
        <f>IF(('OddsRatio_working_3-way'!X34=0),IF(Q34&gt;0,-Q34^(1/3),(-Q34)^(1/3)),'OddsRatio_working_3-way'!AN34-'OddsRatio_working_3-way'!R34/3)</f>
        <v>-0.46236432849606696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2.11</v>
      </c>
      <c r="B35" s="4">
        <f>IF('True_Odds_Calculator_3-way'!B36="","",'True_Odds_Calculator_3-way'!B36)</f>
        <v>3.29</v>
      </c>
      <c r="C35" s="4">
        <f>IF('True_Odds_Calculator_3-way'!C36="","",'True_Odds_Calculator_3-way'!C36)</f>
        <v>4</v>
      </c>
      <c r="D35" s="9">
        <f t="shared" si="13"/>
        <v>0.46315562100784824</v>
      </c>
      <c r="E35" s="9">
        <f t="shared" si="14"/>
        <v>0.29487221564189431</v>
      </c>
      <c r="F35" s="9">
        <f t="shared" si="15"/>
        <v>0.24197216335025742</v>
      </c>
      <c r="G35" s="9">
        <f t="shared" si="16"/>
        <v>1.0442355932660026</v>
      </c>
      <c r="H35" s="9">
        <f t="shared" si="17"/>
        <v>2.1591015085252629</v>
      </c>
      <c r="I35" s="9">
        <f t="shared" si="18"/>
        <v>3.3912995085791455</v>
      </c>
      <c r="J35" s="9">
        <f t="shared" si="19"/>
        <v>4.1327067797980082</v>
      </c>
      <c r="K35" s="11">
        <f t="shared" si="20"/>
        <v>0.47393364928909953</v>
      </c>
      <c r="L35" s="11">
        <f t="shared" si="21"/>
        <v>0.303951367781155</v>
      </c>
      <c r="M35" s="11">
        <f t="shared" si="22"/>
        <v>0.25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-0.27462582290151116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0.23048444950229763</v>
      </c>
      <c r="Q35" s="11">
        <f>2*'OddsRatio_working_3-way'!K35*'OddsRatio_working_3-way'!L35*'OddsRatio_working_3-way'!M35</f>
        <v>7.2026390469468016E-2</v>
      </c>
      <c r="R35" s="11">
        <f t="shared" si="23"/>
        <v>0</v>
      </c>
      <c r="S35" s="11">
        <f t="shared" si="24"/>
        <v>-0.8392672148130661</v>
      </c>
      <c r="T35" s="11">
        <f t="shared" si="25"/>
        <v>-0.2622710046290832</v>
      </c>
      <c r="U35" s="11">
        <f>'OddsRatio_working_3-way'!S35-'OddsRatio_working_3-way'!R35^2/3</f>
        <v>-0.8392672148130661</v>
      </c>
      <c r="V35" s="11">
        <f>'OddsRatio_working_3-way'!S35*'OddsRatio_working_3-way'!R35/3-2*'OddsRatio_working_3-way'!R35^3/27-'OddsRatio_working_3-way'!T35</f>
        <v>0.2622710046290832</v>
      </c>
      <c r="W35" s="11">
        <f>'OddsRatio_working_3-way'!V35^2+4*'OddsRatio_working_3-way'!U35^3/27</f>
        <v>-1.8792319108276542E-2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0.14796823897159919</v>
      </c>
      <c r="Y35" s="11">
        <f>IF('OddsRatio_working_3-way'!W35&gt;=0,IF('OddsRatio_working_3-way'!V35+SQRT('OddsRatio_working_3-way'!W35)&gt;0,0,PI()),ACOS('OddsRatio_working_3-way'!V35/(2*'OddsRatio_working_3-way'!X35)))</f>
        <v>0.48163035566621581</v>
      </c>
      <c r="Z35" s="11">
        <f>'OddsRatio_working_3-way'!X35^(1/3)*COS('OddsRatio_working_3-way'!Y35/3)</f>
        <v>0.52211779663300129</v>
      </c>
      <c r="AA35" s="11">
        <f>'OddsRatio_working_3-way'!X35^(1/3)*COS(('OddsRatio_working_3-way'!Y35+2*PI())/3)</f>
        <v>-0.33428156238024198</v>
      </c>
      <c r="AB35" s="11">
        <f>'OddsRatio_working_3-way'!X35^(1/3)*COS(('OddsRatio_working_3-way'!Y35+4*PI())/3)</f>
        <v>-0.18783623425275939</v>
      </c>
      <c r="AC35" s="11">
        <f>'OddsRatio_working_3-way'!X35^(1/3)*SIN('OddsRatio_working_3-way'!Y35/3)</f>
        <v>8.4550249615965356E-2</v>
      </c>
      <c r="AD35" s="11">
        <f>'OddsRatio_working_3-way'!X35^(1/3)*SIN(('OddsRatio_working_3-way'!Y35+2*PI())/3)</f>
        <v>0.4098921508441537</v>
      </c>
      <c r="AE35" s="11">
        <f>'OddsRatio_working_3-way'!X35^(1/3)*SIN(('OddsRatio_working_3-way'!Y35+4*PI())/3)</f>
        <v>-0.49444240046011889</v>
      </c>
      <c r="AF35" s="11">
        <f>-'OddsRatio_working_3-way'!U35/(3*'OddsRatio_working_3-way'!X35^(1/3))*COS(('OddsRatio_working_3-way'!Y35)/3)</f>
        <v>0.52211779663300129</v>
      </c>
      <c r="AG35" s="11">
        <f>-'OddsRatio_working_3-way'!U35/(3*'OddsRatio_working_3-way'!X35^(1/3))*COS(('OddsRatio_working_3-way'!Y35+2*PI())/3)</f>
        <v>-0.33428156238024198</v>
      </c>
      <c r="AH35" s="11">
        <f>-'OddsRatio_working_3-way'!U35/(3*'OddsRatio_working_3-way'!X35^(1/3))*COS(('OddsRatio_working_3-way'!Y35+4*PI())/3)</f>
        <v>-0.18783623425275939</v>
      </c>
      <c r="AI35" s="11">
        <f>'OddsRatio_working_3-way'!U35/(3*'OddsRatio_working_3-way'!X35^(1/3))*SIN(('OddsRatio_working_3-way'!Y35)/3)</f>
        <v>-8.4550249615965356E-2</v>
      </c>
      <c r="AJ35" s="11">
        <f>'OddsRatio_working_3-way'!U35/(3*'OddsRatio_working_3-way'!X35^(1/3))*SIN(('OddsRatio_working_3-way'!Y35+2*PI())/3)</f>
        <v>-0.4098921508441537</v>
      </c>
      <c r="AK35" s="11">
        <f>'OddsRatio_working_3-way'!U35/(3*'OddsRatio_working_3-way'!X35^(1/3))*SIN(('OddsRatio_working_3-way'!Y35+4*PI())/3)</f>
        <v>0.49444240046011889</v>
      </c>
      <c r="AL35" s="11">
        <f>'OddsRatio_working_3-way'!Z35+'OddsRatio_working_3-way'!AF35</f>
        <v>1.0442355932660026</v>
      </c>
      <c r="AM35" s="11">
        <f>'OddsRatio_working_3-way'!AA35+'OddsRatio_working_3-way'!AG35</f>
        <v>-0.66856312476048396</v>
      </c>
      <c r="AN35" s="11">
        <f>'OddsRatio_working_3-way'!AB35+'OddsRatio_working_3-way'!AH35</f>
        <v>-0.37567246850551878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1.0442355932660026</v>
      </c>
      <c r="AS35" s="11">
        <f>IF(('OddsRatio_working_3-way'!X35=0),IF(Q35&gt;0,-Q35^(1/3),(-Q35)^(1/3)),'OddsRatio_working_3-way'!AM35-'OddsRatio_working_3-way'!R35/3)</f>
        <v>-0.66856312476048396</v>
      </c>
      <c r="AT35" s="11">
        <f>IF(('OddsRatio_working_3-way'!X35=0),IF(Q35&gt;0,-Q35^(1/3),(-Q35)^(1/3)),'OddsRatio_working_3-way'!AN35-'OddsRatio_working_3-way'!R35/3)</f>
        <v>-0.37567246850551878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1.76</v>
      </c>
      <c r="B36" s="4">
        <f>IF('True_Odds_Calculator_3-way'!B37="","",'True_Odds_Calculator_3-way'!B37)</f>
        <v>3.62</v>
      </c>
      <c r="C36" s="4">
        <f>IF('True_Odds_Calculator_3-way'!C37="","",'True_Odds_Calculator_3-way'!C37)</f>
        <v>4.67</v>
      </c>
      <c r="D36" s="9">
        <f t="shared" si="13"/>
        <v>0.54433381932207092</v>
      </c>
      <c r="E36" s="9">
        <f t="shared" si="14"/>
        <v>0.25734596670057541</v>
      </c>
      <c r="F36" s="9">
        <f t="shared" si="15"/>
        <v>0.19832021397735364</v>
      </c>
      <c r="G36" s="9">
        <f t="shared" si="16"/>
        <v>1.1014578605397276</v>
      </c>
      <c r="H36" s="9">
        <f t="shared" si="17"/>
        <v>1.8371079740101928</v>
      </c>
      <c r="I36" s="9">
        <f t="shared" si="18"/>
        <v>3.8858195946140861</v>
      </c>
      <c r="J36" s="9">
        <f t="shared" si="19"/>
        <v>5.0423503481808005</v>
      </c>
      <c r="K36" s="11">
        <f t="shared" si="20"/>
        <v>0.56818181818181823</v>
      </c>
      <c r="L36" s="11">
        <f t="shared" si="21"/>
        <v>0.27624309392265195</v>
      </c>
      <c r="M36" s="11">
        <f t="shared" si="22"/>
        <v>0.21413276231263384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-0.24560818114061445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0.23694688195380281</v>
      </c>
      <c r="Q36" s="11">
        <f>2*'OddsRatio_working_3-way'!K36*'OddsRatio_working_3-way'!L36*'OddsRatio_working_3-way'!M36</f>
        <v>6.7218973603915697E-2</v>
      </c>
      <c r="R36" s="11">
        <f t="shared" si="23"/>
        <v>0</v>
      </c>
      <c r="S36" s="11">
        <f t="shared" si="24"/>
        <v>-0.96473529852878592</v>
      </c>
      <c r="T36" s="11">
        <f t="shared" si="25"/>
        <v>-0.27368377263227972</v>
      </c>
      <c r="U36" s="11">
        <f>'OddsRatio_working_3-way'!S36-'OddsRatio_working_3-way'!R36^2/3</f>
        <v>-0.96473529852878592</v>
      </c>
      <c r="V36" s="11">
        <f>'OddsRatio_working_3-way'!S36*'OddsRatio_working_3-way'!R36/3-2*'OddsRatio_working_3-way'!R36^3/27-'OddsRatio_working_3-way'!T36</f>
        <v>0.27368377263227972</v>
      </c>
      <c r="W36" s="11">
        <f>'OddsRatio_working_3-way'!V36^2+4*'OddsRatio_working_3-way'!U36^3/27</f>
        <v>-5.811835377442108E-2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0.18236033092250248</v>
      </c>
      <c r="Y36" s="11">
        <f>IF('OddsRatio_working_3-way'!W36&gt;=0,IF('OddsRatio_working_3-way'!V36+SQRT('OddsRatio_working_3-way'!W36)&gt;0,0,PI()),ACOS('OddsRatio_working_3-way'!V36/(2*'OddsRatio_working_3-way'!X36)))</f>
        <v>0.72214013196152127</v>
      </c>
      <c r="Z36" s="11">
        <f>'OddsRatio_working_3-way'!X36^(1/3)*COS('OddsRatio_working_3-way'!Y36/3)</f>
        <v>0.5507289302698638</v>
      </c>
      <c r="AA36" s="11">
        <f>'OddsRatio_working_3-way'!X36^(1/3)*COS(('OddsRatio_working_3-way'!Y36+2*PI())/3)</f>
        <v>-0.39244161343918077</v>
      </c>
      <c r="AB36" s="11">
        <f>'OddsRatio_working_3-way'!X36^(1/3)*COS(('OddsRatio_working_3-way'!Y36+4*PI())/3)</f>
        <v>-0.15828731683068339</v>
      </c>
      <c r="AC36" s="11">
        <f>'OddsRatio_working_3-way'!X36^(1/3)*SIN('OddsRatio_working_3-way'!Y36/3)</f>
        <v>0.13518904617882374</v>
      </c>
      <c r="AD36" s="11">
        <f>'OddsRatio_working_3-way'!X36^(1/3)*SIN(('OddsRatio_working_3-way'!Y36+2*PI())/3)</f>
        <v>0.40935072112331899</v>
      </c>
      <c r="AE36" s="11">
        <f>'OddsRatio_working_3-way'!X36^(1/3)*SIN(('OddsRatio_working_3-way'!Y36+4*PI())/3)</f>
        <v>-0.5445397673021426</v>
      </c>
      <c r="AF36" s="11">
        <f>-'OddsRatio_working_3-way'!U36/(3*'OddsRatio_working_3-way'!X36^(1/3))*COS(('OddsRatio_working_3-way'!Y36)/3)</f>
        <v>0.5507289302698638</v>
      </c>
      <c r="AG36" s="11">
        <f>-'OddsRatio_working_3-way'!U36/(3*'OddsRatio_working_3-way'!X36^(1/3))*COS(('OddsRatio_working_3-way'!Y36+2*PI())/3)</f>
        <v>-0.39244161343918077</v>
      </c>
      <c r="AH36" s="11">
        <f>-'OddsRatio_working_3-way'!U36/(3*'OddsRatio_working_3-way'!X36^(1/3))*COS(('OddsRatio_working_3-way'!Y36+4*PI())/3)</f>
        <v>-0.15828731683068339</v>
      </c>
      <c r="AI36" s="11">
        <f>'OddsRatio_working_3-way'!U36/(3*'OddsRatio_working_3-way'!X36^(1/3))*SIN(('OddsRatio_working_3-way'!Y36)/3)</f>
        <v>-0.13518904617882374</v>
      </c>
      <c r="AJ36" s="11">
        <f>'OddsRatio_working_3-way'!U36/(3*'OddsRatio_working_3-way'!X36^(1/3))*SIN(('OddsRatio_working_3-way'!Y36+2*PI())/3)</f>
        <v>-0.40935072112331899</v>
      </c>
      <c r="AK36" s="11">
        <f>'OddsRatio_working_3-way'!U36/(3*'OddsRatio_working_3-way'!X36^(1/3))*SIN(('OddsRatio_working_3-way'!Y36+4*PI())/3)</f>
        <v>0.5445397673021426</v>
      </c>
      <c r="AL36" s="11">
        <f>'OddsRatio_working_3-way'!Z36+'OddsRatio_working_3-way'!AF36</f>
        <v>1.1014578605397276</v>
      </c>
      <c r="AM36" s="11">
        <f>'OddsRatio_working_3-way'!AA36+'OddsRatio_working_3-way'!AG36</f>
        <v>-0.78488322687836154</v>
      </c>
      <c r="AN36" s="11">
        <f>'OddsRatio_working_3-way'!AB36+'OddsRatio_working_3-way'!AH36</f>
        <v>-0.31657463366136679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1.1014578605397276</v>
      </c>
      <c r="AS36" s="11">
        <f>IF(('OddsRatio_working_3-way'!X36=0),IF(Q36&gt;0,-Q36^(1/3),(-Q36)^(1/3)),'OddsRatio_working_3-way'!AM36-'OddsRatio_working_3-way'!R36/3)</f>
        <v>-0.78488322687836154</v>
      </c>
      <c r="AT36" s="11">
        <f>IF(('OddsRatio_working_3-way'!X36=0),IF(Q36&gt;0,-Q36^(1/3),(-Q36)^(1/3)),'OddsRatio_working_3-way'!AN36-'OddsRatio_working_3-way'!R36/3)</f>
        <v>-0.31657463366136679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3.9</v>
      </c>
      <c r="B37" s="4">
        <f>IF('True_Odds_Calculator_3-way'!B38="","",'True_Odds_Calculator_3-way'!B38)</f>
        <v>2.97</v>
      </c>
      <c r="C37" s="4">
        <f>IF('True_Odds_Calculator_3-way'!C38="","",'True_Odds_Calculator_3-way'!C38)</f>
        <v>2.16</v>
      </c>
      <c r="D37" s="9">
        <f t="shared" si="13"/>
        <v>0.24041797500197215</v>
      </c>
      <c r="E37" s="9">
        <f t="shared" si="14"/>
        <v>0.31784086149846669</v>
      </c>
      <c r="F37" s="9">
        <f t="shared" si="15"/>
        <v>0.44174116349956094</v>
      </c>
      <c r="G37" s="9">
        <f t="shared" si="16"/>
        <v>1.0894561282452695</v>
      </c>
      <c r="H37" s="9">
        <f t="shared" si="17"/>
        <v>4.1594227719112808</v>
      </c>
      <c r="I37" s="9">
        <f t="shared" si="18"/>
        <v>3.1462285726431816</v>
      </c>
      <c r="J37" s="9">
        <f t="shared" si="19"/>
        <v>2.2637691087645129</v>
      </c>
      <c r="K37" s="11">
        <f t="shared" si="20"/>
        <v>0.25641025641025644</v>
      </c>
      <c r="L37" s="11">
        <f t="shared" si="21"/>
        <v>0.33670033670033667</v>
      </c>
      <c r="M37" s="11">
        <f t="shared" si="22"/>
        <v>0.46296296296296291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-0.26487892537275237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0.24101412990301879</v>
      </c>
      <c r="Q37" s="11">
        <f>2*'OddsRatio_working_3-way'!K37*'OddsRatio_working_3-way'!L37*'OddsRatio_working_3-way'!M37</f>
        <v>7.9938351543289807E-2</v>
      </c>
      <c r="R37" s="11">
        <f t="shared" si="23"/>
        <v>0</v>
      </c>
      <c r="S37" s="11">
        <f t="shared" si="24"/>
        <v>-0.90990300403797808</v>
      </c>
      <c r="T37" s="11">
        <f t="shared" si="25"/>
        <v>-0.30179204114029118</v>
      </c>
      <c r="U37" s="11">
        <f>'OddsRatio_working_3-way'!S37-'OddsRatio_working_3-way'!R37^2/3</f>
        <v>-0.90990300403797808</v>
      </c>
      <c r="V37" s="11">
        <f>'OddsRatio_working_3-way'!S37*'OddsRatio_working_3-way'!R37/3-2*'OddsRatio_working_3-way'!R37^3/27-'OddsRatio_working_3-way'!T37</f>
        <v>0.30179204114029118</v>
      </c>
      <c r="W37" s="11">
        <f>'OddsRatio_working_3-way'!V37^2+4*'OddsRatio_working_3-way'!U37^3/27</f>
        <v>-2.0526017032534996E-2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0.16703626337427316</v>
      </c>
      <c r="Y37" s="11">
        <f>IF('OddsRatio_working_3-way'!W37&gt;=0,IF('OddsRatio_working_3-way'!V37+SQRT('OddsRatio_working_3-way'!W37)&gt;0,0,PI()),ACOS('OddsRatio_working_3-way'!V37/(2*'OddsRatio_working_3-way'!X37)))</f>
        <v>0.44322612891601731</v>
      </c>
      <c r="Z37" s="11">
        <f>'OddsRatio_working_3-way'!X37^(1/3)*COS('OddsRatio_working_3-way'!Y37/3)</f>
        <v>0.54472806412263475</v>
      </c>
      <c r="AA37" s="11">
        <f>'OddsRatio_working_3-way'!X37^(1/3)*COS(('OddsRatio_working_3-way'!Y37+2*PI())/3)</f>
        <v>-0.34257267203817188</v>
      </c>
      <c r="AB37" s="11">
        <f>'OddsRatio_working_3-way'!X37^(1/3)*COS(('OddsRatio_working_3-way'!Y37+4*PI())/3)</f>
        <v>-0.20215539208446326</v>
      </c>
      <c r="AC37" s="11">
        <f>'OddsRatio_working_3-way'!X37^(1/3)*SIN('OddsRatio_working_3-way'!Y37/3)</f>
        <v>8.1069954380148898E-2</v>
      </c>
      <c r="AD37" s="11">
        <f>'OddsRatio_working_3-way'!X37^(1/3)*SIN(('OddsRatio_working_3-way'!Y37+2*PI())/3)</f>
        <v>0.43121336449444592</v>
      </c>
      <c r="AE37" s="11">
        <f>'OddsRatio_working_3-way'!X37^(1/3)*SIN(('OddsRatio_working_3-way'!Y37+4*PI())/3)</f>
        <v>-0.51228331887459466</v>
      </c>
      <c r="AF37" s="11">
        <f>-'OddsRatio_working_3-way'!U37/(3*'OddsRatio_working_3-way'!X37^(1/3))*COS(('OddsRatio_working_3-way'!Y37)/3)</f>
        <v>0.54472806412263475</v>
      </c>
      <c r="AG37" s="11">
        <f>-'OddsRatio_working_3-way'!U37/(3*'OddsRatio_working_3-way'!X37^(1/3))*COS(('OddsRatio_working_3-way'!Y37+2*PI())/3)</f>
        <v>-0.34257267203817188</v>
      </c>
      <c r="AH37" s="11">
        <f>-'OddsRatio_working_3-way'!U37/(3*'OddsRatio_working_3-way'!X37^(1/3))*COS(('OddsRatio_working_3-way'!Y37+4*PI())/3)</f>
        <v>-0.20215539208446326</v>
      </c>
      <c r="AI37" s="11">
        <f>'OddsRatio_working_3-way'!U37/(3*'OddsRatio_working_3-way'!X37^(1/3))*SIN(('OddsRatio_working_3-way'!Y37)/3)</f>
        <v>-8.1069954380148898E-2</v>
      </c>
      <c r="AJ37" s="11">
        <f>'OddsRatio_working_3-way'!U37/(3*'OddsRatio_working_3-way'!X37^(1/3))*SIN(('OddsRatio_working_3-way'!Y37+2*PI())/3)</f>
        <v>-0.43121336449444592</v>
      </c>
      <c r="AK37" s="11">
        <f>'OddsRatio_working_3-way'!U37/(3*'OddsRatio_working_3-way'!X37^(1/3))*SIN(('OddsRatio_working_3-way'!Y37+4*PI())/3)</f>
        <v>0.51228331887459466</v>
      </c>
      <c r="AL37" s="11">
        <f>'OddsRatio_working_3-way'!Z37+'OddsRatio_working_3-way'!AF37</f>
        <v>1.0894561282452695</v>
      </c>
      <c r="AM37" s="11">
        <f>'OddsRatio_working_3-way'!AA37+'OddsRatio_working_3-way'!AG37</f>
        <v>-0.68514534407634375</v>
      </c>
      <c r="AN37" s="11">
        <f>'OddsRatio_working_3-way'!AB37+'OddsRatio_working_3-way'!AH37</f>
        <v>-0.40431078416892652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1.0894561282452695</v>
      </c>
      <c r="AS37" s="11">
        <f>IF(('OddsRatio_working_3-way'!X37=0),IF(Q37&gt;0,-Q37^(1/3),(-Q37)^(1/3)),'OddsRatio_working_3-way'!AM37-'OddsRatio_working_3-way'!R37/3)</f>
        <v>-0.68514534407634375</v>
      </c>
      <c r="AT37" s="11">
        <f>IF(('OddsRatio_working_3-way'!X37=0),IF(Q37&gt;0,-Q37^(1/3),(-Q37)^(1/3)),'OddsRatio_working_3-way'!AN37-'OddsRatio_working_3-way'!R37/3)</f>
        <v>-0.40431078416892652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1.21</v>
      </c>
      <c r="B38" s="4">
        <f>IF('True_Odds_Calculator_3-way'!B39="","",'True_Odds_Calculator_3-way'!B39)</f>
        <v>6.48</v>
      </c>
      <c r="C38" s="4">
        <f>IF('True_Odds_Calculator_3-way'!C39="","",'True_Odds_Calculator_3-way'!C39)</f>
        <v>11.87</v>
      </c>
      <c r="D38" s="9">
        <f t="shared" si="13"/>
        <v>0.79781502449449737</v>
      </c>
      <c r="E38" s="9">
        <f t="shared" si="14"/>
        <v>0.13135179019228399</v>
      </c>
      <c r="F38" s="9">
        <f t="shared" si="15"/>
        <v>7.0833185313218736E-2</v>
      </c>
      <c r="G38" s="9">
        <f t="shared" si="16"/>
        <v>1.2067779724445291</v>
      </c>
      <c r="H38" s="9">
        <f t="shared" si="17"/>
        <v>1.2534233742133507</v>
      </c>
      <c r="I38" s="9">
        <f t="shared" si="18"/>
        <v>7.6131432889960191</v>
      </c>
      <c r="J38" s="9">
        <f t="shared" si="19"/>
        <v>14.117676560472033</v>
      </c>
      <c r="K38" s="11">
        <f t="shared" si="20"/>
        <v>0.82644628099173556</v>
      </c>
      <c r="L38" s="11">
        <f t="shared" si="21"/>
        <v>0.15432098765432098</v>
      </c>
      <c r="M38" s="11">
        <f t="shared" si="22"/>
        <v>8.4245998315080034E-2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-0.13440589036055062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0.17793002398960889</v>
      </c>
      <c r="Q38" s="11">
        <f>2*'OddsRatio_working_3-way'!K38*'OddsRatio_working_3-way'!L38*'OddsRatio_working_3-way'!M38</f>
        <v>2.1489133332078365E-2</v>
      </c>
      <c r="R38" s="11">
        <f t="shared" si="23"/>
        <v>0</v>
      </c>
      <c r="S38" s="11">
        <f t="shared" si="24"/>
        <v>-1.3238260876238577</v>
      </c>
      <c r="T38" s="11">
        <f t="shared" si="25"/>
        <v>-0.15988237773234995</v>
      </c>
      <c r="U38" s="11">
        <f>'OddsRatio_working_3-way'!S38-'OddsRatio_working_3-way'!R38^2/3</f>
        <v>-1.3238260876238577</v>
      </c>
      <c r="V38" s="11">
        <f>'OddsRatio_working_3-way'!S38*'OddsRatio_working_3-way'!R38/3-2*'OddsRatio_working_3-way'!R38^3/27-'OddsRatio_working_3-way'!T38</f>
        <v>0.15988237773234995</v>
      </c>
      <c r="W38" s="11">
        <f>'OddsRatio_working_3-way'!V38^2+4*'OddsRatio_working_3-way'!U38^3/27</f>
        <v>-0.31814514402627719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0.29313287035729507</v>
      </c>
      <c r="Y38" s="11">
        <f>IF('OddsRatio_working_3-way'!W38&gt;=0,IF('OddsRatio_working_3-way'!V38+SQRT('OddsRatio_working_3-way'!W38)&gt;0,0,PI()),ACOS('OddsRatio_working_3-way'!V38/(2*'OddsRatio_working_3-way'!X38)))</f>
        <v>1.2945843736978899</v>
      </c>
      <c r="Z38" s="11">
        <f>'OddsRatio_working_3-way'!X38^(1/3)*COS('OddsRatio_working_3-way'!Y38/3)</f>
        <v>0.60338898622226456</v>
      </c>
      <c r="AA38" s="11">
        <f>'OddsRatio_working_3-way'!X38^(1/3)*COS(('OddsRatio_working_3-way'!Y38+2*PI())/3)</f>
        <v>-0.5423141522938667</v>
      </c>
      <c r="AB38" s="11">
        <f>'OddsRatio_working_3-way'!X38^(1/3)*COS(('OddsRatio_working_3-way'!Y38+4*PI())/3)</f>
        <v>-6.107483392839768E-2</v>
      </c>
      <c r="AC38" s="11">
        <f>'OddsRatio_working_3-way'!X38^(1/3)*SIN('OddsRatio_working_3-way'!Y38/3)</f>
        <v>0.27784365000293554</v>
      </c>
      <c r="AD38" s="11">
        <f>'OddsRatio_working_3-way'!X38^(1/3)*SIN(('OddsRatio_working_3-way'!Y38+2*PI())/3)</f>
        <v>0.38362836543075202</v>
      </c>
      <c r="AE38" s="11">
        <f>'OddsRatio_working_3-way'!X38^(1/3)*SIN(('OddsRatio_working_3-way'!Y38+4*PI())/3)</f>
        <v>-0.6614720154336875</v>
      </c>
      <c r="AF38" s="11">
        <f>-'OddsRatio_working_3-way'!U38/(3*'OddsRatio_working_3-way'!X38^(1/3))*COS(('OddsRatio_working_3-way'!Y38)/3)</f>
        <v>0.60338898622226456</v>
      </c>
      <c r="AG38" s="11">
        <f>-'OddsRatio_working_3-way'!U38/(3*'OddsRatio_working_3-way'!X38^(1/3))*COS(('OddsRatio_working_3-way'!Y38+2*PI())/3)</f>
        <v>-0.5423141522938667</v>
      </c>
      <c r="AH38" s="11">
        <f>-'OddsRatio_working_3-way'!U38/(3*'OddsRatio_working_3-way'!X38^(1/3))*COS(('OddsRatio_working_3-way'!Y38+4*PI())/3)</f>
        <v>-6.107483392839768E-2</v>
      </c>
      <c r="AI38" s="11">
        <f>'OddsRatio_working_3-way'!U38/(3*'OddsRatio_working_3-way'!X38^(1/3))*SIN(('OddsRatio_working_3-way'!Y38)/3)</f>
        <v>-0.27784365000293554</v>
      </c>
      <c r="AJ38" s="11">
        <f>'OddsRatio_working_3-way'!U38/(3*'OddsRatio_working_3-way'!X38^(1/3))*SIN(('OddsRatio_working_3-way'!Y38+2*PI())/3)</f>
        <v>-0.38362836543075202</v>
      </c>
      <c r="AK38" s="11">
        <f>'OddsRatio_working_3-way'!U38/(3*'OddsRatio_working_3-way'!X38^(1/3))*SIN(('OddsRatio_working_3-way'!Y38+4*PI())/3)</f>
        <v>0.6614720154336875</v>
      </c>
      <c r="AL38" s="11">
        <f>'OddsRatio_working_3-way'!Z38+'OddsRatio_working_3-way'!AF38</f>
        <v>1.2067779724445291</v>
      </c>
      <c r="AM38" s="11">
        <f>'OddsRatio_working_3-way'!AA38+'OddsRatio_working_3-way'!AG38</f>
        <v>-1.0846283045877334</v>
      </c>
      <c r="AN38" s="11">
        <f>'OddsRatio_working_3-way'!AB38+'OddsRatio_working_3-way'!AH38</f>
        <v>-0.12214966785679536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1.2067779724445291</v>
      </c>
      <c r="AS38" s="11">
        <f>IF(('OddsRatio_working_3-way'!X38=0),IF(Q38&gt;0,-Q38^(1/3),(-Q38)^(1/3)),'OddsRatio_working_3-way'!AM38-'OddsRatio_working_3-way'!R38/3)</f>
        <v>-1.0846283045877334</v>
      </c>
      <c r="AT38" s="11">
        <f>IF(('OddsRatio_working_3-way'!X38=0),IF(Q38&gt;0,-Q38^(1/3),(-Q38)^(1/3)),'OddsRatio_working_3-way'!AN38-'OddsRatio_working_3-way'!R38/3)</f>
        <v>-0.12214966785679536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2.88</v>
      </c>
      <c r="B39" s="4">
        <f>IF('True_Odds_Calculator_3-way'!B40="","",'True_Odds_Calculator_3-way'!B40)</f>
        <v>2.94</v>
      </c>
      <c r="C39" s="4">
        <f>IF('True_Odds_Calculator_3-way'!C40="","",'True_Odds_Calculator_3-way'!C40)</f>
        <v>2.72</v>
      </c>
      <c r="D39" s="9">
        <f t="shared" si="13"/>
        <v>0.32899068602267256</v>
      </c>
      <c r="E39" s="9">
        <f t="shared" si="14"/>
        <v>0.32209300288742615</v>
      </c>
      <c r="F39" s="9">
        <f t="shared" si="15"/>
        <v>0.34891631108990107</v>
      </c>
      <c r="G39" s="9">
        <f t="shared" si="16"/>
        <v>1.084893472746165</v>
      </c>
      <c r="H39" s="9">
        <f t="shared" si="17"/>
        <v>3.0395997287627909</v>
      </c>
      <c r="I39" s="9">
        <f t="shared" si="18"/>
        <v>3.1046933371275602</v>
      </c>
      <c r="J39" s="9">
        <f t="shared" si="19"/>
        <v>2.8660167731234041</v>
      </c>
      <c r="K39" s="11">
        <f t="shared" si="20"/>
        <v>0.34722222222222221</v>
      </c>
      <c r="L39" s="11">
        <f t="shared" si="21"/>
        <v>0.3401360544217687</v>
      </c>
      <c r="M39" s="11">
        <f t="shared" si="22"/>
        <v>0.36764705882352938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-0.27238256413676576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0.24054760793206173</v>
      </c>
      <c r="Q39" s="11">
        <f>2*'OddsRatio_working_3-way'!K39*'OddsRatio_working_3-way'!L39*'OddsRatio_working_3-way'!M39</f>
        <v>8.6840291672224429E-2</v>
      </c>
      <c r="R39" s="11">
        <f t="shared" si="23"/>
        <v>0</v>
      </c>
      <c r="S39" s="11">
        <f t="shared" si="24"/>
        <v>-0.88312410412320153</v>
      </c>
      <c r="T39" s="11">
        <f t="shared" si="25"/>
        <v>-0.31881736610945893</v>
      </c>
      <c r="U39" s="11">
        <f>'OddsRatio_working_3-way'!S39-'OddsRatio_working_3-way'!R39^2/3</f>
        <v>-0.88312410412320153</v>
      </c>
      <c r="V39" s="11">
        <f>'OddsRatio_working_3-way'!S39*'OddsRatio_working_3-way'!R39/3-2*'OddsRatio_working_3-way'!R39^3/27-'OddsRatio_working_3-way'!T39</f>
        <v>0.31881736610945893</v>
      </c>
      <c r="W39" s="11">
        <f>'OddsRatio_working_3-way'!V39^2+4*'OddsRatio_working_3-way'!U39^3/27</f>
        <v>-3.9337086858466652E-4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0.15971684616968043</v>
      </c>
      <c r="Y39" s="11">
        <f>IF('OddsRatio_working_3-way'!W39&gt;=0,IF('OddsRatio_working_3-way'!V39+SQRT('OddsRatio_working_3-way'!W39)&gt;0,0,PI()),ACOS('OddsRatio_working_3-way'!V39/(2*'OddsRatio_working_3-way'!X39)))</f>
        <v>6.2129780007867952E-2</v>
      </c>
      <c r="Z39" s="11">
        <f>'OddsRatio_working_3-way'!X39^(1/3)*COS('OddsRatio_working_3-way'!Y39/3)</f>
        <v>0.54244673637308249</v>
      </c>
      <c r="AA39" s="11">
        <f>'OddsRatio_working_3-way'!X39^(1/3)*COS(('OddsRatio_working_3-way'!Y39+2*PI())/3)</f>
        <v>-0.28095371655872525</v>
      </c>
      <c r="AB39" s="11">
        <f>'OddsRatio_working_3-way'!X39^(1/3)*COS(('OddsRatio_working_3-way'!Y39+4*PI())/3)</f>
        <v>-0.26149301981435707</v>
      </c>
      <c r="AC39" s="11">
        <f>'OddsRatio_working_3-way'!X39^(1/3)*SIN('OddsRatio_working_3-way'!Y39/3)</f>
        <v>1.1235638503978677E-2</v>
      </c>
      <c r="AD39" s="11">
        <f>'OddsRatio_working_3-way'!X39^(1/3)*SIN(('OddsRatio_working_3-way'!Y39+2*PI())/3)</f>
        <v>0.46415483464706042</v>
      </c>
      <c r="AE39" s="11">
        <f>'OddsRatio_working_3-way'!X39^(1/3)*SIN(('OddsRatio_working_3-way'!Y39+4*PI())/3)</f>
        <v>-0.47539047315103905</v>
      </c>
      <c r="AF39" s="11">
        <f>-'OddsRatio_working_3-way'!U39/(3*'OddsRatio_working_3-way'!X39^(1/3))*COS(('OddsRatio_working_3-way'!Y39)/3)</f>
        <v>0.54244673637308249</v>
      </c>
      <c r="AG39" s="11">
        <f>-'OddsRatio_working_3-way'!U39/(3*'OddsRatio_working_3-way'!X39^(1/3))*COS(('OddsRatio_working_3-way'!Y39+2*PI())/3)</f>
        <v>-0.28095371655872525</v>
      </c>
      <c r="AH39" s="11">
        <f>-'OddsRatio_working_3-way'!U39/(3*'OddsRatio_working_3-way'!X39^(1/3))*COS(('OddsRatio_working_3-way'!Y39+4*PI())/3)</f>
        <v>-0.26149301981435707</v>
      </c>
      <c r="AI39" s="11">
        <f>'OddsRatio_working_3-way'!U39/(3*'OddsRatio_working_3-way'!X39^(1/3))*SIN(('OddsRatio_working_3-way'!Y39)/3)</f>
        <v>-1.1235638503978677E-2</v>
      </c>
      <c r="AJ39" s="11">
        <f>'OddsRatio_working_3-way'!U39/(3*'OddsRatio_working_3-way'!X39^(1/3))*SIN(('OddsRatio_working_3-way'!Y39+2*PI())/3)</f>
        <v>-0.46415483464706042</v>
      </c>
      <c r="AK39" s="11">
        <f>'OddsRatio_working_3-way'!U39/(3*'OddsRatio_working_3-way'!X39^(1/3))*SIN(('OddsRatio_working_3-way'!Y39+4*PI())/3)</f>
        <v>0.47539047315103905</v>
      </c>
      <c r="AL39" s="11">
        <f>'OddsRatio_working_3-way'!Z39+'OddsRatio_working_3-way'!AF39</f>
        <v>1.084893472746165</v>
      </c>
      <c r="AM39" s="11">
        <f>'OddsRatio_working_3-way'!AA39+'OddsRatio_working_3-way'!AG39</f>
        <v>-0.56190743311745051</v>
      </c>
      <c r="AN39" s="11">
        <f>'OddsRatio_working_3-way'!AB39+'OddsRatio_working_3-way'!AH39</f>
        <v>-0.52298603962871415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1.084893472746165</v>
      </c>
      <c r="AS39" s="11">
        <f>IF(('OddsRatio_working_3-way'!X39=0),IF(Q39&gt;0,-Q39^(1/3),(-Q39)^(1/3)),'OddsRatio_working_3-way'!AM39-'OddsRatio_working_3-way'!R39/3)</f>
        <v>-0.56190743311745051</v>
      </c>
      <c r="AT39" s="11">
        <f>IF(('OddsRatio_working_3-way'!X39=0),IF(Q39&gt;0,-Q39^(1/3),(-Q39)^(1/3)),'OddsRatio_working_3-way'!AN39-'OddsRatio_working_3-way'!R39/3)</f>
        <v>-0.52298603962871415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1.84</v>
      </c>
      <c r="B40" s="4">
        <f>IF('True_Odds_Calculator_3-way'!B41="","",'True_Odds_Calculator_3-way'!B41)</f>
        <v>3.44</v>
      </c>
      <c r="C40" s="4">
        <f>IF('True_Odds_Calculator_3-way'!C41="","",'True_Odds_Calculator_3-way'!C41)</f>
        <v>4.46</v>
      </c>
      <c r="D40" s="9">
        <f t="shared" si="13"/>
        <v>0.52004900419635203</v>
      </c>
      <c r="E40" s="9">
        <f t="shared" si="14"/>
        <v>0.27168063750685606</v>
      </c>
      <c r="F40" s="9">
        <f t="shared" si="15"/>
        <v>0.2082703582967918</v>
      </c>
      <c r="G40" s="9">
        <f t="shared" si="16"/>
        <v>1.0986853709729469</v>
      </c>
      <c r="H40" s="9">
        <f t="shared" si="17"/>
        <v>1.9228957116172758</v>
      </c>
      <c r="I40" s="9">
        <f t="shared" si="18"/>
        <v>3.6807923051739904</v>
      </c>
      <c r="J40" s="9">
        <f t="shared" si="19"/>
        <v>4.8014513835663957</v>
      </c>
      <c r="K40" s="11">
        <f t="shared" si="20"/>
        <v>0.54347826086956519</v>
      </c>
      <c r="L40" s="11">
        <f t="shared" si="21"/>
        <v>0.29069767441860467</v>
      </c>
      <c r="M40" s="11">
        <f t="shared" si="22"/>
        <v>0.22421524663677131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-0.25120835921594942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0.23875296422077835</v>
      </c>
      <c r="Q40" s="11">
        <f>2*'OddsRatio_working_3-way'!K40*'OddsRatio_working_3-way'!L40*'OddsRatio_working_3-way'!M40</f>
        <v>7.0846576920112272E-2</v>
      </c>
      <c r="R40" s="11">
        <f t="shared" si="23"/>
        <v>0</v>
      </c>
      <c r="S40" s="11">
        <f t="shared" si="24"/>
        <v>-0.95041807114203603</v>
      </c>
      <c r="T40" s="11">
        <f t="shared" si="25"/>
        <v>-0.28202316651098991</v>
      </c>
      <c r="U40" s="11">
        <f>'OddsRatio_working_3-way'!S40-'OddsRatio_working_3-way'!R40^2/3</f>
        <v>-0.95041807114203603</v>
      </c>
      <c r="V40" s="11">
        <f>'OddsRatio_working_3-way'!S40*'OddsRatio_working_3-way'!R40/3-2*'OddsRatio_working_3-way'!R40^3/27-'OddsRatio_working_3-way'!T40</f>
        <v>0.28202316651098991</v>
      </c>
      <c r="W40" s="11">
        <f>'OddsRatio_working_3-way'!V40^2+4*'OddsRatio_working_3-way'!U40^3/27</f>
        <v>-4.7649218858233269E-2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0.1783159312197867</v>
      </c>
      <c r="Y40" s="11">
        <f>IF('OddsRatio_working_3-way'!W40&gt;=0,IF('OddsRatio_working_3-way'!V40+SQRT('OddsRatio_working_3-way'!W40)&gt;0,0,PI()),ACOS('OddsRatio_working_3-way'!V40/(2*'OddsRatio_working_3-way'!X40)))</f>
        <v>0.65868740329099207</v>
      </c>
      <c r="Z40" s="11">
        <f>'OddsRatio_working_3-way'!X40^(1/3)*COS('OddsRatio_working_3-way'!Y40/3)</f>
        <v>0.54934268548647347</v>
      </c>
      <c r="AA40" s="11">
        <f>'OddsRatio_working_3-way'!X40^(1/3)*COS(('OddsRatio_working_3-way'!Y40+2*PI())/3)</f>
        <v>-0.38083856090586499</v>
      </c>
      <c r="AB40" s="11">
        <f>'OddsRatio_working_3-way'!X40^(1/3)*COS(('OddsRatio_working_3-way'!Y40+4*PI())/3)</f>
        <v>-0.16850412458060865</v>
      </c>
      <c r="AC40" s="11">
        <f>'OddsRatio_working_3-way'!X40^(1/3)*SIN('OddsRatio_working_3-way'!Y40/3)</f>
        <v>0.12259134397061439</v>
      </c>
      <c r="AD40" s="11">
        <f>'OddsRatio_working_3-way'!X40^(1/3)*SIN(('OddsRatio_working_3-way'!Y40+2*PI())/3)</f>
        <v>0.41444904902914392</v>
      </c>
      <c r="AE40" s="11">
        <f>'OddsRatio_working_3-way'!X40^(1/3)*SIN(('OddsRatio_working_3-way'!Y40+4*PI())/3)</f>
        <v>-0.53704039299975814</v>
      </c>
      <c r="AF40" s="11">
        <f>-'OddsRatio_working_3-way'!U40/(3*'OddsRatio_working_3-way'!X40^(1/3))*COS(('OddsRatio_working_3-way'!Y40)/3)</f>
        <v>0.54934268548647347</v>
      </c>
      <c r="AG40" s="11">
        <f>-'OddsRatio_working_3-way'!U40/(3*'OddsRatio_working_3-way'!X40^(1/3))*COS(('OddsRatio_working_3-way'!Y40+2*PI())/3)</f>
        <v>-0.38083856090586499</v>
      </c>
      <c r="AH40" s="11">
        <f>-'OddsRatio_working_3-way'!U40/(3*'OddsRatio_working_3-way'!X40^(1/3))*COS(('OddsRatio_working_3-way'!Y40+4*PI())/3)</f>
        <v>-0.16850412458060865</v>
      </c>
      <c r="AI40" s="11">
        <f>'OddsRatio_working_3-way'!U40/(3*'OddsRatio_working_3-way'!X40^(1/3))*SIN(('OddsRatio_working_3-way'!Y40)/3)</f>
        <v>-0.12259134397061439</v>
      </c>
      <c r="AJ40" s="11">
        <f>'OddsRatio_working_3-way'!U40/(3*'OddsRatio_working_3-way'!X40^(1/3))*SIN(('OddsRatio_working_3-way'!Y40+2*PI())/3)</f>
        <v>-0.41444904902914392</v>
      </c>
      <c r="AK40" s="11">
        <f>'OddsRatio_working_3-way'!U40/(3*'OddsRatio_working_3-way'!X40^(1/3))*SIN(('OddsRatio_working_3-way'!Y40+4*PI())/3)</f>
        <v>0.53704039299975814</v>
      </c>
      <c r="AL40" s="11">
        <f>'OddsRatio_working_3-way'!Z40+'OddsRatio_working_3-way'!AF40</f>
        <v>1.0986853709729469</v>
      </c>
      <c r="AM40" s="11">
        <f>'OddsRatio_working_3-way'!AA40+'OddsRatio_working_3-way'!AG40</f>
        <v>-0.76167712181172997</v>
      </c>
      <c r="AN40" s="11">
        <f>'OddsRatio_working_3-way'!AB40+'OddsRatio_working_3-way'!AH40</f>
        <v>-0.3370082491612173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1.0986853709729469</v>
      </c>
      <c r="AS40" s="11">
        <f>IF(('OddsRatio_working_3-way'!X40=0),IF(Q40&gt;0,-Q40^(1/3),(-Q40)^(1/3)),'OddsRatio_working_3-way'!AM40-'OddsRatio_working_3-way'!R40/3)</f>
        <v>-0.76167712181172997</v>
      </c>
      <c r="AT40" s="11">
        <f>IF(('OddsRatio_working_3-way'!X40=0),IF(Q40&gt;0,-Q40^(1/3),(-Q40)^(1/3)),'OddsRatio_working_3-way'!AN40-'OddsRatio_working_3-way'!R40/3)</f>
        <v>-0.3370082491612173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7.78</v>
      </c>
      <c r="B41" s="4">
        <f>IF('True_Odds_Calculator_3-way'!B42="","",'True_Odds_Calculator_3-way'!B42)</f>
        <v>4.29</v>
      </c>
      <c r="C41" s="4">
        <f>IF('True_Odds_Calculator_3-way'!C42="","",'True_Odds_Calculator_3-way'!C42)</f>
        <v>1.43</v>
      </c>
      <c r="D41" s="9">
        <f t="shared" si="13"/>
        <v>0.11536811188112972</v>
      </c>
      <c r="E41" s="9">
        <f t="shared" si="14"/>
        <v>0.21182593456571022</v>
      </c>
      <c r="F41" s="9">
        <f t="shared" si="15"/>
        <v>0.67280595355316009</v>
      </c>
      <c r="G41" s="9">
        <f t="shared" si="16"/>
        <v>1.1309596519876106</v>
      </c>
      <c r="H41" s="9">
        <f t="shared" si="17"/>
        <v>8.6679064404759991</v>
      </c>
      <c r="I41" s="9">
        <f t="shared" si="18"/>
        <v>4.7208572550392383</v>
      </c>
      <c r="J41" s="9">
        <f t="shared" si="19"/>
        <v>1.4863126503546724</v>
      </c>
      <c r="K41" s="11">
        <f t="shared" si="20"/>
        <v>0.12853470437017994</v>
      </c>
      <c r="L41" s="11">
        <f t="shared" si="21"/>
        <v>0.23310023310023309</v>
      </c>
      <c r="M41" s="11">
        <f t="shared" si="22"/>
        <v>0.69930069930069938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-0.20096532083516816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0.21999680438927571</v>
      </c>
      <c r="Q41" s="11">
        <f>2*'OddsRatio_working_3-way'!K41*'OddsRatio_working_3-way'!L41*'OddsRatio_working_3-way'!M41</f>
        <v>4.1904153217004893E-2</v>
      </c>
      <c r="R41" s="11">
        <f t="shared" si="23"/>
        <v>0</v>
      </c>
      <c r="S41" s="11">
        <f t="shared" si="24"/>
        <v>-1.094700336729824</v>
      </c>
      <c r="T41" s="11">
        <f t="shared" si="25"/>
        <v>-0.20851434985329981</v>
      </c>
      <c r="U41" s="11">
        <f>'OddsRatio_working_3-way'!S41-'OddsRatio_working_3-way'!R41^2/3</f>
        <v>-1.094700336729824</v>
      </c>
      <c r="V41" s="11">
        <f>'OddsRatio_working_3-way'!S41*'OddsRatio_working_3-way'!R41/3-2*'OddsRatio_working_3-way'!R41^3/27-'OddsRatio_working_3-way'!T41</f>
        <v>0.20851434985329981</v>
      </c>
      <c r="W41" s="11">
        <f>'OddsRatio_working_3-way'!V41^2+4*'OddsRatio_working_3-way'!U41^3/27</f>
        <v>-0.15087061904632246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0.2204250740847481</v>
      </c>
      <c r="Y41" s="11">
        <f>IF('OddsRatio_working_3-way'!W41&gt;=0,IF('OddsRatio_working_3-way'!V41+SQRT('OddsRatio_working_3-way'!W41)&gt;0,0,PI()),ACOS('OddsRatio_working_3-way'!V41/(2*'OddsRatio_working_3-way'!X41)))</f>
        <v>1.0781236733736037</v>
      </c>
      <c r="Z41" s="11">
        <f>'OddsRatio_working_3-way'!X41^(1/3)*COS('OddsRatio_working_3-way'!Y41/3)</f>
        <v>0.56547982599380531</v>
      </c>
      <c r="AA41" s="11">
        <f>'OddsRatio_working_3-way'!X41^(1/3)*COS(('OddsRatio_working_3-way'!Y41+2*PI())/3)</f>
        <v>-0.46672227350455497</v>
      </c>
      <c r="AB41" s="11">
        <f>'OddsRatio_working_3-way'!X41^(1/3)*COS(('OddsRatio_working_3-way'!Y41+4*PI())/3)</f>
        <v>-9.875755248925043E-2</v>
      </c>
      <c r="AC41" s="11">
        <f>'OddsRatio_working_3-way'!X41^(1/3)*SIN('OddsRatio_working_3-way'!Y41/3)</f>
        <v>0.2124445307304717</v>
      </c>
      <c r="AD41" s="11">
        <f>'OddsRatio_working_3-way'!X41^(1/3)*SIN(('OddsRatio_working_3-way'!Y41+2*PI())/3)</f>
        <v>0.38349762927300346</v>
      </c>
      <c r="AE41" s="11">
        <f>'OddsRatio_working_3-way'!X41^(1/3)*SIN(('OddsRatio_working_3-way'!Y41+4*PI())/3)</f>
        <v>-0.59594216000347511</v>
      </c>
      <c r="AF41" s="11">
        <f>-'OddsRatio_working_3-way'!U41/(3*'OddsRatio_working_3-way'!X41^(1/3))*COS(('OddsRatio_working_3-way'!Y41)/3)</f>
        <v>0.56547982599380531</v>
      </c>
      <c r="AG41" s="11">
        <f>-'OddsRatio_working_3-way'!U41/(3*'OddsRatio_working_3-way'!X41^(1/3))*COS(('OddsRatio_working_3-way'!Y41+2*PI())/3)</f>
        <v>-0.46672227350455497</v>
      </c>
      <c r="AH41" s="11">
        <f>-'OddsRatio_working_3-way'!U41/(3*'OddsRatio_working_3-way'!X41^(1/3))*COS(('OddsRatio_working_3-way'!Y41+4*PI())/3)</f>
        <v>-9.875755248925043E-2</v>
      </c>
      <c r="AI41" s="11">
        <f>'OddsRatio_working_3-way'!U41/(3*'OddsRatio_working_3-way'!X41^(1/3))*SIN(('OddsRatio_working_3-way'!Y41)/3)</f>
        <v>-0.2124445307304717</v>
      </c>
      <c r="AJ41" s="11">
        <f>'OddsRatio_working_3-way'!U41/(3*'OddsRatio_working_3-way'!X41^(1/3))*SIN(('OddsRatio_working_3-way'!Y41+2*PI())/3)</f>
        <v>-0.38349762927300346</v>
      </c>
      <c r="AK41" s="11">
        <f>'OddsRatio_working_3-way'!U41/(3*'OddsRatio_working_3-way'!X41^(1/3))*SIN(('OddsRatio_working_3-way'!Y41+4*PI())/3)</f>
        <v>0.59594216000347511</v>
      </c>
      <c r="AL41" s="11">
        <f>'OddsRatio_working_3-way'!Z41+'OddsRatio_working_3-way'!AF41</f>
        <v>1.1309596519876106</v>
      </c>
      <c r="AM41" s="11">
        <f>'OddsRatio_working_3-way'!AA41+'OddsRatio_working_3-way'!AG41</f>
        <v>-0.93344454700910995</v>
      </c>
      <c r="AN41" s="11">
        <f>'OddsRatio_working_3-way'!AB41+'OddsRatio_working_3-way'!AH41</f>
        <v>-0.19751510497850086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1.1309596519876106</v>
      </c>
      <c r="AS41" s="11">
        <f>IF(('OddsRatio_working_3-way'!X41=0),IF(Q41&gt;0,-Q41^(1/3),(-Q41)^(1/3)),'OddsRatio_working_3-way'!AM41-'OddsRatio_working_3-way'!R41/3)</f>
        <v>-0.93344454700910995</v>
      </c>
      <c r="AT41" s="11">
        <f>IF(('OddsRatio_working_3-way'!X41=0),IF(Q41&gt;0,-Q41^(1/3),(-Q41)^(1/3)),'OddsRatio_working_3-way'!AN41-'OddsRatio_working_3-way'!R41/3)</f>
        <v>-0.19751510497850086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1.33</v>
      </c>
      <c r="B42" s="4">
        <f>IF('True_Odds_Calculator_3-way'!B43="","",'True_Odds_Calculator_3-way'!B43)</f>
        <v>5.51</v>
      </c>
      <c r="C42" s="4">
        <f>IF('True_Odds_Calculator_3-way'!C43="","",'True_Odds_Calculator_3-way'!C43)</f>
        <v>10.39</v>
      </c>
      <c r="D42" s="9">
        <f t="shared" si="13"/>
        <v>0.73848093068970266</v>
      </c>
      <c r="E42" s="9">
        <f t="shared" si="14"/>
        <v>0.17123898172038071</v>
      </c>
      <c r="F42" s="9">
        <f t="shared" si="15"/>
        <v>9.0280087589916333E-2</v>
      </c>
      <c r="G42" s="9">
        <f t="shared" si="16"/>
        <v>1.0731245659558</v>
      </c>
      <c r="H42" s="9">
        <f t="shared" si="17"/>
        <v>1.3541311067654138</v>
      </c>
      <c r="I42" s="9">
        <f t="shared" si="18"/>
        <v>5.8397917924606588</v>
      </c>
      <c r="J42" s="9">
        <f t="shared" si="19"/>
        <v>11.076639674324964</v>
      </c>
      <c r="K42" s="11">
        <f t="shared" si="20"/>
        <v>0.75187969924812026</v>
      </c>
      <c r="L42" s="11">
        <f t="shared" si="21"/>
        <v>0.18148820326678766</v>
      </c>
      <c r="M42" s="11">
        <f t="shared" si="22"/>
        <v>9.6246390760346481E-2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-0.1835427720796603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0.18689002094888724</v>
      </c>
      <c r="Q42" s="11">
        <f>2*'OddsRatio_working_3-way'!K42*'OddsRatio_working_3-way'!L42*'OddsRatio_working_3-way'!M42</f>
        <v>2.6267044406027722E-2</v>
      </c>
      <c r="R42" s="11">
        <f t="shared" si="23"/>
        <v>0</v>
      </c>
      <c r="S42" s="11">
        <f t="shared" si="24"/>
        <v>-1.0182368874094054</v>
      </c>
      <c r="T42" s="11">
        <f t="shared" si="25"/>
        <v>-0.14311129830068947</v>
      </c>
      <c r="U42" s="11">
        <f>'OddsRatio_working_3-way'!S42-'OddsRatio_working_3-way'!R42^2/3</f>
        <v>-1.0182368874094054</v>
      </c>
      <c r="V42" s="11">
        <f>'OddsRatio_working_3-way'!S42*'OddsRatio_working_3-way'!R42/3-2*'OddsRatio_working_3-way'!R42^3/27-'OddsRatio_working_3-way'!T42</f>
        <v>0.14311129830068947</v>
      </c>
      <c r="W42" s="11">
        <f>'OddsRatio_working_3-way'!V42^2+4*'OddsRatio_working_3-way'!U42^3/27</f>
        <v>-0.13592130144142681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0.19773855538484125</v>
      </c>
      <c r="Y42" s="11">
        <f>IF('OddsRatio_working_3-way'!W42&gt;=0,IF('OddsRatio_working_3-way'!V42+SQRT('OddsRatio_working_3-way'!W42)&gt;0,0,PI()),ACOS('OddsRatio_working_3-way'!V42/(2*'OddsRatio_working_3-way'!X42)))</f>
        <v>1.200523276800143</v>
      </c>
      <c r="Z42" s="11">
        <f>'OddsRatio_working_3-way'!X42^(1/3)*COS('OddsRatio_working_3-way'!Y42/3)</f>
        <v>0.53656228297789998</v>
      </c>
      <c r="AA42" s="11">
        <f>'OddsRatio_working_3-way'!X42^(1/3)*COS(('OddsRatio_working_3-way'!Y42+2*PI())/3)</f>
        <v>-0.46483879007202961</v>
      </c>
      <c r="AB42" s="11">
        <f>'OddsRatio_working_3-way'!X42^(1/3)*COS(('OddsRatio_working_3-way'!Y42+4*PI())/3)</f>
        <v>-7.1723492905870767E-2</v>
      </c>
      <c r="AC42" s="11">
        <f>'OddsRatio_working_3-way'!X42^(1/3)*SIN('OddsRatio_working_3-way'!Y42/3)</f>
        <v>0.22696522264144176</v>
      </c>
      <c r="AD42" s="11">
        <f>'OddsRatio_working_3-way'!X42^(1/3)*SIN(('OddsRatio_working_3-way'!Y42+2*PI())/3)</f>
        <v>0.35119395645071522</v>
      </c>
      <c r="AE42" s="11">
        <f>'OddsRatio_working_3-way'!X42^(1/3)*SIN(('OddsRatio_working_3-way'!Y42+4*PI())/3)</f>
        <v>-0.57815917909215686</v>
      </c>
      <c r="AF42" s="11">
        <f>-'OddsRatio_working_3-way'!U42/(3*'OddsRatio_working_3-way'!X42^(1/3))*COS(('OddsRatio_working_3-way'!Y42)/3)</f>
        <v>0.53656228297789987</v>
      </c>
      <c r="AG42" s="11">
        <f>-'OddsRatio_working_3-way'!U42/(3*'OddsRatio_working_3-way'!X42^(1/3))*COS(('OddsRatio_working_3-way'!Y42+2*PI())/3)</f>
        <v>-0.46483879007202955</v>
      </c>
      <c r="AH42" s="11">
        <f>-'OddsRatio_working_3-way'!U42/(3*'OddsRatio_working_3-way'!X42^(1/3))*COS(('OddsRatio_working_3-way'!Y42+4*PI())/3)</f>
        <v>-7.1723492905870753E-2</v>
      </c>
      <c r="AI42" s="11">
        <f>'OddsRatio_working_3-way'!U42/(3*'OddsRatio_working_3-way'!X42^(1/3))*SIN(('OddsRatio_working_3-way'!Y42)/3)</f>
        <v>-0.2269652226414417</v>
      </c>
      <c r="AJ42" s="11">
        <f>'OddsRatio_working_3-way'!U42/(3*'OddsRatio_working_3-way'!X42^(1/3))*SIN(('OddsRatio_working_3-way'!Y42+2*PI())/3)</f>
        <v>-0.35119395645071511</v>
      </c>
      <c r="AK42" s="11">
        <f>'OddsRatio_working_3-way'!U42/(3*'OddsRatio_working_3-way'!X42^(1/3))*SIN(('OddsRatio_working_3-way'!Y42+4*PI())/3)</f>
        <v>0.57815917909215675</v>
      </c>
      <c r="AL42" s="11">
        <f>'OddsRatio_working_3-way'!Z42+'OddsRatio_working_3-way'!AF42</f>
        <v>1.0731245659558</v>
      </c>
      <c r="AM42" s="11">
        <f>'OddsRatio_working_3-way'!AA42+'OddsRatio_working_3-way'!AG42</f>
        <v>-0.9296775801440591</v>
      </c>
      <c r="AN42" s="11">
        <f>'OddsRatio_working_3-way'!AB42+'OddsRatio_working_3-way'!AH42</f>
        <v>-0.14344698581174153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1.0731245659558</v>
      </c>
      <c r="AS42" s="11">
        <f>IF(('OddsRatio_working_3-way'!X42=0),IF(Q42&gt;0,-Q42^(1/3),(-Q42)^(1/3)),'OddsRatio_working_3-way'!AM42-'OddsRatio_working_3-way'!R42/3)</f>
        <v>-0.9296775801440591</v>
      </c>
      <c r="AT42" s="11">
        <f>IF(('OddsRatio_working_3-way'!X42=0),IF(Q42&gt;0,-Q42^(1/3),(-Q42)^(1/3)),'OddsRatio_working_3-way'!AN42-'OddsRatio_working_3-way'!R42/3)</f>
        <v>-0.14344698581174153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13.3</v>
      </c>
      <c r="B43" s="4">
        <f>IF('True_Odds_Calculator_3-way'!B44="","",'True_Odds_Calculator_3-way'!B44)</f>
        <v>5.69</v>
      </c>
      <c r="C43" s="4">
        <f>IF('True_Odds_Calculator_3-way'!C44="","",'True_Odds_Calculator_3-way'!C44)</f>
        <v>1.27</v>
      </c>
      <c r="D43" s="9">
        <f t="shared" si="13"/>
        <v>6.8450062571580123E-2</v>
      </c>
      <c r="E43" s="9">
        <f t="shared" si="14"/>
        <v>0.16157189077151438</v>
      </c>
      <c r="F43" s="9">
        <f t="shared" si="15"/>
        <v>0.76997804665690561</v>
      </c>
      <c r="G43" s="9">
        <f t="shared" si="16"/>
        <v>1.1064382474655043</v>
      </c>
      <c r="H43" s="9">
        <f t="shared" si="17"/>
        <v>14.609190443825707</v>
      </c>
      <c r="I43" s="9">
        <f t="shared" si="18"/>
        <v>6.1891953806132172</v>
      </c>
      <c r="J43" s="9">
        <f t="shared" si="19"/>
        <v>1.2987383268156862</v>
      </c>
      <c r="K43" s="11">
        <f t="shared" si="20"/>
        <v>7.5187969924812026E-2</v>
      </c>
      <c r="L43" s="11">
        <f t="shared" si="21"/>
        <v>0.17574692442882248</v>
      </c>
      <c r="M43" s="11">
        <f t="shared" si="22"/>
        <v>0.78740157480314954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-0.16205934900076269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0.17958628356174741</v>
      </c>
      <c r="Q43" s="11">
        <f>2*'OddsRatio_working_3-way'!K43*'OddsRatio_working_3-way'!L43*'OddsRatio_working_3-way'!M43</f>
        <v>2.0809534595799237E-2</v>
      </c>
      <c r="R43" s="11">
        <f t="shared" si="23"/>
        <v>0</v>
      </c>
      <c r="S43" s="11">
        <f t="shared" si="24"/>
        <v>-1.108151332638651</v>
      </c>
      <c r="T43" s="11">
        <f t="shared" si="25"/>
        <v>-0.12840687516090973</v>
      </c>
      <c r="U43" s="11">
        <f>'OddsRatio_working_3-way'!S43-'OddsRatio_working_3-way'!R43^2/3</f>
        <v>-1.108151332638651</v>
      </c>
      <c r="V43" s="11">
        <f>'OddsRatio_working_3-way'!S43*'OddsRatio_working_3-way'!R43/3-2*'OddsRatio_working_3-way'!R43^3/27-'OddsRatio_working_3-way'!T43</f>
        <v>0.12840687516090973</v>
      </c>
      <c r="W43" s="11">
        <f>'OddsRatio_working_3-way'!V43^2+4*'OddsRatio_working_3-way'!U43^3/27</f>
        <v>-0.18511302923004264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0.22450019756039866</v>
      </c>
      <c r="Y43" s="11">
        <f>IF('OddsRatio_working_3-way'!W43&gt;=0,IF('OddsRatio_working_3-way'!V43+SQRT('OddsRatio_working_3-way'!W43)&gt;0,0,PI()),ACOS('OddsRatio_working_3-way'!V43/(2*'OddsRatio_working_3-way'!X43)))</f>
        <v>1.2807632922541334</v>
      </c>
      <c r="Z43" s="11">
        <f>'OddsRatio_working_3-way'!X43^(1/3)*COS('OddsRatio_working_3-way'!Y43/3)</f>
        <v>0.55321912373275228</v>
      </c>
      <c r="AA43" s="11">
        <f>'OddsRatio_working_3-way'!X43^(1/3)*COS(('OddsRatio_working_3-way'!Y43+2*PI())/3)</f>
        <v>-0.49455286644795088</v>
      </c>
      <c r="AB43" s="11">
        <f>'OddsRatio_working_3-way'!X43^(1/3)*COS(('OddsRatio_working_3-way'!Y43+4*PI())/3)</f>
        <v>-5.8666257284801078E-2</v>
      </c>
      <c r="AC43" s="11">
        <f>'OddsRatio_working_3-way'!X43^(1/3)*SIN('OddsRatio_working_3-way'!Y43/3)</f>
        <v>0.25165925113649767</v>
      </c>
      <c r="AD43" s="11">
        <f>'OddsRatio_working_3-way'!X43^(1/3)*SIN(('OddsRatio_working_3-way'!Y43+2*PI())/3)</f>
        <v>0.35327218944368138</v>
      </c>
      <c r="AE43" s="11">
        <f>'OddsRatio_working_3-way'!X43^(1/3)*SIN(('OddsRatio_working_3-way'!Y43+4*PI())/3)</f>
        <v>-0.604931440580179</v>
      </c>
      <c r="AF43" s="11">
        <f>-'OddsRatio_working_3-way'!U43/(3*'OddsRatio_working_3-way'!X43^(1/3))*COS(('OddsRatio_working_3-way'!Y43)/3)</f>
        <v>0.55321912373275206</v>
      </c>
      <c r="AG43" s="11">
        <f>-'OddsRatio_working_3-way'!U43/(3*'OddsRatio_working_3-way'!X43^(1/3))*COS(('OddsRatio_working_3-way'!Y43+2*PI())/3)</f>
        <v>-0.49455286644795071</v>
      </c>
      <c r="AH43" s="11">
        <f>-'OddsRatio_working_3-way'!U43/(3*'OddsRatio_working_3-way'!X43^(1/3))*COS(('OddsRatio_working_3-way'!Y43+4*PI())/3)</f>
        <v>-5.866625728480105E-2</v>
      </c>
      <c r="AI43" s="11">
        <f>'OddsRatio_working_3-way'!U43/(3*'OddsRatio_working_3-way'!X43^(1/3))*SIN(('OddsRatio_working_3-way'!Y43)/3)</f>
        <v>-0.25165925113649756</v>
      </c>
      <c r="AJ43" s="11">
        <f>'OddsRatio_working_3-way'!U43/(3*'OddsRatio_working_3-way'!X43^(1/3))*SIN(('OddsRatio_working_3-way'!Y43+2*PI())/3)</f>
        <v>-0.35327218944368127</v>
      </c>
      <c r="AK43" s="11">
        <f>'OddsRatio_working_3-way'!U43/(3*'OddsRatio_working_3-way'!X43^(1/3))*SIN(('OddsRatio_working_3-way'!Y43+4*PI())/3)</f>
        <v>0.60493144058017878</v>
      </c>
      <c r="AL43" s="11">
        <f>'OddsRatio_working_3-way'!Z43+'OddsRatio_working_3-way'!AF43</f>
        <v>1.1064382474655043</v>
      </c>
      <c r="AM43" s="11">
        <f>'OddsRatio_working_3-way'!AA43+'OddsRatio_working_3-way'!AG43</f>
        <v>-0.98910573289590165</v>
      </c>
      <c r="AN43" s="11">
        <f>'OddsRatio_working_3-way'!AB43+'OddsRatio_working_3-way'!AH43</f>
        <v>-0.11733251456960213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1.1064382474655043</v>
      </c>
      <c r="AS43" s="11">
        <f>IF(('OddsRatio_working_3-way'!X43=0),IF(Q43&gt;0,-Q43^(1/3),(-Q43)^(1/3)),'OddsRatio_working_3-way'!AM43-'OddsRatio_working_3-way'!R43/3)</f>
        <v>-0.98910573289590165</v>
      </c>
      <c r="AT43" s="11">
        <f>IF(('OddsRatio_working_3-way'!X43=0),IF(Q43&gt;0,-Q43^(1/3),(-Q43)^(1/3)),'OddsRatio_working_3-way'!AN43-'OddsRatio_working_3-way'!R43/3)</f>
        <v>-0.11733251456960213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2.21</v>
      </c>
      <c r="B44" s="4">
        <f>IF('True_Odds_Calculator_3-way'!B45="","",'True_Odds_Calculator_3-way'!B45)</f>
        <v>3.34</v>
      </c>
      <c r="C44" s="4">
        <f>IF('True_Odds_Calculator_3-way'!C45="","",'True_Odds_Calculator_3-way'!C45)</f>
        <v>3.63</v>
      </c>
      <c r="D44" s="9">
        <f t="shared" si="13"/>
        <v>0.44212450576211582</v>
      </c>
      <c r="E44" s="9">
        <f t="shared" si="14"/>
        <v>0.29068183709079742</v>
      </c>
      <c r="F44" s="9">
        <f t="shared" si="15"/>
        <v>0.26719365714708654</v>
      </c>
      <c r="G44" s="9">
        <f t="shared" si="16"/>
        <v>1.042815137954364</v>
      </c>
      <c r="H44" s="9">
        <f t="shared" si="17"/>
        <v>2.2618063169247802</v>
      </c>
      <c r="I44" s="9">
        <f t="shared" si="18"/>
        <v>3.440187422813211</v>
      </c>
      <c r="J44" s="9">
        <f t="shared" si="19"/>
        <v>3.7426038128199779</v>
      </c>
      <c r="K44" s="11">
        <f t="shared" si="20"/>
        <v>0.45248868778280543</v>
      </c>
      <c r="L44" s="11">
        <f t="shared" si="21"/>
        <v>0.29940119760479045</v>
      </c>
      <c r="M44" s="11">
        <f t="shared" si="22"/>
        <v>0.27548209366391185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-0.2779147587178582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0.23064450359592698</v>
      </c>
      <c r="Q44" s="11">
        <f>2*'OddsRatio_working_3-way'!K44*'OddsRatio_working_3-way'!L44*'OddsRatio_working_3-way'!M44</f>
        <v>7.4642234173439154E-2</v>
      </c>
      <c r="R44" s="11">
        <f t="shared" si="23"/>
        <v>0</v>
      </c>
      <c r="S44" s="11">
        <f t="shared" si="24"/>
        <v>-0.8299109578058772</v>
      </c>
      <c r="T44" s="11">
        <f t="shared" si="25"/>
        <v>-0.26857959799542952</v>
      </c>
      <c r="U44" s="11">
        <f>'OddsRatio_working_3-way'!S44-'OddsRatio_working_3-way'!R44^2/3</f>
        <v>-0.8299109578058772</v>
      </c>
      <c r="V44" s="11">
        <f>'OddsRatio_working_3-way'!S44*'OddsRatio_working_3-way'!R44/3-2*'OddsRatio_working_3-way'!R44^3/27-'OddsRatio_working_3-way'!T44</f>
        <v>0.26857959799542952</v>
      </c>
      <c r="W44" s="11">
        <f>'OddsRatio_working_3-way'!V44^2+4*'OddsRatio_working_3-way'!U44^3/27</f>
        <v>-1.2546924909309198E-2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0.14550079498811658</v>
      </c>
      <c r="Y44" s="11">
        <f>IF('OddsRatio_working_3-way'!W44&gt;=0,IF('OddsRatio_working_3-way'!V44+SQRT('OddsRatio_working_3-way'!W44)&gt;0,0,PI()),ACOS('OddsRatio_working_3-way'!V44/(2*'OddsRatio_working_3-way'!X44)))</f>
        <v>0.39512384124509681</v>
      </c>
      <c r="Z44" s="11">
        <f>'OddsRatio_working_3-way'!X44^(1/3)*COS('OddsRatio_working_3-way'!Y44/3)</f>
        <v>0.52140756897718199</v>
      </c>
      <c r="AA44" s="11">
        <f>'OddsRatio_working_3-way'!X44^(1/3)*COS(('OddsRatio_working_3-way'!Y44+2*PI())/3)</f>
        <v>-0.32052309333989937</v>
      </c>
      <c r="AB44" s="11">
        <f>'OddsRatio_working_3-way'!X44^(1/3)*COS(('OddsRatio_working_3-way'!Y44+4*PI())/3)</f>
        <v>-0.20088447563728282</v>
      </c>
      <c r="AC44" s="11">
        <f>'OddsRatio_working_3-way'!X44^(1/3)*SIN('OddsRatio_working_3-way'!Y44/3)</f>
        <v>6.9073388136080618E-2</v>
      </c>
      <c r="AD44" s="11">
        <f>'OddsRatio_working_3-way'!X44^(1/3)*SIN(('OddsRatio_working_3-way'!Y44+2*PI())/3)</f>
        <v>0.41701550639168639</v>
      </c>
      <c r="AE44" s="11">
        <f>'OddsRatio_working_3-way'!X44^(1/3)*SIN(('OddsRatio_working_3-way'!Y44+4*PI())/3)</f>
        <v>-0.48608889452776682</v>
      </c>
      <c r="AF44" s="11">
        <f>-'OddsRatio_working_3-way'!U44/(3*'OddsRatio_working_3-way'!X44^(1/3))*COS(('OddsRatio_working_3-way'!Y44)/3)</f>
        <v>0.52140756897718188</v>
      </c>
      <c r="AG44" s="11">
        <f>-'OddsRatio_working_3-way'!U44/(3*'OddsRatio_working_3-way'!X44^(1/3))*COS(('OddsRatio_working_3-way'!Y44+2*PI())/3)</f>
        <v>-0.32052309333989931</v>
      </c>
      <c r="AH44" s="11">
        <f>-'OddsRatio_working_3-way'!U44/(3*'OddsRatio_working_3-way'!X44^(1/3))*COS(('OddsRatio_working_3-way'!Y44+4*PI())/3)</f>
        <v>-0.20088447563728276</v>
      </c>
      <c r="AI44" s="11">
        <f>'OddsRatio_working_3-way'!U44/(3*'OddsRatio_working_3-way'!X44^(1/3))*SIN(('OddsRatio_working_3-way'!Y44)/3)</f>
        <v>-6.9073388136080605E-2</v>
      </c>
      <c r="AJ44" s="11">
        <f>'OddsRatio_working_3-way'!U44/(3*'OddsRatio_working_3-way'!X44^(1/3))*SIN(('OddsRatio_working_3-way'!Y44+2*PI())/3)</f>
        <v>-0.41701550639168627</v>
      </c>
      <c r="AK44" s="11">
        <f>'OddsRatio_working_3-way'!U44/(3*'OddsRatio_working_3-way'!X44^(1/3))*SIN(('OddsRatio_working_3-way'!Y44+4*PI())/3)</f>
        <v>0.48608889452776671</v>
      </c>
      <c r="AL44" s="11">
        <f>'OddsRatio_working_3-way'!Z44+'OddsRatio_working_3-way'!AF44</f>
        <v>1.042815137954364</v>
      </c>
      <c r="AM44" s="11">
        <f>'OddsRatio_working_3-way'!AA44+'OddsRatio_working_3-way'!AG44</f>
        <v>-0.64104618667979874</v>
      </c>
      <c r="AN44" s="11">
        <f>'OddsRatio_working_3-way'!AB44+'OddsRatio_working_3-way'!AH44</f>
        <v>-0.40176895127456558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1.042815137954364</v>
      </c>
      <c r="AS44" s="11">
        <f>IF(('OddsRatio_working_3-way'!X44=0),IF(Q44&gt;0,-Q44^(1/3),(-Q44)^(1/3)),'OddsRatio_working_3-way'!AM44-'OddsRatio_working_3-way'!R44/3)</f>
        <v>-0.64104618667979874</v>
      </c>
      <c r="AT44" s="11">
        <f>IF(('OddsRatio_working_3-way'!X44=0),IF(Q44&gt;0,-Q44^(1/3),(-Q44)^(1/3)),'OddsRatio_working_3-way'!AN44-'OddsRatio_working_3-way'!R44/3)</f>
        <v>-0.40176895127456558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2.25</v>
      </c>
      <c r="B45" s="4">
        <f>IF('True_Odds_Calculator_3-way'!B46="","",'True_Odds_Calculator_3-way'!B46)</f>
        <v>3.14</v>
      </c>
      <c r="C45" s="4">
        <f>IF('True_Odds_Calculator_3-way'!C46="","",'True_Odds_Calculator_3-way'!C46)</f>
        <v>3.41</v>
      </c>
      <c r="D45" s="9">
        <f t="shared" si="13"/>
        <v>0.42362984458387198</v>
      </c>
      <c r="E45" s="9">
        <f t="shared" si="14"/>
        <v>0.30036669622268081</v>
      </c>
      <c r="F45" s="9">
        <f t="shared" si="15"/>
        <v>0.27600345919344732</v>
      </c>
      <c r="G45" s="9">
        <f t="shared" si="16"/>
        <v>1.0884410771054935</v>
      </c>
      <c r="H45" s="9">
        <f t="shared" si="17"/>
        <v>2.3605513463818668</v>
      </c>
      <c r="I45" s="9">
        <f t="shared" si="18"/>
        <v>3.3292639050057562</v>
      </c>
      <c r="J45" s="9">
        <f t="shared" si="19"/>
        <v>3.6231429958242396</v>
      </c>
      <c r="K45" s="11">
        <f t="shared" si="20"/>
        <v>0.44444444444444442</v>
      </c>
      <c r="L45" s="11">
        <f t="shared" si="21"/>
        <v>0.31847133757961782</v>
      </c>
      <c r="M45" s="11">
        <f t="shared" si="22"/>
        <v>0.29325513196480935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-0.26759271365805171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0.24074731286566087</v>
      </c>
      <c r="Q45" s="11">
        <f>2*'OddsRatio_working_3-way'!K45*'OddsRatio_working_3-way'!L45*'OddsRatio_working_3-way'!M45</f>
        <v>8.3016314781262368E-2</v>
      </c>
      <c r="R45" s="11">
        <f t="shared" si="23"/>
        <v>0</v>
      </c>
      <c r="S45" s="11">
        <f t="shared" si="24"/>
        <v>-0.89967813239229033</v>
      </c>
      <c r="T45" s="11">
        <f t="shared" si="25"/>
        <v>-0.31023383875596217</v>
      </c>
      <c r="U45" s="11">
        <f>'OddsRatio_working_3-way'!S45-'OddsRatio_working_3-way'!R45^2/3</f>
        <v>-0.89967813239229033</v>
      </c>
      <c r="V45" s="11">
        <f>'OddsRatio_working_3-way'!S45*'OddsRatio_working_3-way'!R45/3-2*'OddsRatio_working_3-way'!R45^3/27-'OddsRatio_working_3-way'!T45</f>
        <v>0.31023383875596217</v>
      </c>
      <c r="W45" s="11">
        <f>'OddsRatio_working_3-way'!V45^2+4*'OddsRatio_working_3-way'!U45^3/27</f>
        <v>-1.1639134386526931E-2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0.16422862805840771</v>
      </c>
      <c r="Y45" s="11">
        <f>IF('OddsRatio_working_3-way'!W45&gt;=0,IF('OddsRatio_working_3-way'!V45+SQRT('OddsRatio_working_3-way'!W45)&gt;0,0,PI()),ACOS('OddsRatio_working_3-way'!V45/(2*'OddsRatio_working_3-way'!X45)))</f>
        <v>0.33467184352531887</v>
      </c>
      <c r="Z45" s="11">
        <f>'OddsRatio_working_3-way'!X45^(1/3)*COS('OddsRatio_working_3-way'!Y45/3)</f>
        <v>0.54422053855274677</v>
      </c>
      <c r="AA45" s="11">
        <f>'OddsRatio_working_3-way'!X45^(1/3)*COS(('OddsRatio_working_3-way'!Y45+2*PI())/3)</f>
        <v>-0.32490740140579222</v>
      </c>
      <c r="AB45" s="11">
        <f>'OddsRatio_working_3-way'!X45^(1/3)*COS(('OddsRatio_working_3-way'!Y45+4*PI())/3)</f>
        <v>-0.21931313714695472</v>
      </c>
      <c r="AC45" s="11">
        <f>'OddsRatio_working_3-way'!X45^(1/3)*SIN('OddsRatio_working_3-way'!Y45/3)</f>
        <v>6.0964876894720271E-2</v>
      </c>
      <c r="AD45" s="11">
        <f>'OddsRatio_working_3-way'!X45^(1/3)*SIN(('OddsRatio_working_3-way'!Y45+2*PI())/3)</f>
        <v>0.440826373200567</v>
      </c>
      <c r="AE45" s="11">
        <f>'OddsRatio_working_3-way'!X45^(1/3)*SIN(('OddsRatio_working_3-way'!Y45+4*PI())/3)</f>
        <v>-0.50179125009528724</v>
      </c>
      <c r="AF45" s="11">
        <f>-'OddsRatio_working_3-way'!U45/(3*'OddsRatio_working_3-way'!X45^(1/3))*COS(('OddsRatio_working_3-way'!Y45)/3)</f>
        <v>0.54422053855274666</v>
      </c>
      <c r="AG45" s="11">
        <f>-'OddsRatio_working_3-way'!U45/(3*'OddsRatio_working_3-way'!X45^(1/3))*COS(('OddsRatio_working_3-way'!Y45+2*PI())/3)</f>
        <v>-0.32490740140579216</v>
      </c>
      <c r="AH45" s="11">
        <f>-'OddsRatio_working_3-way'!U45/(3*'OddsRatio_working_3-way'!X45^(1/3))*COS(('OddsRatio_working_3-way'!Y45+4*PI())/3)</f>
        <v>-0.21931313714695466</v>
      </c>
      <c r="AI45" s="11">
        <f>'OddsRatio_working_3-way'!U45/(3*'OddsRatio_working_3-way'!X45^(1/3))*SIN(('OddsRatio_working_3-way'!Y45)/3)</f>
        <v>-6.0964876894720257E-2</v>
      </c>
      <c r="AJ45" s="11">
        <f>'OddsRatio_working_3-way'!U45/(3*'OddsRatio_working_3-way'!X45^(1/3))*SIN(('OddsRatio_working_3-way'!Y45+2*PI())/3)</f>
        <v>-0.44082637320056689</v>
      </c>
      <c r="AK45" s="11">
        <f>'OddsRatio_working_3-way'!U45/(3*'OddsRatio_working_3-way'!X45^(1/3))*SIN(('OddsRatio_working_3-way'!Y45+4*PI())/3)</f>
        <v>0.50179125009528724</v>
      </c>
      <c r="AL45" s="11">
        <f>'OddsRatio_working_3-way'!Z45+'OddsRatio_working_3-way'!AF45</f>
        <v>1.0884410771054935</v>
      </c>
      <c r="AM45" s="11">
        <f>'OddsRatio_working_3-way'!AA45+'OddsRatio_working_3-way'!AG45</f>
        <v>-0.64981480281158444</v>
      </c>
      <c r="AN45" s="11">
        <f>'OddsRatio_working_3-way'!AB45+'OddsRatio_working_3-way'!AH45</f>
        <v>-0.43862627429390938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1.0884410771054935</v>
      </c>
      <c r="AS45" s="11">
        <f>IF(('OddsRatio_working_3-way'!X45=0),IF(Q45&gt;0,-Q45^(1/3),(-Q45)^(1/3)),'OddsRatio_working_3-way'!AM45-'OddsRatio_working_3-way'!R45/3)</f>
        <v>-0.64981480281158444</v>
      </c>
      <c r="AT45" s="11">
        <f>IF(('OddsRatio_working_3-way'!X45=0),IF(Q45&gt;0,-Q45^(1/3),(-Q45)^(1/3)),'OddsRatio_working_3-way'!AN45-'OddsRatio_working_3-way'!R45/3)</f>
        <v>-0.43862627429390938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2.59</v>
      </c>
      <c r="B2" s="4">
        <f>IF('True_Odds_Calculator_2-way'!B3="","",'True_Odds_Calculator_2-way'!B3)</f>
        <v>1.55</v>
      </c>
      <c r="C2" s="4">
        <f t="shared" ref="C2:C65" si="0">IF(A2="","",((1/A2)+(1/B2))-1)</f>
        <v>3.1261676422966733E-2</v>
      </c>
      <c r="D2" s="4">
        <f>IF(A2="","",(2*A2)/(2-($C2*A2)))</f>
        <v>2.6992771894436038</v>
      </c>
      <c r="E2" s="4">
        <f>IF(B2="","",(2*B2)/(2-($C2*B2)))</f>
        <v>1.5884855079632012</v>
      </c>
      <c r="G2" s="4">
        <f t="shared" ref="G2:G65" si="1">IF(A2="","",C2+1)</f>
        <v>1.0312616764229667</v>
      </c>
    </row>
    <row r="3" spans="1:7" x14ac:dyDescent="0.2">
      <c r="A3" s="4">
        <f>IF('True_Odds_Calculator_2-way'!A4="","",'True_Odds_Calculator_2-way'!A4)</f>
        <v>2.5099999999999998</v>
      </c>
      <c r="B3" s="4">
        <f>IF('True_Odds_Calculator_2-way'!B4="","",'True_Odds_Calculator_2-way'!B4)</f>
        <v>1.57</v>
      </c>
      <c r="C3" s="4">
        <f t="shared" si="0"/>
        <v>3.5349049661227649E-2</v>
      </c>
      <c r="D3" s="4">
        <f t="shared" ref="D3:D66" si="2">IF(A3="","",(2*A3)/(2-($C3*A3)))</f>
        <v>2.6265204785550034</v>
      </c>
      <c r="E3" s="4">
        <f t="shared" ref="E3:E66" si="3">IF(B3="","",(2*B3)/(2-($C3*B3)))</f>
        <v>1.6148093511176675</v>
      </c>
      <c r="G3" s="4">
        <f t="shared" si="1"/>
        <v>1.0353490496612276</v>
      </c>
    </row>
    <row r="4" spans="1:7" x14ac:dyDescent="0.2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4.0110945167484591E-2</v>
      </c>
      <c r="D4" s="4">
        <f t="shared" si="2"/>
        <v>2.2796692607003894</v>
      </c>
      <c r="E4" s="4">
        <f t="shared" si="3"/>
        <v>1.7814519194222731</v>
      </c>
      <c r="G4" s="4">
        <f t="shared" si="1"/>
        <v>1.0401109451674846</v>
      </c>
    </row>
    <row r="5" spans="1:7" x14ac:dyDescent="0.2">
      <c r="A5" s="4">
        <f>IF('True_Odds_Calculator_2-way'!A6="","",'True_Odds_Calculator_2-way'!A6)</f>
        <v>1.82</v>
      </c>
      <c r="B5" s="4">
        <f>IF('True_Odds_Calculator_2-way'!B6="","",'True_Odds_Calculator_2-way'!B6)</f>
        <v>2.0499999999999998</v>
      </c>
      <c r="C5" s="4">
        <f t="shared" si="0"/>
        <v>3.7255427499329974E-2</v>
      </c>
      <c r="D5" s="4">
        <f t="shared" si="2"/>
        <v>1.8838677101741985</v>
      </c>
      <c r="E5" s="4">
        <f t="shared" si="3"/>
        <v>2.1313910311339619</v>
      </c>
      <c r="G5" s="4">
        <f t="shared" si="1"/>
        <v>1.03725542749933</v>
      </c>
    </row>
    <row r="6" spans="1:7" x14ac:dyDescent="0.2">
      <c r="A6" s="4">
        <f>IF('True_Odds_Calculator_2-way'!A7="","",'True_Odds_Calculator_2-way'!A7)</f>
        <v>2.1</v>
      </c>
      <c r="B6" s="4">
        <f>IF('True_Odds_Calculator_2-way'!B7="","",'True_Odds_Calculator_2-way'!B7)</f>
        <v>1.78</v>
      </c>
      <c r="C6" s="4">
        <f t="shared" si="0"/>
        <v>3.7988228999465079E-2</v>
      </c>
      <c r="D6" s="4">
        <f t="shared" si="2"/>
        <v>2.1872440023405506</v>
      </c>
      <c r="E6" s="4">
        <f t="shared" si="3"/>
        <v>1.8422868408082802</v>
      </c>
      <c r="G6" s="4">
        <f t="shared" si="1"/>
        <v>1.0379882289994651</v>
      </c>
    </row>
    <row r="7" spans="1:7" x14ac:dyDescent="0.2">
      <c r="A7" s="4">
        <f>IF('True_Odds_Calculator_2-way'!A8="","",'True_Odds_Calculator_2-way'!A8)</f>
        <v>1.89</v>
      </c>
      <c r="B7" s="4">
        <f>IF('True_Odds_Calculator_2-way'!B8="","",'True_Odds_Calculator_2-way'!B8)</f>
        <v>1.97</v>
      </c>
      <c r="C7" s="4">
        <f t="shared" si="0"/>
        <v>3.6714742298498582E-2</v>
      </c>
      <c r="D7" s="4">
        <f t="shared" si="2"/>
        <v>1.9579312702127099</v>
      </c>
      <c r="E7" s="4">
        <f t="shared" si="3"/>
        <v>2.0439162297916722</v>
      </c>
      <c r="G7" s="4">
        <f t="shared" si="1"/>
        <v>1.0367147422984986</v>
      </c>
    </row>
    <row r="8" spans="1:7" x14ac:dyDescent="0.2">
      <c r="A8" s="4">
        <f>IF('True_Odds_Calculator_2-way'!A9="","",'True_Odds_Calculator_2-way'!A9)</f>
        <v>1.81</v>
      </c>
      <c r="B8" s="4">
        <f>IF('True_Odds_Calculator_2-way'!B9="","",'True_Odds_Calculator_2-way'!B9)</f>
        <v>2.06</v>
      </c>
      <c r="C8" s="4">
        <f t="shared" si="0"/>
        <v>3.7923081049187513E-2</v>
      </c>
      <c r="D8" s="4">
        <f t="shared" si="2"/>
        <v>1.8743276529432467</v>
      </c>
      <c r="E8" s="4">
        <f t="shared" si="3"/>
        <v>2.1437359857413907</v>
      </c>
      <c r="G8" s="4">
        <f t="shared" si="1"/>
        <v>1.0379230810491875</v>
      </c>
    </row>
    <row r="9" spans="1:7" x14ac:dyDescent="0.2">
      <c r="A9" s="4">
        <f>IF('True_Odds_Calculator_2-way'!A10="","",'True_Odds_Calculator_2-way'!A10)</f>
        <v>1.95</v>
      </c>
      <c r="B9" s="4">
        <f>IF('True_Odds_Calculator_2-way'!B10="","",'True_Odds_Calculator_2-way'!B10)</f>
        <v>1.92</v>
      </c>
      <c r="C9" s="4">
        <f t="shared" si="0"/>
        <v>3.3653846153846256E-2</v>
      </c>
      <c r="D9" s="4">
        <f t="shared" si="2"/>
        <v>2.0161550888529889</v>
      </c>
      <c r="E9" s="4">
        <f t="shared" si="3"/>
        <v>1.9841017488076311</v>
      </c>
      <c r="G9" s="4">
        <f t="shared" si="1"/>
        <v>1.0336538461538463</v>
      </c>
    </row>
    <row r="10" spans="1:7" x14ac:dyDescent="0.2">
      <c r="A10" s="4">
        <f>IF('True_Odds_Calculator_2-way'!A11="","",'True_Odds_Calculator_2-way'!A11)</f>
        <v>2.16</v>
      </c>
      <c r="B10" s="4">
        <f>IF('True_Odds_Calculator_2-way'!B11="","",'True_Odds_Calculator_2-way'!B11)</f>
        <v>1.74</v>
      </c>
      <c r="C10" s="4">
        <f t="shared" si="0"/>
        <v>3.7675606641123682E-2</v>
      </c>
      <c r="D10" s="4">
        <f t="shared" si="2"/>
        <v>2.2516175413371671</v>
      </c>
      <c r="E10" s="4">
        <f t="shared" si="3"/>
        <v>1.7989661114302122</v>
      </c>
      <c r="G10" s="4">
        <f t="shared" si="1"/>
        <v>1.0376756066411237</v>
      </c>
    </row>
    <row r="11" spans="1:7" x14ac:dyDescent="0.2">
      <c r="A11" s="4">
        <f>IF('True_Odds_Calculator_2-way'!A12="","",'True_Odds_Calculator_2-way'!A12)</f>
        <v>2.11</v>
      </c>
      <c r="B11" s="4">
        <f>IF('True_Odds_Calculator_2-way'!B12="","",'True_Odds_Calculator_2-way'!B12)</f>
        <v>1.77</v>
      </c>
      <c r="C11" s="4">
        <f t="shared" si="0"/>
        <v>3.8905400701529036E-2</v>
      </c>
      <c r="D11" s="4">
        <f t="shared" si="2"/>
        <v>2.2003122514507911</v>
      </c>
      <c r="E11" s="4">
        <f t="shared" si="3"/>
        <v>1.8331165484575556</v>
      </c>
      <c r="G11" s="4">
        <f t="shared" si="1"/>
        <v>1.038905400701529</v>
      </c>
    </row>
    <row r="12" spans="1:7" x14ac:dyDescent="0.2">
      <c r="A12" s="4">
        <f>IF('True_Odds_Calculator_2-way'!A13="","",'True_Odds_Calculator_2-way'!A13)</f>
        <v>1.96</v>
      </c>
      <c r="B12" s="4">
        <f>IF('True_Odds_Calculator_2-way'!B13="","",'True_Odds_Calculator_2-way'!B13)</f>
        <v>1.91</v>
      </c>
      <c r="C12" s="4">
        <f t="shared" si="0"/>
        <v>3.3764291056736839E-2</v>
      </c>
      <c r="D12" s="4">
        <f t="shared" si="2"/>
        <v>2.0270738574832143</v>
      </c>
      <c r="E12" s="4">
        <f t="shared" si="3"/>
        <v>1.9736398144242935</v>
      </c>
      <c r="G12" s="4">
        <f t="shared" si="1"/>
        <v>1.0337642910567368</v>
      </c>
    </row>
    <row r="13" spans="1:7" x14ac:dyDescent="0.2">
      <c r="A13" s="4">
        <f>IF('True_Odds_Calculator_2-way'!A14="","",'True_Odds_Calculator_2-way'!A14)</f>
        <v>2.52</v>
      </c>
      <c r="B13" s="4">
        <f>IF('True_Odds_Calculator_2-way'!B14="","",'True_Odds_Calculator_2-way'!B14)</f>
        <v>1.56</v>
      </c>
      <c r="C13" s="4">
        <f t="shared" si="0"/>
        <v>3.7851037851037717E-2</v>
      </c>
      <c r="D13" s="4">
        <f t="shared" si="2"/>
        <v>2.646203554119547</v>
      </c>
      <c r="E13" s="4">
        <f t="shared" si="3"/>
        <v>1.6074582924435721</v>
      </c>
      <c r="G13" s="4">
        <f t="shared" si="1"/>
        <v>1.0378510378510377</v>
      </c>
    </row>
    <row r="14" spans="1:7" x14ac:dyDescent="0.2">
      <c r="A14" s="4">
        <f>IF('True_Odds_Calculator_2-way'!A15="","",'True_Odds_Calculator_2-way'!A15)</f>
        <v>2.11</v>
      </c>
      <c r="B14" s="4">
        <f>IF('True_Odds_Calculator_2-way'!B15="","",'True_Odds_Calculator_2-way'!B15)</f>
        <v>1.77</v>
      </c>
      <c r="C14" s="4">
        <f t="shared" si="0"/>
        <v>3.8905400701529036E-2</v>
      </c>
      <c r="D14" s="4">
        <f t="shared" si="2"/>
        <v>2.2003122514507911</v>
      </c>
      <c r="E14" s="4">
        <f t="shared" si="3"/>
        <v>1.8331165484575556</v>
      </c>
      <c r="G14" s="4">
        <f t="shared" si="1"/>
        <v>1.038905400701529</v>
      </c>
    </row>
    <row r="15" spans="1:7" x14ac:dyDescent="0.2">
      <c r="A15" s="4">
        <f>IF('True_Odds_Calculator_2-way'!A16="","",'True_Odds_Calculator_2-way'!A16)</f>
        <v>2.3199999999999998</v>
      </c>
      <c r="B15" s="4">
        <f>IF('True_Odds_Calculator_2-way'!B16="","",'True_Odds_Calculator_2-way'!B16)</f>
        <v>1.65</v>
      </c>
      <c r="C15" s="4">
        <f t="shared" si="0"/>
        <v>3.709508881922674E-2</v>
      </c>
      <c r="D15" s="4">
        <f t="shared" si="2"/>
        <v>2.4243191893603542</v>
      </c>
      <c r="E15" s="4">
        <f t="shared" si="3"/>
        <v>1.702089817696754</v>
      </c>
      <c r="G15" s="4">
        <f t="shared" si="1"/>
        <v>1.0370950888192267</v>
      </c>
    </row>
    <row r="16" spans="1:7" x14ac:dyDescent="0.2">
      <c r="A16" s="4">
        <f>IF('True_Odds_Calculator_2-way'!A17="","",'True_Odds_Calculator_2-way'!A17)</f>
        <v>1.83</v>
      </c>
      <c r="B16" s="4">
        <f>IF('True_Odds_Calculator_2-way'!B17="","",'True_Odds_Calculator_2-way'!B17)</f>
        <v>2.0499999999999998</v>
      </c>
      <c r="C16" s="4">
        <f t="shared" si="0"/>
        <v>3.4252965480474407E-2</v>
      </c>
      <c r="D16" s="4">
        <f t="shared" si="2"/>
        <v>1.8892106257081707</v>
      </c>
      <c r="E16" s="4">
        <f t="shared" si="3"/>
        <v>2.1245929491717397</v>
      </c>
      <c r="G16" s="4">
        <f t="shared" si="1"/>
        <v>1.0342529654804744</v>
      </c>
    </row>
    <row r="17" spans="1:7" x14ac:dyDescent="0.2">
      <c r="A17" s="4">
        <f>IF('True_Odds_Calculator_2-way'!A18="","",'True_Odds_Calculator_2-way'!A18)</f>
        <v>2.2599999999999998</v>
      </c>
      <c r="B17" s="4">
        <f>IF('True_Odds_Calculator_2-way'!B18="","",'True_Odds_Calculator_2-way'!B18)</f>
        <v>1.68</v>
      </c>
      <c r="C17" s="4">
        <f t="shared" si="0"/>
        <v>3.7715971344289834E-2</v>
      </c>
      <c r="D17" s="4">
        <f t="shared" si="2"/>
        <v>2.3606068142253167</v>
      </c>
      <c r="E17" s="4">
        <f t="shared" si="3"/>
        <v>1.7349661853408882</v>
      </c>
      <c r="G17" s="4">
        <f t="shared" si="1"/>
        <v>1.0377159713442898</v>
      </c>
    </row>
    <row r="18" spans="1:7" x14ac:dyDescent="0.2">
      <c r="A18" s="4">
        <f>IF('True_Odds_Calculator_2-way'!A19="","",'True_Odds_Calculator_2-way'!A19)</f>
        <v>2.0299999999999998</v>
      </c>
      <c r="B18" s="4">
        <f>IF('True_Odds_Calculator_2-way'!B19="","",'True_Odds_Calculator_2-way'!B19)</f>
        <v>1.81</v>
      </c>
      <c r="C18" s="4">
        <f t="shared" si="0"/>
        <v>4.5097025283727721E-2</v>
      </c>
      <c r="D18" s="4">
        <f t="shared" si="2"/>
        <v>2.1273774715571898</v>
      </c>
      <c r="E18" s="4">
        <f t="shared" si="3"/>
        <v>1.8870143543127138</v>
      </c>
      <c r="G18" s="4">
        <f t="shared" si="1"/>
        <v>1.0450970252837277</v>
      </c>
    </row>
    <row r="19" spans="1:7" x14ac:dyDescent="0.2">
      <c r="A19" s="4">
        <f>IF('True_Odds_Calculator_2-way'!A20="","",'True_Odds_Calculator_2-way'!A20)</f>
        <v>1.85</v>
      </c>
      <c r="B19" s="4">
        <f>IF('True_Odds_Calculator_2-way'!B20="","",'True_Odds_Calculator_2-way'!B20)</f>
        <v>1.99</v>
      </c>
      <c r="C19" s="4">
        <f t="shared" si="0"/>
        <v>4.3053103354610656E-2</v>
      </c>
      <c r="D19" s="4">
        <f t="shared" si="2"/>
        <v>1.9267303414889438</v>
      </c>
      <c r="E19" s="4">
        <f t="shared" si="3"/>
        <v>2.0790625441197226</v>
      </c>
      <c r="G19" s="4">
        <f t="shared" si="1"/>
        <v>1.0430531033546107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3.0955087366835166E-2</v>
      </c>
      <c r="D20" s="4">
        <f t="shared" si="2"/>
        <v>2.159867538325388</v>
      </c>
      <c r="E20" s="4">
        <f t="shared" si="3"/>
        <v>1.8621674173619833</v>
      </c>
      <c r="G20" s="4">
        <f t="shared" si="1"/>
        <v>1.0309550873668352</v>
      </c>
    </row>
    <row r="21" spans="1:7" x14ac:dyDescent="0.2">
      <c r="A21" s="4">
        <f>IF('True_Odds_Calculator_2-way'!A22="","",'True_Odds_Calculator_2-way'!A22)</f>
        <v>2.09</v>
      </c>
      <c r="B21" s="4">
        <f>IF('True_Odds_Calculator_2-way'!B22="","",'True_Odds_Calculator_2-way'!B22)</f>
        <v>1.79</v>
      </c>
      <c r="C21" s="4">
        <f t="shared" si="0"/>
        <v>3.7128117398625982E-2</v>
      </c>
      <c r="D21" s="4">
        <f t="shared" si="2"/>
        <v>2.1743628490889537</v>
      </c>
      <c r="E21" s="4">
        <f t="shared" si="3"/>
        <v>1.8515255747197545</v>
      </c>
      <c r="G21" s="4">
        <f t="shared" si="1"/>
        <v>1.037128117398626</v>
      </c>
    </row>
    <row r="22" spans="1:7" x14ac:dyDescent="0.2">
      <c r="A22" s="4">
        <f>IF('True_Odds_Calculator_2-way'!A23="","",'True_Odds_Calculator_2-way'!A23)</f>
        <v>2.41</v>
      </c>
      <c r="B22" s="4">
        <f>IF('True_Odds_Calculator_2-way'!B23="","",'True_Odds_Calculator_2-way'!B23)</f>
        <v>1.6</v>
      </c>
      <c r="C22" s="4">
        <f t="shared" si="0"/>
        <v>3.9937759336099443E-2</v>
      </c>
      <c r="D22" s="4">
        <f t="shared" si="2"/>
        <v>2.5318450426789227</v>
      </c>
      <c r="E22" s="4">
        <f t="shared" si="3"/>
        <v>1.6528075439348477</v>
      </c>
      <c r="G22" s="4">
        <f t="shared" si="1"/>
        <v>1.0399377593360994</v>
      </c>
    </row>
    <row r="23" spans="1:7" x14ac:dyDescent="0.2">
      <c r="A23" s="4">
        <f>IF('True_Odds_Calculator_2-way'!A24="","",'True_Odds_Calculator_2-way'!A24)</f>
        <v>2.1</v>
      </c>
      <c r="B23" s="4">
        <f>IF('True_Odds_Calculator_2-way'!B24="","",'True_Odds_Calculator_2-way'!B24)</f>
        <v>1.78</v>
      </c>
      <c r="C23" s="4">
        <f t="shared" si="0"/>
        <v>3.7988228999465079E-2</v>
      </c>
      <c r="D23" s="4">
        <f t="shared" si="2"/>
        <v>2.1872440023405506</v>
      </c>
      <c r="E23" s="4">
        <f t="shared" si="3"/>
        <v>1.8422868408082802</v>
      </c>
      <c r="G23" s="4">
        <f t="shared" si="1"/>
        <v>1.0379882289994651</v>
      </c>
    </row>
    <row r="24" spans="1:7" x14ac:dyDescent="0.2">
      <c r="A24" s="4">
        <f>IF('True_Odds_Calculator_2-way'!A25="","",'True_Odds_Calculator_2-way'!A25)</f>
        <v>2.16</v>
      </c>
      <c r="B24" s="4">
        <f>IF('True_Odds_Calculator_2-way'!B25="","",'True_Odds_Calculator_2-way'!B25)</f>
        <v>1.74</v>
      </c>
      <c r="C24" s="4">
        <f t="shared" si="0"/>
        <v>3.7675606641123682E-2</v>
      </c>
      <c r="D24" s="4">
        <f t="shared" si="2"/>
        <v>2.2516175413371671</v>
      </c>
      <c r="E24" s="4">
        <f t="shared" si="3"/>
        <v>1.7989661114302122</v>
      </c>
      <c r="G24" s="4">
        <f t="shared" si="1"/>
        <v>1.0376756066411237</v>
      </c>
    </row>
    <row r="25" spans="1:7" x14ac:dyDescent="0.2">
      <c r="A25" s="4">
        <f>IF('True_Odds_Calculator_2-way'!A26="","",'True_Odds_Calculator_2-way'!A26)</f>
        <v>2.61</v>
      </c>
      <c r="B25" s="4">
        <f>IF('True_Odds_Calculator_2-way'!B26="","",'True_Odds_Calculator_2-way'!B26)</f>
        <v>1.54</v>
      </c>
      <c r="C25" s="4">
        <f t="shared" si="0"/>
        <v>3.2492411802756749E-2</v>
      </c>
      <c r="D25" s="4">
        <f t="shared" si="2"/>
        <v>2.725571302637825</v>
      </c>
      <c r="E25" s="4">
        <f t="shared" si="3"/>
        <v>1.5795182143278188</v>
      </c>
      <c r="G25" s="4">
        <f t="shared" si="1"/>
        <v>1.0324924118027567</v>
      </c>
    </row>
    <row r="26" spans="1:7" x14ac:dyDescent="0.2">
      <c r="A26" s="4">
        <f>IF('True_Odds_Calculator_2-way'!A27="","",'True_Odds_Calculator_2-way'!A27)</f>
        <v>2.2799999999999998</v>
      </c>
      <c r="B26" s="4">
        <f>IF('True_Odds_Calculator_2-way'!B27="","",'True_Odds_Calculator_2-way'!B27)</f>
        <v>1.68</v>
      </c>
      <c r="C26" s="4">
        <f t="shared" si="0"/>
        <v>3.383458646616555E-2</v>
      </c>
      <c r="D26" s="4">
        <f t="shared" si="2"/>
        <v>2.3714710252600297</v>
      </c>
      <c r="E26" s="4">
        <f t="shared" si="3"/>
        <v>1.7291440953412784</v>
      </c>
      <c r="G26" s="4">
        <f t="shared" si="1"/>
        <v>1.0338345864661656</v>
      </c>
    </row>
    <row r="27" spans="1:7" x14ac:dyDescent="0.2">
      <c r="A27" s="4">
        <f>IF('True_Odds_Calculator_2-way'!A28="","",'True_Odds_Calculator_2-way'!A28)</f>
        <v>2.3199999999999998</v>
      </c>
      <c r="B27" s="4">
        <f>IF('True_Odds_Calculator_2-way'!B28="","",'True_Odds_Calculator_2-way'!B28)</f>
        <v>1.66</v>
      </c>
      <c r="C27" s="4">
        <f t="shared" si="0"/>
        <v>3.3444121312837582E-2</v>
      </c>
      <c r="D27" s="4">
        <f t="shared" si="2"/>
        <v>2.4136375031336175</v>
      </c>
      <c r="E27" s="4">
        <f t="shared" si="3"/>
        <v>1.707394928178755</v>
      </c>
      <c r="G27" s="4">
        <f t="shared" si="1"/>
        <v>1.0334441213128376</v>
      </c>
    </row>
    <row r="28" spans="1:7" x14ac:dyDescent="0.2">
      <c r="A28" s="4">
        <f>IF('True_Odds_Calculator_2-way'!A29="","",'True_Odds_Calculator_2-way'!A29)</f>
        <v>3.05</v>
      </c>
      <c r="B28" s="4">
        <f>IF('True_Odds_Calculator_2-way'!B29="","",'True_Odds_Calculator_2-way'!B29)</f>
        <v>1.41</v>
      </c>
      <c r="C28" s="4">
        <f t="shared" si="0"/>
        <v>3.7088710615044818E-2</v>
      </c>
      <c r="D28" s="4">
        <f t="shared" si="2"/>
        <v>3.2328509678631834</v>
      </c>
      <c r="E28" s="4">
        <f t="shared" si="3"/>
        <v>1.4478579244171366</v>
      </c>
      <c r="G28" s="4">
        <f t="shared" si="1"/>
        <v>1.0370887106150448</v>
      </c>
    </row>
    <row r="29" spans="1:7" x14ac:dyDescent="0.2">
      <c r="A29" s="4">
        <f>IF('True_Odds_Calculator_2-way'!A30="","",'True_Odds_Calculator_2-way'!A30)</f>
        <v>2.2999999999999998</v>
      </c>
      <c r="B29" s="4">
        <f>IF('True_Odds_Calculator_2-way'!B30="","",'True_Odds_Calculator_2-way'!B30)</f>
        <v>1.67</v>
      </c>
      <c r="C29" s="4">
        <f t="shared" si="0"/>
        <v>3.3585003905233002E-2</v>
      </c>
      <c r="D29" s="4">
        <f t="shared" si="2"/>
        <v>2.3924011211460603</v>
      </c>
      <c r="E29" s="4">
        <f t="shared" si="3"/>
        <v>1.7181838514873629</v>
      </c>
      <c r="G29" s="4">
        <f t="shared" si="1"/>
        <v>1.033585003905233</v>
      </c>
    </row>
    <row r="30" spans="1:7" x14ac:dyDescent="0.2">
      <c r="A30" s="4">
        <f>IF('True_Odds_Calculator_2-way'!A31="","",'True_Odds_Calculator_2-way'!A31)</f>
        <v>2.41</v>
      </c>
      <c r="B30" s="4">
        <f>IF('True_Odds_Calculator_2-way'!B31="","",'True_Odds_Calculator_2-way'!B31)</f>
        <v>1.61</v>
      </c>
      <c r="C30" s="4">
        <f t="shared" si="0"/>
        <v>3.6055771758459754E-2</v>
      </c>
      <c r="D30" s="4">
        <f t="shared" si="2"/>
        <v>2.5194636537774748</v>
      </c>
      <c r="E30" s="4">
        <f t="shared" si="3"/>
        <v>1.6581269630990791</v>
      </c>
      <c r="G30" s="4">
        <f t="shared" si="1"/>
        <v>1.0360557717584598</v>
      </c>
    </row>
    <row r="31" spans="1:7" x14ac:dyDescent="0.2">
      <c r="A31" s="4">
        <f>IF('True_Odds_Calculator_2-way'!A32="","",'True_Odds_Calculator_2-way'!A32)</f>
        <v>2</v>
      </c>
      <c r="B31" s="4">
        <f>IF('True_Odds_Calculator_2-way'!B32="","",'True_Odds_Calculator_2-way'!B32)</f>
        <v>1.84</v>
      </c>
      <c r="C31" s="4">
        <f t="shared" si="0"/>
        <v>4.3478260869565188E-2</v>
      </c>
      <c r="D31" s="4">
        <f t="shared" si="2"/>
        <v>2.0909090909090908</v>
      </c>
      <c r="E31" s="4">
        <f t="shared" si="3"/>
        <v>1.9166666666666665</v>
      </c>
      <c r="G31" s="4">
        <f t="shared" si="1"/>
        <v>1.0434782608695652</v>
      </c>
    </row>
    <row r="32" spans="1:7" x14ac:dyDescent="0.2">
      <c r="A32" s="4">
        <f>IF('True_Odds_Calculator_2-way'!A33="","",'True_Odds_Calculator_2-way'!A33)</f>
        <v>1.93</v>
      </c>
      <c r="B32" s="4">
        <f>IF('True_Odds_Calculator_2-way'!B33="","",'True_Odds_Calculator_2-way'!B33)</f>
        <v>1.9</v>
      </c>
      <c r="C32" s="4">
        <f t="shared" si="0"/>
        <v>4.445050449959087E-2</v>
      </c>
      <c r="D32" s="4">
        <f t="shared" si="2"/>
        <v>2.0164971130052241</v>
      </c>
      <c r="E32" s="4">
        <f t="shared" si="3"/>
        <v>1.9837706248309437</v>
      </c>
      <c r="G32" s="4">
        <f t="shared" si="1"/>
        <v>1.0444505044995909</v>
      </c>
    </row>
    <row r="33" spans="1:7" x14ac:dyDescent="0.2">
      <c r="A33" s="4">
        <f>IF('True_Odds_Calculator_2-way'!A34="","",'True_Odds_Calculator_2-way'!A34)</f>
        <v>1.87</v>
      </c>
      <c r="B33" s="4">
        <f>IF('True_Odds_Calculator_2-way'!B34="","",'True_Odds_Calculator_2-way'!B34)</f>
        <v>1.97</v>
      </c>
      <c r="C33" s="4">
        <f t="shared" si="0"/>
        <v>4.2373571486739481E-2</v>
      </c>
      <c r="D33" s="4">
        <f t="shared" si="2"/>
        <v>1.9471444805623825</v>
      </c>
      <c r="E33" s="4">
        <f t="shared" si="3"/>
        <v>2.0558051284913081</v>
      </c>
      <c r="G33" s="4">
        <f t="shared" si="1"/>
        <v>1.0423735714867395</v>
      </c>
    </row>
    <row r="34" spans="1:7" x14ac:dyDescent="0.2">
      <c r="A34" s="4">
        <f>IF('True_Odds_Calculator_2-way'!A35="","",'True_Odds_Calculator_2-way'!A35)</f>
        <v>2.2599999999999998</v>
      </c>
      <c r="B34" s="4">
        <f>IF('True_Odds_Calculator_2-way'!B35="","",'True_Odds_Calculator_2-way'!B35)</f>
        <v>1.69</v>
      </c>
      <c r="C34" s="4">
        <f t="shared" si="0"/>
        <v>3.4193852437555794E-2</v>
      </c>
      <c r="D34" s="4">
        <f t="shared" si="2"/>
        <v>2.3508340001231001</v>
      </c>
      <c r="E34" s="4">
        <f t="shared" si="3"/>
        <v>1.740283410033262</v>
      </c>
      <c r="G34" s="4">
        <f t="shared" si="1"/>
        <v>1.0341938524375558</v>
      </c>
    </row>
    <row r="35" spans="1:7" x14ac:dyDescent="0.2">
      <c r="A35" s="4">
        <f>IF('True_Odds_Calculator_2-way'!A36="","",'True_Odds_Calculator_2-way'!A36)</f>
        <v>2.3199999999999998</v>
      </c>
      <c r="B35" s="4">
        <f>IF('True_Odds_Calculator_2-way'!B36="","",'True_Odds_Calculator_2-way'!B36)</f>
        <v>1.66</v>
      </c>
      <c r="C35" s="4">
        <f t="shared" si="0"/>
        <v>3.3444121312837582E-2</v>
      </c>
      <c r="D35" s="4">
        <f t="shared" si="2"/>
        <v>2.4136375031336175</v>
      </c>
      <c r="E35" s="4">
        <f t="shared" si="3"/>
        <v>1.707394928178755</v>
      </c>
      <c r="G35" s="4">
        <f t="shared" si="1"/>
        <v>1.0334441213128376</v>
      </c>
    </row>
    <row r="36" spans="1:7" x14ac:dyDescent="0.2">
      <c r="A36" s="4">
        <f>IF('True_Odds_Calculator_2-way'!A37="","",'True_Odds_Calculator_2-way'!A37)</f>
        <v>2.2599999999999998</v>
      </c>
      <c r="B36" s="4">
        <f>IF('True_Odds_Calculator_2-way'!B37="","",'True_Odds_Calculator_2-way'!B37)</f>
        <v>1.63</v>
      </c>
      <c r="C36" s="4">
        <f t="shared" si="0"/>
        <v>5.5974808621532146E-2</v>
      </c>
      <c r="D36" s="4">
        <f t="shared" si="2"/>
        <v>2.4126006942170406</v>
      </c>
      <c r="E36" s="4">
        <f t="shared" si="3"/>
        <v>1.7079141360285595</v>
      </c>
      <c r="G36" s="4">
        <f t="shared" si="1"/>
        <v>1.0559748086215321</v>
      </c>
    </row>
    <row r="37" spans="1:7" x14ac:dyDescent="0.2">
      <c r="A37" s="4">
        <f>IF('True_Odds_Calculator_2-way'!A38="","",'True_Odds_Calculator_2-way'!A38)</f>
        <v>2.41</v>
      </c>
      <c r="B37" s="4">
        <f>IF('True_Odds_Calculator_2-way'!B38="","",'True_Odds_Calculator_2-way'!B38)</f>
        <v>1.56</v>
      </c>
      <c r="C37" s="4">
        <f t="shared" si="0"/>
        <v>5.5963400361740412E-2</v>
      </c>
      <c r="D37" s="4">
        <f t="shared" si="2"/>
        <v>2.5842727522683524</v>
      </c>
      <c r="E37" s="4">
        <f t="shared" si="3"/>
        <v>1.63120444290177</v>
      </c>
      <c r="G37" s="4">
        <f t="shared" si="1"/>
        <v>1.0559634003617404</v>
      </c>
    </row>
    <row r="38" spans="1:7" x14ac:dyDescent="0.2">
      <c r="A38" s="4">
        <f>IF('True_Odds_Calculator_2-way'!A39="","",'True_Odds_Calculator_2-way'!A39)</f>
        <v>1.68</v>
      </c>
      <c r="B38" s="4">
        <f>IF('True_Odds_Calculator_2-way'!B39="","",'True_Odds_Calculator_2-way'!B39)</f>
        <v>2.16</v>
      </c>
      <c r="C38" s="4">
        <f t="shared" si="0"/>
        <v>5.8201058201058142E-2</v>
      </c>
      <c r="D38" s="4">
        <f t="shared" si="2"/>
        <v>1.7663551401869158</v>
      </c>
      <c r="E38" s="4">
        <f t="shared" si="3"/>
        <v>2.3048780487804881</v>
      </c>
      <c r="G38" s="4">
        <f t="shared" si="1"/>
        <v>1.0582010582010581</v>
      </c>
    </row>
    <row r="39" spans="1:7" x14ac:dyDescent="0.2">
      <c r="A39" s="4">
        <f>IF('True_Odds_Calculator_2-way'!A40="","",'True_Odds_Calculator_2-way'!A40)</f>
        <v>2.5299999999999998</v>
      </c>
      <c r="B39" s="4">
        <f>IF('True_Odds_Calculator_2-way'!B40="","",'True_Odds_Calculator_2-way'!B40)</f>
        <v>1.51</v>
      </c>
      <c r="C39" s="4">
        <f t="shared" si="0"/>
        <v>5.7508572625186716E-2</v>
      </c>
      <c r="D39" s="4">
        <f t="shared" si="2"/>
        <v>2.7284933757097458</v>
      </c>
      <c r="E39" s="4">
        <f t="shared" si="3"/>
        <v>1.5785385203396487</v>
      </c>
      <c r="G39" s="4">
        <f t="shared" si="1"/>
        <v>1.0575085726251867</v>
      </c>
    </row>
    <row r="40" spans="1:7" x14ac:dyDescent="0.2">
      <c r="A40" s="4">
        <f>IF('True_Odds_Calculator_2-way'!A41="","",'True_Odds_Calculator_2-way'!A41)</f>
        <v>2.2000000000000002</v>
      </c>
      <c r="B40" s="4">
        <f>IF('True_Odds_Calculator_2-way'!B41="","",'True_Odds_Calculator_2-way'!B41)</f>
        <v>1.66</v>
      </c>
      <c r="C40" s="4">
        <f t="shared" si="0"/>
        <v>5.6955093099671394E-2</v>
      </c>
      <c r="D40" s="4">
        <f t="shared" si="2"/>
        <v>2.3470437017994858</v>
      </c>
      <c r="E40" s="4">
        <f t="shared" si="3"/>
        <v>1.7423664122137403</v>
      </c>
      <c r="G40" s="4">
        <f t="shared" si="1"/>
        <v>1.0569550930996714</v>
      </c>
    </row>
    <row r="41" spans="1:7" x14ac:dyDescent="0.2">
      <c r="A41" s="4">
        <f>IF('True_Odds_Calculator_2-way'!A42="","",'True_Odds_Calculator_2-way'!A42)</f>
        <v>2.06</v>
      </c>
      <c r="B41" s="4">
        <f>IF('True_Odds_Calculator_2-way'!B42="","",'True_Odds_Calculator_2-way'!B42)</f>
        <v>1.75</v>
      </c>
      <c r="C41" s="4">
        <f t="shared" si="0"/>
        <v>5.6865464632454898E-2</v>
      </c>
      <c r="D41" s="4">
        <f t="shared" si="2"/>
        <v>2.1881638846737479</v>
      </c>
      <c r="E41" s="4">
        <f t="shared" si="3"/>
        <v>1.8416347381864622</v>
      </c>
      <c r="G41" s="4">
        <f t="shared" si="1"/>
        <v>1.0568654646324549</v>
      </c>
    </row>
    <row r="42" spans="1:7" x14ac:dyDescent="0.2">
      <c r="A42" s="4">
        <f>IF('True_Odds_Calculator_2-way'!A43="","",'True_Odds_Calculator_2-way'!A43)</f>
        <v>1.68</v>
      </c>
      <c r="B42" s="4">
        <f>IF('True_Odds_Calculator_2-way'!B43="","",'True_Odds_Calculator_2-way'!B43)</f>
        <v>2.29</v>
      </c>
      <c r="C42" s="4">
        <f t="shared" si="0"/>
        <v>3.1919317945518833E-2</v>
      </c>
      <c r="D42" s="4">
        <f t="shared" si="2"/>
        <v>1.7262855604415328</v>
      </c>
      <c r="E42" s="4">
        <f t="shared" si="3"/>
        <v>2.3768688990485605</v>
      </c>
      <c r="G42" s="4">
        <f t="shared" si="1"/>
        <v>1.0319193179455188</v>
      </c>
    </row>
    <row r="43" spans="1:7" x14ac:dyDescent="0.2">
      <c r="A43" s="4">
        <f>IF('True_Odds_Calculator_2-way'!A44="","",'True_Odds_Calculator_2-way'!A44)</f>
        <v>1.75</v>
      </c>
      <c r="B43" s="4">
        <f>IF('True_Odds_Calculator_2-way'!B44="","",'True_Odds_Calculator_2-way'!B44)</f>
        <v>2.14</v>
      </c>
      <c r="C43" s="4">
        <f t="shared" si="0"/>
        <v>3.8718291054739673E-2</v>
      </c>
      <c r="D43" s="4">
        <f t="shared" si="2"/>
        <v>1.81136638452237</v>
      </c>
      <c r="E43" s="4">
        <f t="shared" si="3"/>
        <v>2.2324888226527575</v>
      </c>
      <c r="G43" s="4">
        <f t="shared" si="1"/>
        <v>1.0387182910547397</v>
      </c>
    </row>
    <row r="44" spans="1:7" x14ac:dyDescent="0.2">
      <c r="A44" s="4">
        <f>IF('True_Odds_Calculator_2-way'!A45="","",'True_Odds_Calculator_2-way'!A45)</f>
        <v>2.04</v>
      </c>
      <c r="B44" s="4">
        <f>IF('True_Odds_Calculator_2-way'!B45="","",'True_Odds_Calculator_2-way'!B45)</f>
        <v>1.85</v>
      </c>
      <c r="C44" s="4">
        <f t="shared" si="0"/>
        <v>3.0736618971912932E-2</v>
      </c>
      <c r="D44" s="4">
        <f t="shared" si="2"/>
        <v>2.1060267857142851</v>
      </c>
      <c r="E44" s="4">
        <f t="shared" si="3"/>
        <v>1.9041372351160444</v>
      </c>
      <c r="G44" s="4">
        <f t="shared" si="1"/>
        <v>1.0307366189719129</v>
      </c>
    </row>
    <row r="45" spans="1:7" x14ac:dyDescent="0.2">
      <c r="A45" s="4">
        <f>IF('True_Odds_Calculator_2-way'!A46="","",'True_Odds_Calculator_2-way'!A46)</f>
        <v>2.62</v>
      </c>
      <c r="B45" s="4">
        <f>IF('True_Odds_Calculator_2-way'!B46="","",'True_Odds_Calculator_2-way'!B46)</f>
        <v>1.48</v>
      </c>
      <c r="C45" s="4">
        <f t="shared" si="0"/>
        <v>5.7355064988652726E-2</v>
      </c>
      <c r="D45" s="4">
        <f t="shared" si="2"/>
        <v>2.8328462887200465</v>
      </c>
      <c r="E45" s="4">
        <f t="shared" si="3"/>
        <v>1.5455994897959182</v>
      </c>
      <c r="G45" s="4">
        <f t="shared" si="1"/>
        <v>1.0573550649886527</v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2.57</v>
      </c>
      <c r="B2" s="4">
        <f>IF('True_Odds_Calculator_3-way'!B3="","",'True_Odds_Calculator_3-way'!B3)</f>
        <v>3.04</v>
      </c>
      <c r="C2" s="4">
        <f>IF('True_Odds_Calculator_3-way'!C3="","",'True_Odds_Calculator_3-way'!C3)</f>
        <v>3.23</v>
      </c>
      <c r="D2" s="4">
        <f>IF(A2="","",((1/A2)+(1/B2)+(1/C2))-1)</f>
        <v>2.7649950006625623E-2</v>
      </c>
      <c r="E2" s="4">
        <f>IF(A2="","",(3*A2)/(3-($D2*A2)))</f>
        <v>2.6323519696421158</v>
      </c>
      <c r="F2" s="4">
        <f>IF(B2="","",(3*B2)/(3-($D2*B2)))</f>
        <v>3.1276319177127361</v>
      </c>
      <c r="G2" s="4">
        <f>IF(C2="","",(3*C2)/(3-($D2*C2)))</f>
        <v>3.3291067746366374</v>
      </c>
      <c r="I2" s="4">
        <f>IF(A2="","",D2+1)</f>
        <v>1.0276499500066256</v>
      </c>
    </row>
    <row r="3" spans="1:9" x14ac:dyDescent="0.2">
      <c r="A3" s="4">
        <f>IF('True_Odds_Calculator_3-way'!A4="","",'True_Odds_Calculator_3-way'!A4)</f>
        <v>2.27</v>
      </c>
      <c r="B3" s="4">
        <f>IF('True_Odds_Calculator_3-way'!B4="","",'True_Odds_Calculator_3-way'!B4)</f>
        <v>3.23</v>
      </c>
      <c r="C3" s="4">
        <f>IF('True_Odds_Calculator_3-way'!C4="","",'True_Odds_Calculator_3-way'!C4)</f>
        <v>3.61</v>
      </c>
      <c r="D3" s="4">
        <f t="shared" ref="D3:D66" si="0">IF(A3="","",((1/A3)+(1/B3)+(1/C3))-1)</f>
        <v>2.7134467830355113E-2</v>
      </c>
      <c r="E3" s="4">
        <f t="shared" ref="E3:E66" si="1">IF(A3="","",(3*A3)/(3-($D3*A3)))</f>
        <v>2.3175840501214715</v>
      </c>
      <c r="F3" s="4">
        <f t="shared" ref="F3:F66" si="2">IF(B3="","",(3*B3)/(3-($D3*B3)))</f>
        <v>3.3272035086406402</v>
      </c>
      <c r="G3" s="4">
        <f t="shared" ref="G3:G66" si="3">IF(C3="","",(3*C3)/(3-($D3*C3)))</f>
        <v>3.7318517116275665</v>
      </c>
      <c r="I3" s="4">
        <f t="shared" ref="I3:I66" si="4">IF(A3="","",D3+1)</f>
        <v>1.0271344678303551</v>
      </c>
    </row>
    <row r="4" spans="1:9" x14ac:dyDescent="0.2">
      <c r="A4" s="4">
        <f>IF('True_Odds_Calculator_3-way'!A5="","",'True_Odds_Calculator_3-way'!A5)</f>
        <v>2.58</v>
      </c>
      <c r="B4" s="4">
        <f>IF('True_Odds_Calculator_3-way'!B5="","",'True_Odds_Calculator_3-way'!B5)</f>
        <v>3.23</v>
      </c>
      <c r="C4" s="4">
        <f>IF('True_Odds_Calculator_3-way'!C5="","",'True_Odds_Calculator_3-way'!C5)</f>
        <v>2.99</v>
      </c>
      <c r="D4" s="4">
        <f t="shared" si="0"/>
        <v>3.1642582979737544E-2</v>
      </c>
      <c r="E4" s="4">
        <f t="shared" si="1"/>
        <v>2.6521725678778667</v>
      </c>
      <c r="F4" s="4">
        <f t="shared" si="2"/>
        <v>3.3439224706482</v>
      </c>
      <c r="G4" s="4">
        <f t="shared" si="3"/>
        <v>3.0873666134060609</v>
      </c>
      <c r="I4" s="4">
        <f t="shared" si="4"/>
        <v>1.0316425829797375</v>
      </c>
    </row>
    <row r="5" spans="1:9" x14ac:dyDescent="0.2">
      <c r="A5" s="4">
        <f>IF('True_Odds_Calculator_3-way'!A6="","",'True_Odds_Calculator_3-way'!A6)</f>
        <v>9.31</v>
      </c>
      <c r="B5" s="4">
        <f>IF('True_Odds_Calculator_3-way'!B6="","",'True_Odds_Calculator_3-way'!B6)</f>
        <v>4.75</v>
      </c>
      <c r="C5" s="4">
        <f>IF('True_Odds_Calculator_3-way'!C6="","",'True_Odds_Calculator_3-way'!C6)</f>
        <v>1.39</v>
      </c>
      <c r="D5" s="4">
        <f t="shared" si="0"/>
        <v>3.7362161828002893E-2</v>
      </c>
      <c r="E5" s="4">
        <f t="shared" si="1"/>
        <v>10.531045707310463</v>
      </c>
      <c r="F5" s="4">
        <f t="shared" si="2"/>
        <v>5.0486624965863447</v>
      </c>
      <c r="G5" s="4">
        <f t="shared" si="3"/>
        <v>1.4144863643816152</v>
      </c>
      <c r="I5" s="4">
        <f t="shared" si="4"/>
        <v>1.0373621618280029</v>
      </c>
    </row>
    <row r="6" spans="1:9" x14ac:dyDescent="0.2">
      <c r="A6" s="4">
        <f>IF('True_Odds_Calculator_3-way'!A7="","",'True_Odds_Calculator_3-way'!A7)</f>
        <v>2.41</v>
      </c>
      <c r="B6" s="4">
        <f>IF('True_Odds_Calculator_3-way'!B7="","",'True_Odds_Calculator_3-way'!B7)</f>
        <v>3.34</v>
      </c>
      <c r="C6" s="4">
        <f>IF('True_Odds_Calculator_3-way'!C7="","",'True_Odds_Calculator_3-way'!C7)</f>
        <v>3.14</v>
      </c>
      <c r="D6" s="4">
        <f t="shared" si="0"/>
        <v>3.2810294520507766E-2</v>
      </c>
      <c r="E6" s="4">
        <f t="shared" si="1"/>
        <v>2.4752414316397764</v>
      </c>
      <c r="F6" s="4">
        <f t="shared" si="2"/>
        <v>3.4666318839243924</v>
      </c>
      <c r="G6" s="4">
        <f t="shared" si="3"/>
        <v>3.2516669299722163</v>
      </c>
      <c r="I6" s="4">
        <f t="shared" si="4"/>
        <v>1.0328102945205078</v>
      </c>
    </row>
    <row r="7" spans="1:9" x14ac:dyDescent="0.2">
      <c r="A7" s="4">
        <f>IF('True_Odds_Calculator_3-way'!A8="","",'True_Odds_Calculator_3-way'!A8)</f>
        <v>1.55</v>
      </c>
      <c r="B7" s="4">
        <f>IF('True_Odds_Calculator_3-way'!B8="","",'True_Odds_Calculator_3-way'!B8)</f>
        <v>4.04</v>
      </c>
      <c r="C7" s="4">
        <f>IF('True_Odds_Calculator_3-way'!C8="","",'True_Odds_Calculator_3-way'!C8)</f>
        <v>6.82</v>
      </c>
      <c r="D7" s="4">
        <f t="shared" si="0"/>
        <v>3.9313608780232823E-2</v>
      </c>
      <c r="E7" s="4">
        <f t="shared" si="1"/>
        <v>1.5821364040057577</v>
      </c>
      <c r="F7" s="4">
        <f t="shared" si="2"/>
        <v>4.2658436893604721</v>
      </c>
      <c r="G7" s="4">
        <f t="shared" si="3"/>
        <v>7.4893447376051023</v>
      </c>
      <c r="I7" s="4">
        <f t="shared" si="4"/>
        <v>1.0393136087802328</v>
      </c>
    </row>
    <row r="8" spans="1:9" x14ac:dyDescent="0.2">
      <c r="A8" s="4">
        <f>IF('True_Odds_Calculator_3-way'!A9="","",'True_Odds_Calculator_3-way'!A9)</f>
        <v>2.0499999999999998</v>
      </c>
      <c r="B8" s="4">
        <f>IF('True_Odds_Calculator_3-way'!B9="","",'True_Odds_Calculator_3-way'!B9)</f>
        <v>3.64</v>
      </c>
      <c r="C8" s="4">
        <f>IF('True_Odds_Calculator_3-way'!C9="","",'True_Odds_Calculator_3-way'!C9)</f>
        <v>3.69</v>
      </c>
      <c r="D8" s="4">
        <f t="shared" si="0"/>
        <v>3.3532862801155527E-2</v>
      </c>
      <c r="E8" s="4">
        <f t="shared" si="1"/>
        <v>2.0980755612946225</v>
      </c>
      <c r="F8" s="4">
        <f t="shared" si="2"/>
        <v>3.7943802026441675</v>
      </c>
      <c r="G8" s="4">
        <f t="shared" si="3"/>
        <v>3.8487430274318029</v>
      </c>
      <c r="I8" s="4">
        <f t="shared" si="4"/>
        <v>1.0335328628011555</v>
      </c>
    </row>
    <row r="9" spans="1:9" x14ac:dyDescent="0.2">
      <c r="A9" s="4">
        <f>IF('True_Odds_Calculator_3-way'!A10="","",'True_Odds_Calculator_3-way'!A10)</f>
        <v>1.79</v>
      </c>
      <c r="B9" s="4">
        <f>IF('True_Odds_Calculator_3-way'!B10="","",'True_Odds_Calculator_3-way'!B10)</f>
        <v>3.78</v>
      </c>
      <c r="C9" s="4">
        <f>IF('True_Odds_Calculator_3-way'!C10="","",'True_Odds_Calculator_3-way'!C10)</f>
        <v>4.68</v>
      </c>
      <c r="D9" s="4">
        <f t="shared" si="0"/>
        <v>3.6884696102573056E-2</v>
      </c>
      <c r="E9" s="4">
        <f t="shared" si="1"/>
        <v>1.8302805745216251</v>
      </c>
      <c r="F9" s="4">
        <f t="shared" si="2"/>
        <v>3.9642367829629714</v>
      </c>
      <c r="G9" s="4">
        <f t="shared" si="3"/>
        <v>4.9657286519158594</v>
      </c>
      <c r="I9" s="4">
        <f t="shared" si="4"/>
        <v>1.0368846961025731</v>
      </c>
    </row>
    <row r="10" spans="1:9" x14ac:dyDescent="0.2">
      <c r="A10" s="4">
        <f>IF('True_Odds_Calculator_3-way'!A11="","",'True_Odds_Calculator_3-way'!A11)</f>
        <v>2.36</v>
      </c>
      <c r="B10" s="4">
        <f>IF('True_Odds_Calculator_3-way'!B11="","",'True_Odds_Calculator_3-way'!B11)</f>
        <v>3.25</v>
      </c>
      <c r="C10" s="4">
        <f>IF('True_Odds_Calculator_3-way'!C11="","",'True_Odds_Calculator_3-way'!C11)</f>
        <v>3.31</v>
      </c>
      <c r="D10" s="4">
        <f t="shared" si="0"/>
        <v>3.3535924877007295E-2</v>
      </c>
      <c r="E10" s="4">
        <f t="shared" si="1"/>
        <v>2.4239476020890423</v>
      </c>
      <c r="F10" s="4">
        <f t="shared" si="2"/>
        <v>3.3725258375621028</v>
      </c>
      <c r="G10" s="4">
        <f t="shared" si="3"/>
        <v>3.4371801467601739</v>
      </c>
      <c r="I10" s="4">
        <f t="shared" si="4"/>
        <v>1.0335359248770073</v>
      </c>
    </row>
    <row r="11" spans="1:9" x14ac:dyDescent="0.2">
      <c r="A11" s="4">
        <f>IF('True_Odds_Calculator_3-way'!A12="","",'True_Odds_Calculator_3-way'!A12)</f>
        <v>3.16</v>
      </c>
      <c r="B11" s="4">
        <f>IF('True_Odds_Calculator_3-way'!B12="","",'True_Odds_Calculator_3-way'!B12)</f>
        <v>3.22</v>
      </c>
      <c r="C11" s="4">
        <f>IF('True_Odds_Calculator_3-way'!C12="","",'True_Odds_Calculator_3-way'!C12)</f>
        <v>2.46</v>
      </c>
      <c r="D11" s="4">
        <f t="shared" si="0"/>
        <v>3.3518767454362219E-2</v>
      </c>
      <c r="E11" s="4">
        <f t="shared" si="1"/>
        <v>3.2756515797533066</v>
      </c>
      <c r="F11" s="4">
        <f t="shared" si="2"/>
        <v>3.3401686128934918</v>
      </c>
      <c r="G11" s="4">
        <f t="shared" si="3"/>
        <v>2.5295249788187206</v>
      </c>
      <c r="I11" s="4">
        <f t="shared" si="4"/>
        <v>1.0335187674543622</v>
      </c>
    </row>
    <row r="12" spans="1:9" x14ac:dyDescent="0.2">
      <c r="A12" s="4">
        <f>IF('True_Odds_Calculator_3-way'!A13="","",'True_Odds_Calculator_3-way'!A13)</f>
        <v>2.86</v>
      </c>
      <c r="B12" s="4">
        <f>IF('True_Odds_Calculator_3-way'!B13="","",'True_Odds_Calculator_3-way'!B13)</f>
        <v>3.38</v>
      </c>
      <c r="C12" s="4">
        <f>IF('True_Odds_Calculator_3-way'!C13="","",'True_Odds_Calculator_3-way'!C13)</f>
        <v>2.57</v>
      </c>
      <c r="D12" s="4">
        <f t="shared" si="0"/>
        <v>3.4613396181788936E-2</v>
      </c>
      <c r="E12" s="4">
        <f t="shared" si="1"/>
        <v>2.9575950294358595</v>
      </c>
      <c r="F12" s="4">
        <f t="shared" si="2"/>
        <v>3.5171614157094377</v>
      </c>
      <c r="G12" s="4">
        <f t="shared" si="3"/>
        <v>2.6485347298318622</v>
      </c>
      <c r="I12" s="4">
        <f t="shared" si="4"/>
        <v>1.0346133961817889</v>
      </c>
    </row>
    <row r="13" spans="1:9" x14ac:dyDescent="0.2">
      <c r="A13" s="4">
        <f>IF('True_Odds_Calculator_3-way'!A14="","",'True_Odds_Calculator_3-way'!A14)</f>
        <v>1.94</v>
      </c>
      <c r="B13" s="4">
        <f>IF('True_Odds_Calculator_3-way'!B14="","",'True_Odds_Calculator_3-way'!B14)</f>
        <v>3.42</v>
      </c>
      <c r="C13" s="4">
        <f>IF('True_Odds_Calculator_3-way'!C14="","",'True_Odds_Calculator_3-way'!C14)</f>
        <v>4.37</v>
      </c>
      <c r="D13" s="4">
        <f t="shared" si="0"/>
        <v>3.6694530289566707E-2</v>
      </c>
      <c r="E13" s="4">
        <f t="shared" si="1"/>
        <v>1.9871534210375537</v>
      </c>
      <c r="F13" s="4">
        <f t="shared" si="2"/>
        <v>3.5693105588318761</v>
      </c>
      <c r="G13" s="4">
        <f t="shared" si="3"/>
        <v>4.6167744381829836</v>
      </c>
      <c r="I13" s="4">
        <f t="shared" si="4"/>
        <v>1.0366945302895667</v>
      </c>
    </row>
    <row r="14" spans="1:9" x14ac:dyDescent="0.2">
      <c r="A14" s="4">
        <f>IF('True_Odds_Calculator_3-way'!A15="","",'True_Odds_Calculator_3-way'!A15)</f>
        <v>3.33</v>
      </c>
      <c r="B14" s="4">
        <f>IF('True_Odds_Calculator_3-way'!B15="","",'True_Odds_Calculator_3-way'!B15)</f>
        <v>3.32</v>
      </c>
      <c r="C14" s="4">
        <f>IF('True_Odds_Calculator_3-way'!C15="","",'True_Odds_Calculator_3-way'!C15)</f>
        <v>2.3199999999999998</v>
      </c>
      <c r="D14" s="4">
        <f t="shared" si="0"/>
        <v>3.2539602336029594E-2</v>
      </c>
      <c r="E14" s="4">
        <f t="shared" si="1"/>
        <v>3.4547831702749288</v>
      </c>
      <c r="F14" s="4">
        <f t="shared" si="2"/>
        <v>3.4440208910567063</v>
      </c>
      <c r="G14" s="4">
        <f t="shared" si="3"/>
        <v>2.3798873890146388</v>
      </c>
      <c r="I14" s="4">
        <f t="shared" si="4"/>
        <v>1.0325396023360296</v>
      </c>
    </row>
    <row r="15" spans="1:9" x14ac:dyDescent="0.2">
      <c r="A15" s="4">
        <f>IF('True_Odds_Calculator_3-way'!A16="","",'True_Odds_Calculator_3-way'!A16)</f>
        <v>2</v>
      </c>
      <c r="B15" s="4">
        <f>IF('True_Odds_Calculator_3-way'!B16="","",'True_Odds_Calculator_3-way'!B16)</f>
        <v>3.38</v>
      </c>
      <c r="C15" s="4">
        <f>IF('True_Odds_Calculator_3-way'!C16="","",'True_Odds_Calculator_3-way'!C16)</f>
        <v>4.2</v>
      </c>
      <c r="D15" s="4">
        <f t="shared" si="0"/>
        <v>3.3953226260918568E-2</v>
      </c>
      <c r="E15" s="4">
        <f t="shared" si="1"/>
        <v>2.046319431097444</v>
      </c>
      <c r="F15" s="4">
        <f t="shared" si="2"/>
        <v>3.5144413269516424</v>
      </c>
      <c r="G15" s="4">
        <f t="shared" si="3"/>
        <v>4.4096086146200051</v>
      </c>
      <c r="I15" s="4">
        <f t="shared" si="4"/>
        <v>1.0339532262609186</v>
      </c>
    </row>
    <row r="16" spans="1:9" x14ac:dyDescent="0.2">
      <c r="A16" s="4">
        <f>IF('True_Odds_Calculator_3-way'!A17="","",'True_Odds_Calculator_3-way'!A17)</f>
        <v>1.82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4.43</v>
      </c>
      <c r="D16" s="4">
        <f t="shared" si="0"/>
        <v>3.5600850428728403E-2</v>
      </c>
      <c r="E16" s="4">
        <f t="shared" si="1"/>
        <v>1.8601757964489829</v>
      </c>
      <c r="F16" s="4">
        <f t="shared" si="2"/>
        <v>4.0233399337006146</v>
      </c>
      <c r="G16" s="4">
        <f t="shared" si="3"/>
        <v>4.6758100911670963</v>
      </c>
      <c r="I16" s="4">
        <f t="shared" si="4"/>
        <v>1.0356008504287284</v>
      </c>
    </row>
    <row r="17" spans="1:9" x14ac:dyDescent="0.2">
      <c r="A17" s="4">
        <f>IF('True_Odds_Calculator_3-way'!A18="","",'True_Odds_Calculator_3-way'!A18)</f>
        <v>2.11</v>
      </c>
      <c r="B17" s="4">
        <f>IF('True_Odds_Calculator_3-way'!B18="","",'True_Odds_Calculator_3-way'!B18)</f>
        <v>3.27</v>
      </c>
      <c r="C17" s="4">
        <f>IF('True_Odds_Calculator_3-way'!C18="","",'True_Odds_Calculator_3-way'!C18)</f>
        <v>3.94</v>
      </c>
      <c r="D17" s="4">
        <f t="shared" si="0"/>
        <v>3.3551153441601089E-2</v>
      </c>
      <c r="E17" s="4">
        <f t="shared" si="1"/>
        <v>2.1609943772698808</v>
      </c>
      <c r="F17" s="4">
        <f t="shared" si="2"/>
        <v>3.3941257488414203</v>
      </c>
      <c r="G17" s="4">
        <f t="shared" si="3"/>
        <v>4.1216141815810756</v>
      </c>
      <c r="I17" s="4">
        <f t="shared" si="4"/>
        <v>1.0335511534416011</v>
      </c>
    </row>
    <row r="18" spans="1:9" x14ac:dyDescent="0.2">
      <c r="A18" s="4">
        <f>IF('True_Odds_Calculator_3-way'!A19="","",'True_Odds_Calculator_3-way'!A19)</f>
        <v>2.04</v>
      </c>
      <c r="B18" s="4">
        <f>IF('True_Odds_Calculator_3-way'!B19="","",'True_Odds_Calculator_3-way'!B19)</f>
        <v>3.62</v>
      </c>
      <c r="C18" s="4">
        <f>IF('True_Odds_Calculator_3-way'!C19="","",'True_Odds_Calculator_3-way'!C19)</f>
        <v>3.59</v>
      </c>
      <c r="D18" s="4">
        <f t="shared" si="0"/>
        <v>4.4990704387450675E-2</v>
      </c>
      <c r="E18" s="4">
        <f t="shared" si="1"/>
        <v>2.104380749096856</v>
      </c>
      <c r="F18" s="4">
        <f t="shared" si="2"/>
        <v>3.8278069838375455</v>
      </c>
      <c r="G18" s="4">
        <f t="shared" si="3"/>
        <v>3.7942797583699588</v>
      </c>
      <c r="I18" s="4">
        <f t="shared" si="4"/>
        <v>1.0449907043874507</v>
      </c>
    </row>
    <row r="19" spans="1:9" x14ac:dyDescent="0.2">
      <c r="A19" s="4">
        <f>IF('True_Odds_Calculator_3-way'!A20="","",'True_Odds_Calculator_3-way'!A20)</f>
        <v>1.62</v>
      </c>
      <c r="B19" s="4">
        <f>IF('True_Odds_Calculator_3-way'!B20="","",'True_Odds_Calculator_3-way'!B20)</f>
        <v>4.0999999999999996</v>
      </c>
      <c r="C19" s="4">
        <f>IF('True_Odds_Calculator_3-way'!C20="","",'True_Odds_Calculator_3-way'!C20)</f>
        <v>5.29</v>
      </c>
      <c r="D19" s="4">
        <f t="shared" si="0"/>
        <v>5.022230646587067E-2</v>
      </c>
      <c r="E19" s="4">
        <f t="shared" si="1"/>
        <v>1.6651591930666745</v>
      </c>
      <c r="F19" s="4">
        <f t="shared" si="2"/>
        <v>4.402151116026122</v>
      </c>
      <c r="G19" s="4">
        <f t="shared" si="3"/>
        <v>5.8039939696212501</v>
      </c>
      <c r="I19" s="4">
        <f t="shared" si="4"/>
        <v>1.0502223064658707</v>
      </c>
    </row>
    <row r="20" spans="1:9" x14ac:dyDescent="0.2">
      <c r="A20" s="4">
        <f>IF('True_Odds_Calculator_3-way'!A21="","",'True_Odds_Calculator_3-way'!A21)</f>
        <v>2.89</v>
      </c>
      <c r="B20" s="4">
        <f>IF('True_Odds_Calculator_3-way'!B21="","",'True_Odds_Calculator_3-way'!B21)</f>
        <v>3.35</v>
      </c>
      <c r="C20" s="4">
        <f>IF('True_Odds_Calculator_3-way'!C21="","",'True_Odds_Calculator_3-way'!C21)</f>
        <v>2.65</v>
      </c>
      <c r="D20" s="4">
        <f t="shared" si="0"/>
        <v>2.1886714498279503E-2</v>
      </c>
      <c r="E20" s="4">
        <f t="shared" si="1"/>
        <v>2.9522457445492538</v>
      </c>
      <c r="F20" s="4">
        <f t="shared" si="2"/>
        <v>3.4339257092952051</v>
      </c>
      <c r="G20" s="4">
        <f t="shared" si="3"/>
        <v>2.7022431821114186</v>
      </c>
      <c r="I20" s="4">
        <f t="shared" si="4"/>
        <v>1.0218867144982795</v>
      </c>
    </row>
    <row r="21" spans="1:9" x14ac:dyDescent="0.2">
      <c r="A21" s="4">
        <f>IF('True_Odds_Calculator_3-way'!A22="","",'True_Odds_Calculator_3-way'!A22)</f>
        <v>2.27</v>
      </c>
      <c r="B21" s="4">
        <f>IF('True_Odds_Calculator_3-way'!B22="","",'True_Odds_Calculator_3-way'!B22)</f>
        <v>3.27</v>
      </c>
      <c r="C21" s="4">
        <f>IF('True_Odds_Calculator_3-way'!C22="","",'True_Odds_Calculator_3-way'!C22)</f>
        <v>3.48</v>
      </c>
      <c r="D21" s="4">
        <f t="shared" si="0"/>
        <v>3.3695353753830704E-2</v>
      </c>
      <c r="E21" s="4">
        <f t="shared" si="1"/>
        <v>2.3293904917316111</v>
      </c>
      <c r="F21" s="4">
        <f t="shared" si="2"/>
        <v>3.3946795727005212</v>
      </c>
      <c r="G21" s="4">
        <f t="shared" si="3"/>
        <v>3.6215542810613104</v>
      </c>
      <c r="I21" s="4">
        <f t="shared" si="4"/>
        <v>1.0336953537538307</v>
      </c>
    </row>
    <row r="22" spans="1:9" x14ac:dyDescent="0.2">
      <c r="A22" s="4">
        <f>IF('True_Odds_Calculator_3-way'!A23="","",'True_Odds_Calculator_3-way'!A23)</f>
        <v>1.95</v>
      </c>
      <c r="B22" s="4">
        <f>IF('True_Odds_Calculator_3-way'!B23="","",'True_Odds_Calculator_3-way'!B23)</f>
        <v>3.3</v>
      </c>
      <c r="C22" s="4">
        <f>IF('True_Odds_Calculator_3-way'!C23="","",'True_Odds_Calculator_3-way'!C23)</f>
        <v>4.55</v>
      </c>
      <c r="D22" s="4">
        <f t="shared" si="0"/>
        <v>3.5631035631035868E-2</v>
      </c>
      <c r="E22" s="4">
        <f t="shared" si="1"/>
        <v>1.9962331043651675</v>
      </c>
      <c r="F22" s="4">
        <f t="shared" si="2"/>
        <v>3.4346168509340456</v>
      </c>
      <c r="G22" s="4">
        <f t="shared" si="3"/>
        <v>4.8099305926321421</v>
      </c>
      <c r="I22" s="4">
        <f t="shared" si="4"/>
        <v>1.0356310356310359</v>
      </c>
    </row>
    <row r="23" spans="1:9" x14ac:dyDescent="0.2">
      <c r="A23" s="4">
        <f>IF('True_Odds_Calculator_3-way'!A24="","",'True_Odds_Calculator_3-way'!A24)</f>
        <v>2.4</v>
      </c>
      <c r="B23" s="4">
        <f>IF('True_Odds_Calculator_3-way'!B24="","",'True_Odds_Calculator_3-way'!B24)</f>
        <v>3.23</v>
      </c>
      <c r="C23" s="4">
        <f>IF('True_Odds_Calculator_3-way'!C24="","",'True_Odds_Calculator_3-way'!C24)</f>
        <v>3.26</v>
      </c>
      <c r="D23" s="4">
        <f t="shared" si="0"/>
        <v>3.3012656144149721E-2</v>
      </c>
      <c r="E23" s="4">
        <f t="shared" si="1"/>
        <v>2.4651036965552402</v>
      </c>
      <c r="F23" s="4">
        <f t="shared" si="2"/>
        <v>3.3490369171453662</v>
      </c>
      <c r="G23" s="4">
        <f t="shared" si="3"/>
        <v>3.3812999181151135</v>
      </c>
      <c r="I23" s="4">
        <f t="shared" si="4"/>
        <v>1.0330126561441497</v>
      </c>
    </row>
    <row r="24" spans="1:9" x14ac:dyDescent="0.2">
      <c r="A24" s="4">
        <f>IF('True_Odds_Calculator_3-way'!A25="","",'True_Odds_Calculator_3-way'!A25)</f>
        <v>2.41</v>
      </c>
      <c r="B24" s="4">
        <f>IF('True_Odds_Calculator_3-way'!B25="","",'True_Odds_Calculator_3-way'!B25)</f>
        <v>3.12</v>
      </c>
      <c r="C24" s="4">
        <f>IF('True_Odds_Calculator_3-way'!C25="","",'True_Odds_Calculator_3-way'!C25)</f>
        <v>3.37</v>
      </c>
      <c r="D24" s="4">
        <f t="shared" si="0"/>
        <v>3.2186484893430345E-2</v>
      </c>
      <c r="E24" s="4">
        <f t="shared" si="1"/>
        <v>2.4739680972196854</v>
      </c>
      <c r="F24" s="4">
        <f t="shared" si="2"/>
        <v>3.228055758626593</v>
      </c>
      <c r="G24" s="4">
        <f t="shared" si="3"/>
        <v>3.4964169816177009</v>
      </c>
      <c r="I24" s="4">
        <f t="shared" si="4"/>
        <v>1.0321864848934303</v>
      </c>
    </row>
    <row r="25" spans="1:9" x14ac:dyDescent="0.2">
      <c r="A25" s="4">
        <f>IF('True_Odds_Calculator_3-way'!A26="","",'True_Odds_Calculator_3-way'!A26)</f>
        <v>2.23</v>
      </c>
      <c r="B25" s="4">
        <f>IF('True_Odds_Calculator_3-way'!B26="","",'True_Odds_Calculator_3-way'!B26)</f>
        <v>3.1</v>
      </c>
      <c r="C25" s="4">
        <f>IF('True_Odds_Calculator_3-way'!C26="","",'True_Odds_Calculator_3-way'!C26)</f>
        <v>3.91</v>
      </c>
      <c r="D25" s="4">
        <f t="shared" si="0"/>
        <v>2.6765614138157812E-2</v>
      </c>
      <c r="E25" s="4">
        <f t="shared" si="1"/>
        <v>2.2752682204282717</v>
      </c>
      <c r="F25" s="4">
        <f t="shared" si="2"/>
        <v>3.1881779933735492</v>
      </c>
      <c r="G25" s="4">
        <f t="shared" si="3"/>
        <v>4.0513286433084712</v>
      </c>
      <c r="I25" s="4">
        <f t="shared" si="4"/>
        <v>1.0267656141381578</v>
      </c>
    </row>
    <row r="26" spans="1:9" x14ac:dyDescent="0.2">
      <c r="A26" s="4">
        <f>IF('True_Odds_Calculator_3-way'!A27="","",'True_Odds_Calculator_3-way'!A27)</f>
        <v>2.61</v>
      </c>
      <c r="B26" s="4">
        <f>IF('True_Odds_Calculator_3-way'!B27="","",'True_Odds_Calculator_3-way'!B27)</f>
        <v>3.16</v>
      </c>
      <c r="C26" s="4">
        <f>IF('True_Odds_Calculator_3-way'!C27="","",'True_Odds_Calculator_3-way'!C27)</f>
        <v>3.04</v>
      </c>
      <c r="D26" s="4">
        <f t="shared" si="0"/>
        <v>2.8544827075691614E-2</v>
      </c>
      <c r="E26" s="4">
        <f t="shared" si="1"/>
        <v>2.6764673899738622</v>
      </c>
      <c r="F26" s="4">
        <f t="shared" si="2"/>
        <v>3.2579577246635241</v>
      </c>
      <c r="G26" s="4">
        <f t="shared" si="3"/>
        <v>3.1305525626392599</v>
      </c>
      <c r="I26" s="4">
        <f t="shared" si="4"/>
        <v>1.0285448270756916</v>
      </c>
    </row>
    <row r="27" spans="1:9" x14ac:dyDescent="0.2">
      <c r="A27" s="4">
        <f>IF('True_Odds_Calculator_3-way'!A28="","",'True_Odds_Calculator_3-way'!A28)</f>
        <v>2.95</v>
      </c>
      <c r="B27" s="4">
        <f>IF('True_Odds_Calculator_3-way'!B28="","",'True_Odds_Calculator_3-way'!B28)</f>
        <v>3.14</v>
      </c>
      <c r="C27" s="4">
        <f>IF('True_Odds_Calculator_3-way'!C28="","",'True_Odds_Calculator_3-way'!C28)</f>
        <v>2.7</v>
      </c>
      <c r="D27" s="4">
        <f t="shared" si="0"/>
        <v>2.7824758797445615E-2</v>
      </c>
      <c r="E27" s="4">
        <f t="shared" si="1"/>
        <v>3.0329855566919042</v>
      </c>
      <c r="F27" s="4">
        <f t="shared" si="2"/>
        <v>3.2341901194442877</v>
      </c>
      <c r="G27" s="4">
        <f t="shared" si="3"/>
        <v>2.7693508679331638</v>
      </c>
      <c r="I27" s="4">
        <f t="shared" si="4"/>
        <v>1.0278247587974456</v>
      </c>
    </row>
    <row r="28" spans="1:9" x14ac:dyDescent="0.2">
      <c r="A28" s="4">
        <f>IF('True_Odds_Calculator_3-way'!A29="","",'True_Odds_Calculator_3-way'!A29)</f>
        <v>2.1800000000000002</v>
      </c>
      <c r="B28" s="4">
        <f>IF('True_Odds_Calculator_3-way'!B29="","",'True_Odds_Calculator_3-way'!B29)</f>
        <v>3.03</v>
      </c>
      <c r="C28" s="4">
        <f>IF('True_Odds_Calculator_3-way'!C29="","",'True_Odds_Calculator_3-way'!C29)</f>
        <v>4.16</v>
      </c>
      <c r="D28" s="4">
        <f t="shared" si="0"/>
        <v>2.9133215015220593E-2</v>
      </c>
      <c r="E28" s="4">
        <f t="shared" si="1"/>
        <v>2.227149048799661</v>
      </c>
      <c r="F28" s="4">
        <f t="shared" si="2"/>
        <v>3.121859296101805</v>
      </c>
      <c r="G28" s="4">
        <f t="shared" si="3"/>
        <v>4.3351308689509862</v>
      </c>
      <c r="I28" s="4">
        <f t="shared" si="4"/>
        <v>1.0291332150152206</v>
      </c>
    </row>
    <row r="29" spans="1:9" x14ac:dyDescent="0.2">
      <c r="A29" s="4">
        <f>IF('True_Odds_Calculator_3-way'!A30="","",'True_Odds_Calculator_3-way'!A30)</f>
        <v>3.45</v>
      </c>
      <c r="B29" s="4">
        <f>IF('True_Odds_Calculator_3-way'!B30="","",'True_Odds_Calculator_3-way'!B30)</f>
        <v>3.24</v>
      </c>
      <c r="C29" s="4">
        <f>IF('True_Odds_Calculator_3-way'!C30="","",'True_Odds_Calculator_3-way'!C30)</f>
        <v>2.33</v>
      </c>
      <c r="D29" s="4">
        <f t="shared" si="0"/>
        <v>2.7681597128633273E-2</v>
      </c>
      <c r="E29" s="4">
        <f t="shared" si="1"/>
        <v>3.5634379001981156</v>
      </c>
      <c r="F29" s="4">
        <f t="shared" si="2"/>
        <v>3.3398485287592745</v>
      </c>
      <c r="G29" s="4">
        <f t="shared" si="3"/>
        <v>2.3811941837757185</v>
      </c>
      <c r="I29" s="4">
        <f t="shared" si="4"/>
        <v>1.0276815971286333</v>
      </c>
    </row>
    <row r="30" spans="1:9" x14ac:dyDescent="0.2">
      <c r="A30" s="4">
        <f>IF('True_Odds_Calculator_3-way'!A31="","",'True_Odds_Calculator_3-way'!A31)</f>
        <v>2.4</v>
      </c>
      <c r="B30" s="4">
        <f>IF('True_Odds_Calculator_3-way'!B31="","",'True_Odds_Calculator_3-way'!B31)</f>
        <v>3.15</v>
      </c>
      <c r="C30" s="4">
        <f>IF('True_Odds_Calculator_3-way'!C31="","",'True_Odds_Calculator_3-way'!C31)</f>
        <v>3.39</v>
      </c>
      <c r="D30" s="4">
        <f t="shared" si="0"/>
        <v>2.9112234864447251E-2</v>
      </c>
      <c r="E30" s="4">
        <f t="shared" si="1"/>
        <v>2.4572283265259158</v>
      </c>
      <c r="F30" s="4">
        <f t="shared" si="2"/>
        <v>3.2493248640219083</v>
      </c>
      <c r="G30" s="4">
        <f t="shared" si="3"/>
        <v>3.5053136925033854</v>
      </c>
      <c r="I30" s="4">
        <f t="shared" si="4"/>
        <v>1.0291122348644473</v>
      </c>
    </row>
    <row r="31" spans="1:9" x14ac:dyDescent="0.2">
      <c r="A31" s="4">
        <f>IF('True_Odds_Calculator_3-way'!A32="","",'True_Odds_Calculator_3-way'!A32)</f>
        <v>1.67</v>
      </c>
      <c r="B31" s="4">
        <f>IF('True_Odds_Calculator_3-way'!B32="","",'True_Odds_Calculator_3-way'!B32)</f>
        <v>3.81</v>
      </c>
      <c r="C31" s="4">
        <f>IF('True_Odds_Calculator_3-way'!C32="","",'True_Odds_Calculator_3-way'!C32)</f>
        <v>5.31</v>
      </c>
      <c r="D31" s="4">
        <f t="shared" si="0"/>
        <v>4.9593503948107243E-2</v>
      </c>
      <c r="E31" s="4">
        <f t="shared" si="1"/>
        <v>1.7174126991687262</v>
      </c>
      <c r="F31" s="4">
        <f t="shared" si="2"/>
        <v>4.0660981066841861</v>
      </c>
      <c r="G31" s="4">
        <f t="shared" si="3"/>
        <v>5.8209674443189989</v>
      </c>
      <c r="I31" s="4">
        <f t="shared" si="4"/>
        <v>1.0495935039481072</v>
      </c>
    </row>
    <row r="32" spans="1:9" x14ac:dyDescent="0.2">
      <c r="A32" s="4">
        <f>IF('True_Odds_Calculator_3-way'!A33="","",'True_Odds_Calculator_3-way'!A33)</f>
        <v>1.78</v>
      </c>
      <c r="B32" s="4">
        <f>IF('True_Odds_Calculator_3-way'!B33="","",'True_Odds_Calculator_3-way'!B33)</f>
        <v>3.69</v>
      </c>
      <c r="C32" s="4">
        <f>IF('True_Odds_Calculator_3-way'!C33="","",'True_Odds_Calculator_3-way'!C33)</f>
        <v>4.63</v>
      </c>
      <c r="D32" s="4">
        <f t="shared" si="0"/>
        <v>4.8783184218378572E-2</v>
      </c>
      <c r="E32" s="4">
        <f t="shared" si="1"/>
        <v>1.8330572732486106</v>
      </c>
      <c r="F32" s="4">
        <f t="shared" si="2"/>
        <v>3.9255457653408046</v>
      </c>
      <c r="G32" s="4">
        <f t="shared" si="3"/>
        <v>5.0069681982382379</v>
      </c>
      <c r="I32" s="4">
        <f t="shared" si="4"/>
        <v>1.0487831842183786</v>
      </c>
    </row>
    <row r="33" spans="1:9" x14ac:dyDescent="0.2">
      <c r="A33" s="4">
        <f>IF('True_Odds_Calculator_3-way'!A34="","",'True_Odds_Calculator_3-way'!A34)</f>
        <v>3.09</v>
      </c>
      <c r="B33" s="4">
        <f>IF('True_Odds_Calculator_3-way'!B34="","",'True_Odds_Calculator_3-way'!B34)</f>
        <v>3.79</v>
      </c>
      <c r="C33" s="4">
        <f>IF('True_Odds_Calculator_3-way'!C34="","",'True_Odds_Calculator_3-way'!C34)</f>
        <v>2.19</v>
      </c>
      <c r="D33" s="4">
        <f t="shared" si="0"/>
        <v>4.4097842779529106E-2</v>
      </c>
      <c r="E33" s="4">
        <f t="shared" si="1"/>
        <v>3.2370283460911717</v>
      </c>
      <c r="F33" s="4">
        <f t="shared" si="2"/>
        <v>4.0135986853420054</v>
      </c>
      <c r="G33" s="4">
        <f t="shared" si="3"/>
        <v>2.2628441791997127</v>
      </c>
      <c r="I33" s="4">
        <f t="shared" si="4"/>
        <v>1.0440978427795291</v>
      </c>
    </row>
    <row r="34" spans="1:9" x14ac:dyDescent="0.2">
      <c r="A34" s="4">
        <f>IF('True_Odds_Calculator_3-way'!A35="","",'True_Odds_Calculator_3-way'!A35)</f>
        <v>3.09</v>
      </c>
      <c r="B34" s="4">
        <f>IF('True_Odds_Calculator_3-way'!B35="","",'True_Odds_Calculator_3-way'!B35)</f>
        <v>3.23</v>
      </c>
      <c r="C34" s="4">
        <f>IF('True_Odds_Calculator_3-way'!C35="","",'True_Odds_Calculator_3-way'!C35)</f>
        <v>2.54</v>
      </c>
      <c r="D34" s="4">
        <f t="shared" si="0"/>
        <v>2.6922906090644627E-2</v>
      </c>
      <c r="E34" s="4">
        <f t="shared" si="1"/>
        <v>3.1781314711970428</v>
      </c>
      <c r="F34" s="4">
        <f t="shared" si="2"/>
        <v>3.3264230089841007</v>
      </c>
      <c r="G34" s="4">
        <f t="shared" si="3"/>
        <v>2.5992491757741689</v>
      </c>
      <c r="I34" s="4">
        <f t="shared" si="4"/>
        <v>1.0269229060906446</v>
      </c>
    </row>
    <row r="35" spans="1:9" x14ac:dyDescent="0.2">
      <c r="A35" s="4">
        <f>IF('True_Odds_Calculator_3-way'!A36="","",'True_Odds_Calculator_3-way'!A36)</f>
        <v>2.11</v>
      </c>
      <c r="B35" s="4">
        <f>IF('True_Odds_Calculator_3-way'!B36="","",'True_Odds_Calculator_3-way'!B36)</f>
        <v>3.29</v>
      </c>
      <c r="C35" s="4">
        <f>IF('True_Odds_Calculator_3-way'!C36="","",'True_Odds_Calculator_3-way'!C36)</f>
        <v>4</v>
      </c>
      <c r="D35" s="4">
        <f t="shared" si="0"/>
        <v>2.7885017070254481E-2</v>
      </c>
      <c r="E35" s="4">
        <f t="shared" si="1"/>
        <v>2.1522101395918432</v>
      </c>
      <c r="F35" s="4">
        <f t="shared" si="2"/>
        <v>3.3937838399393785</v>
      </c>
      <c r="G35" s="4">
        <f t="shared" si="3"/>
        <v>4.1544630300128667</v>
      </c>
      <c r="I35" s="4">
        <f t="shared" si="4"/>
        <v>1.0278850170702545</v>
      </c>
    </row>
    <row r="36" spans="1:9" x14ac:dyDescent="0.2">
      <c r="A36" s="4">
        <f>IF('True_Odds_Calculator_3-way'!A37="","",'True_Odds_Calculator_3-way'!A37)</f>
        <v>1.76</v>
      </c>
      <c r="B36" s="4">
        <f>IF('True_Odds_Calculator_3-way'!B37="","",'True_Odds_Calculator_3-way'!B37)</f>
        <v>3.62</v>
      </c>
      <c r="C36" s="4">
        <f>IF('True_Odds_Calculator_3-way'!C37="","",'True_Odds_Calculator_3-way'!C37)</f>
        <v>4.67</v>
      </c>
      <c r="D36" s="4">
        <f t="shared" si="0"/>
        <v>5.8557674417104133E-2</v>
      </c>
      <c r="E36" s="4">
        <f t="shared" si="1"/>
        <v>1.822613774062203</v>
      </c>
      <c r="F36" s="4">
        <f t="shared" si="2"/>
        <v>3.8952357778015956</v>
      </c>
      <c r="G36" s="4">
        <f t="shared" si="3"/>
        <v>5.1383886897610003</v>
      </c>
      <c r="I36" s="4">
        <f t="shared" si="4"/>
        <v>1.0585576744171041</v>
      </c>
    </row>
    <row r="37" spans="1:9" x14ac:dyDescent="0.2">
      <c r="A37" s="4">
        <f>IF('True_Odds_Calculator_3-way'!A38="","",'True_Odds_Calculator_3-way'!A38)</f>
        <v>3.9</v>
      </c>
      <c r="B37" s="4">
        <f>IF('True_Odds_Calculator_3-way'!B38="","",'True_Odds_Calculator_3-way'!B38)</f>
        <v>2.97</v>
      </c>
      <c r="C37" s="4">
        <f>IF('True_Odds_Calculator_3-way'!C38="","",'True_Odds_Calculator_3-way'!C38)</f>
        <v>2.16</v>
      </c>
      <c r="D37" s="4">
        <f t="shared" si="0"/>
        <v>5.607355607355613E-2</v>
      </c>
      <c r="E37" s="4">
        <f t="shared" si="1"/>
        <v>4.20664608679862</v>
      </c>
      <c r="F37" s="4">
        <f t="shared" si="2"/>
        <v>3.1445635944074932</v>
      </c>
      <c r="G37" s="4">
        <f t="shared" si="3"/>
        <v>2.2508744656043529</v>
      </c>
      <c r="I37" s="4">
        <f t="shared" si="4"/>
        <v>1.0560735560735561</v>
      </c>
    </row>
    <row r="38" spans="1:9" x14ac:dyDescent="0.2">
      <c r="A38" s="4">
        <f>IF('True_Odds_Calculator_3-way'!A39="","",'True_Odds_Calculator_3-way'!A39)</f>
        <v>1.21</v>
      </c>
      <c r="B38" s="4">
        <f>IF('True_Odds_Calculator_3-way'!B39="","",'True_Odds_Calculator_3-way'!B39)</f>
        <v>6.48</v>
      </c>
      <c r="C38" s="4">
        <f>IF('True_Odds_Calculator_3-way'!C39="","",'True_Odds_Calculator_3-way'!C39)</f>
        <v>11.87</v>
      </c>
      <c r="D38" s="4">
        <f t="shared" si="0"/>
        <v>6.5013266961136518E-2</v>
      </c>
      <c r="E38" s="4">
        <f t="shared" si="1"/>
        <v>1.2425830342868871</v>
      </c>
      <c r="F38" s="4">
        <f t="shared" si="2"/>
        <v>7.5386412658202691</v>
      </c>
      <c r="G38" s="4">
        <f t="shared" si="3"/>
        <v>15.980846168833114</v>
      </c>
      <c r="I38" s="4">
        <f t="shared" si="4"/>
        <v>1.0650132669611365</v>
      </c>
    </row>
    <row r="39" spans="1:9" x14ac:dyDescent="0.2">
      <c r="A39" s="4">
        <f>IF('True_Odds_Calculator_3-way'!A40="","",'True_Odds_Calculator_3-way'!A40)</f>
        <v>2.88</v>
      </c>
      <c r="B39" s="4">
        <f>IF('True_Odds_Calculator_3-way'!B40="","",'True_Odds_Calculator_3-way'!B40)</f>
        <v>2.94</v>
      </c>
      <c r="C39" s="4">
        <f>IF('True_Odds_Calculator_3-way'!C40="","",'True_Odds_Calculator_3-way'!C40)</f>
        <v>2.72</v>
      </c>
      <c r="D39" s="4">
        <f t="shared" si="0"/>
        <v>5.50053354675204E-2</v>
      </c>
      <c r="E39" s="4">
        <f t="shared" si="1"/>
        <v>3.0405569825604979</v>
      </c>
      <c r="F39" s="4">
        <f t="shared" si="2"/>
        <v>3.1075110965268307</v>
      </c>
      <c r="G39" s="4">
        <f t="shared" si="3"/>
        <v>2.8627706798618959</v>
      </c>
      <c r="I39" s="4">
        <f t="shared" si="4"/>
        <v>1.0550053354675204</v>
      </c>
    </row>
    <row r="40" spans="1:9" x14ac:dyDescent="0.2">
      <c r="A40" s="4">
        <f>IF('True_Odds_Calculator_3-way'!A41="","",'True_Odds_Calculator_3-way'!A41)</f>
        <v>1.84</v>
      </c>
      <c r="B40" s="4">
        <f>IF('True_Odds_Calculator_3-way'!B41="","",'True_Odds_Calculator_3-way'!B41)</f>
        <v>3.44</v>
      </c>
      <c r="C40" s="4">
        <f>IF('True_Odds_Calculator_3-way'!C41="","",'True_Odds_Calculator_3-way'!C41)</f>
        <v>4.46</v>
      </c>
      <c r="D40" s="4">
        <f t="shared" si="0"/>
        <v>5.8391181924941193E-2</v>
      </c>
      <c r="E40" s="4">
        <f t="shared" si="1"/>
        <v>1.9083440171094246</v>
      </c>
      <c r="F40" s="4">
        <f t="shared" si="2"/>
        <v>3.6868541370058425</v>
      </c>
      <c r="G40" s="4">
        <f t="shared" si="3"/>
        <v>4.8839686429668117</v>
      </c>
      <c r="I40" s="4">
        <f t="shared" si="4"/>
        <v>1.0583911819249412</v>
      </c>
    </row>
    <row r="41" spans="1:9" x14ac:dyDescent="0.2">
      <c r="A41" s="4">
        <f>IF('True_Odds_Calculator_3-way'!A42="","",'True_Odds_Calculator_3-way'!A42)</f>
        <v>7.78</v>
      </c>
      <c r="B41" s="4">
        <f>IF('True_Odds_Calculator_3-way'!B42="","",'True_Odds_Calculator_3-way'!B42)</f>
        <v>4.29</v>
      </c>
      <c r="C41" s="4">
        <f>IF('True_Odds_Calculator_3-way'!C42="","",'True_Odds_Calculator_3-way'!C42)</f>
        <v>1.43</v>
      </c>
      <c r="D41" s="4">
        <f t="shared" si="0"/>
        <v>6.0935636771112467E-2</v>
      </c>
      <c r="E41" s="4">
        <f t="shared" si="1"/>
        <v>9.2401949022720178</v>
      </c>
      <c r="F41" s="4">
        <f t="shared" si="2"/>
        <v>4.6995053083140128</v>
      </c>
      <c r="G41" s="4">
        <f t="shared" si="3"/>
        <v>1.4727782991254108</v>
      </c>
      <c r="I41" s="4">
        <f t="shared" si="4"/>
        <v>1.0609356367711125</v>
      </c>
    </row>
    <row r="42" spans="1:9" x14ac:dyDescent="0.2">
      <c r="A42" s="4">
        <f>IF('True_Odds_Calculator_3-way'!A43="","",'True_Odds_Calculator_3-way'!A43)</f>
        <v>1.33</v>
      </c>
      <c r="B42" s="4">
        <f>IF('True_Odds_Calculator_3-way'!B43="","",'True_Odds_Calculator_3-way'!B43)</f>
        <v>5.51</v>
      </c>
      <c r="C42" s="4">
        <f>IF('True_Odds_Calculator_3-way'!C43="","",'True_Odds_Calculator_3-way'!C43)</f>
        <v>10.39</v>
      </c>
      <c r="D42" s="4">
        <f t="shared" si="0"/>
        <v>2.9614293275254555E-2</v>
      </c>
      <c r="E42" s="4">
        <f t="shared" si="1"/>
        <v>1.3476938774343452</v>
      </c>
      <c r="F42" s="4">
        <f t="shared" si="2"/>
        <v>5.8269363030559482</v>
      </c>
      <c r="G42" s="4">
        <f t="shared" si="3"/>
        <v>11.577429429047706</v>
      </c>
      <c r="I42" s="4">
        <f t="shared" si="4"/>
        <v>1.0296142932752546</v>
      </c>
    </row>
    <row r="43" spans="1:9" x14ac:dyDescent="0.2">
      <c r="A43" s="4">
        <f>IF('True_Odds_Calculator_3-way'!A44="","",'True_Odds_Calculator_3-way'!A44)</f>
        <v>13.3</v>
      </c>
      <c r="B43" s="4">
        <f>IF('True_Odds_Calculator_3-way'!B44="","",'True_Odds_Calculator_3-way'!B44)</f>
        <v>5.69</v>
      </c>
      <c r="C43" s="4">
        <f>IF('True_Odds_Calculator_3-way'!C44="","",'True_Odds_Calculator_3-way'!C44)</f>
        <v>1.27</v>
      </c>
      <c r="D43" s="4">
        <f t="shared" si="0"/>
        <v>3.8336469156784014E-2</v>
      </c>
      <c r="E43" s="4">
        <f t="shared" si="1"/>
        <v>16.023292259420845</v>
      </c>
      <c r="F43" s="4">
        <f t="shared" si="2"/>
        <v>6.1361701557126</v>
      </c>
      <c r="G43" s="4">
        <f t="shared" si="3"/>
        <v>1.2909509793505149</v>
      </c>
      <c r="I43" s="4">
        <f t="shared" si="4"/>
        <v>1.038336469156784</v>
      </c>
    </row>
    <row r="44" spans="1:9" x14ac:dyDescent="0.2">
      <c r="A44" s="4">
        <f>IF('True_Odds_Calculator_3-way'!A45="","",'True_Odds_Calculator_3-way'!A45)</f>
        <v>2.21</v>
      </c>
      <c r="B44" s="4">
        <f>IF('True_Odds_Calculator_3-way'!B45="","",'True_Odds_Calculator_3-way'!B45)</f>
        <v>3.34</v>
      </c>
      <c r="C44" s="4">
        <f>IF('True_Odds_Calculator_3-way'!C45="","",'True_Odds_Calculator_3-way'!C45)</f>
        <v>3.63</v>
      </c>
      <c r="D44" s="4">
        <f t="shared" si="0"/>
        <v>2.73719790515079E-2</v>
      </c>
      <c r="E44" s="4">
        <f t="shared" si="1"/>
        <v>2.2554795449570086</v>
      </c>
      <c r="F44" s="4">
        <f t="shared" si="2"/>
        <v>3.4449828791090851</v>
      </c>
      <c r="G44" s="4">
        <f t="shared" si="3"/>
        <v>3.7543442364692718</v>
      </c>
      <c r="I44" s="4">
        <f t="shared" si="4"/>
        <v>1.0273719790515079</v>
      </c>
    </row>
    <row r="45" spans="1:9" x14ac:dyDescent="0.2">
      <c r="A45" s="4">
        <f>IF('True_Odds_Calculator_3-way'!A46="","",'True_Odds_Calculator_3-way'!A46)</f>
        <v>2.25</v>
      </c>
      <c r="B45" s="4">
        <f>IF('True_Odds_Calculator_3-way'!B46="","",'True_Odds_Calculator_3-way'!B46)</f>
        <v>3.14</v>
      </c>
      <c r="C45" s="4">
        <f>IF('True_Odds_Calculator_3-way'!C46="","",'True_Odds_Calculator_3-way'!C46)</f>
        <v>3.41</v>
      </c>
      <c r="D45" s="4">
        <f t="shared" si="0"/>
        <v>5.6170913988871529E-2</v>
      </c>
      <c r="E45" s="4">
        <f t="shared" si="1"/>
        <v>2.3489573092354465</v>
      </c>
      <c r="F45" s="4">
        <f t="shared" si="2"/>
        <v>3.3361390308919066</v>
      </c>
      <c r="G45" s="4">
        <f t="shared" si="3"/>
        <v>3.6425693298222179</v>
      </c>
      <c r="I45" s="4">
        <f t="shared" si="4"/>
        <v>1.0561709139888715</v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2.59</v>
      </c>
      <c r="B2" s="4">
        <f>IF('True_Odds_Calculator_2-way'!B3="","",'True_Odds_Calculator_2-way'!B3)</f>
        <v>1.55</v>
      </c>
      <c r="C2" s="4">
        <f>1/A2</f>
        <v>0.38610038610038611</v>
      </c>
      <c r="D2">
        <f>1/B2</f>
        <v>0.64516129032258063</v>
      </c>
      <c r="E2">
        <f>C2+D2-1</f>
        <v>3.1261676422966733E-2</v>
      </c>
      <c r="F2">
        <f>C2+D2-(C2*D2)-1</f>
        <v>-0.21783534686760497</v>
      </c>
      <c r="G2">
        <v>0</v>
      </c>
      <c r="H2">
        <f>C2*D2</f>
        <v>0.24909702329057168</v>
      </c>
      <c r="I2">
        <f>((-4*F2*H2)^0.5)/(2*F2)</f>
        <v>-1.0693505400348575</v>
      </c>
      <c r="J2">
        <f>(-((-4*F2*H2)^0.5))/(2*F2)</f>
        <v>1.0693505400348575</v>
      </c>
      <c r="K2">
        <f>IF(A2="","",(C2/($J2+C2-($J2*C2))))</f>
        <v>0.37033369928892601</v>
      </c>
      <c r="L2">
        <f>IF(B2="","",(D2/($J2+D2-($J2*D2))))</f>
        <v>0.62966630071107399</v>
      </c>
      <c r="M2">
        <f>IF(A2="","",1/K2)</f>
        <v>2.7002673586554233</v>
      </c>
      <c r="N2">
        <f>IF(B2="","",1/L2)</f>
        <v>1.5881427970191719</v>
      </c>
    </row>
    <row r="3" spans="1:14" x14ac:dyDescent="0.25">
      <c r="A3" s="4">
        <f>IF('True_Odds_Calculator_2-way'!A4="","",'True_Odds_Calculator_2-way'!A4)</f>
        <v>2.5099999999999998</v>
      </c>
      <c r="B3" s="4">
        <f>IF('True_Odds_Calculator_2-way'!B4="","",'True_Odds_Calculator_2-way'!B4)</f>
        <v>1.57</v>
      </c>
      <c r="C3" s="4">
        <f t="shared" ref="C3:C66" si="0">1/A3</f>
        <v>0.39840637450199207</v>
      </c>
      <c r="D3">
        <f t="shared" ref="D3:D66" si="1">1/B3</f>
        <v>0.63694267515923564</v>
      </c>
      <c r="E3">
        <f t="shared" ref="E3:E66" si="2">C3+D3-1</f>
        <v>3.5349049661227649E-2</v>
      </c>
      <c r="F3">
        <f t="shared" ref="F3:F66" si="3">C3+D3-(C3*D3)-1</f>
        <v>-0.21841297231456347</v>
      </c>
      <c r="G3">
        <v>0</v>
      </c>
      <c r="H3">
        <f t="shared" ref="H3:H66" si="4">C3*D3</f>
        <v>0.25376202197579112</v>
      </c>
      <c r="I3">
        <f t="shared" ref="I3:I66" si="5">((-4*F3*H3)^0.5)/(2*F3)</f>
        <v>-1.0778891454484929</v>
      </c>
      <c r="J3">
        <f t="shared" ref="J3:J66" si="6">(-((-4*F3*H3)^0.5))/(2*F3)</f>
        <v>1.0778891454484929</v>
      </c>
      <c r="K3">
        <f t="shared" ref="K3:K66" si="7">IF(A3="","",(C3/($J3+C3-($J3*C3))))</f>
        <v>0.3805736037101255</v>
      </c>
      <c r="L3">
        <f t="shared" ref="L3:L66" si="8">IF(B3="","",(D3/($J3+D3-($J3*D3))))</f>
        <v>0.61942639628987439</v>
      </c>
      <c r="M3">
        <f t="shared" ref="M3:M66" si="9">IF(A3="","",1/K3)</f>
        <v>2.6276126096272243</v>
      </c>
      <c r="N3">
        <f t="shared" ref="N3:N66" si="10">IF(B3="","",1/L3)</f>
        <v>1.6143968129056414</v>
      </c>
    </row>
    <row r="4" spans="1:14" x14ac:dyDescent="0.25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0.4587155963302752</v>
      </c>
      <c r="D4">
        <f t="shared" si="1"/>
        <v>0.58139534883720934</v>
      </c>
      <c r="E4">
        <f t="shared" si="2"/>
        <v>4.0110945167484591E-2</v>
      </c>
      <c r="F4">
        <f t="shared" si="3"/>
        <v>-0.22658416897802425</v>
      </c>
      <c r="G4">
        <v>0</v>
      </c>
      <c r="H4">
        <f t="shared" si="4"/>
        <v>0.26669511414550884</v>
      </c>
      <c r="I4">
        <f t="shared" si="5"/>
        <v>-1.0849075915068656</v>
      </c>
      <c r="J4">
        <f t="shared" si="6"/>
        <v>1.0849075915068656</v>
      </c>
      <c r="K4">
        <f t="shared" si="7"/>
        <v>0.43855976031354993</v>
      </c>
      <c r="L4">
        <f t="shared" si="8"/>
        <v>0.56144023968644996</v>
      </c>
      <c r="M4">
        <f t="shared" si="9"/>
        <v>2.2801909579781015</v>
      </c>
      <c r="N4">
        <f t="shared" si="10"/>
        <v>1.7811334658849434</v>
      </c>
    </row>
    <row r="5" spans="1:14" x14ac:dyDescent="0.25">
      <c r="A5" s="4">
        <f>IF('True_Odds_Calculator_2-way'!A6="","",'True_Odds_Calculator_2-way'!A6)</f>
        <v>1.82</v>
      </c>
      <c r="B5" s="4">
        <f>IF('True_Odds_Calculator_2-way'!B6="","",'True_Odds_Calculator_2-way'!B6)</f>
        <v>2.0499999999999998</v>
      </c>
      <c r="C5" s="4">
        <f t="shared" si="0"/>
        <v>0.54945054945054939</v>
      </c>
      <c r="D5">
        <f t="shared" si="1"/>
        <v>0.48780487804878053</v>
      </c>
      <c r="E5">
        <f t="shared" si="2"/>
        <v>3.7255427499329974E-2</v>
      </c>
      <c r="F5">
        <f t="shared" si="3"/>
        <v>-0.23076923076923073</v>
      </c>
      <c r="G5">
        <v>0</v>
      </c>
      <c r="H5">
        <f t="shared" si="4"/>
        <v>0.2680246582685607</v>
      </c>
      <c r="I5">
        <f t="shared" si="5"/>
        <v>-1.0777013435226059</v>
      </c>
      <c r="J5">
        <f t="shared" si="6"/>
        <v>1.0777013435226059</v>
      </c>
      <c r="K5">
        <f t="shared" si="7"/>
        <v>0.53086584011754934</v>
      </c>
      <c r="L5">
        <f t="shared" si="8"/>
        <v>0.46913415988245072</v>
      </c>
      <c r="M5">
        <f t="shared" si="9"/>
        <v>1.883715101688537</v>
      </c>
      <c r="N5">
        <f t="shared" si="10"/>
        <v>2.1315864106987359</v>
      </c>
    </row>
    <row r="6" spans="1:14" x14ac:dyDescent="0.25">
      <c r="A6" s="4">
        <f>IF('True_Odds_Calculator_2-way'!A7="","",'True_Odds_Calculator_2-way'!A7)</f>
        <v>2.1</v>
      </c>
      <c r="B6" s="4">
        <f>IF('True_Odds_Calculator_2-way'!B7="","",'True_Odds_Calculator_2-way'!B7)</f>
        <v>1.78</v>
      </c>
      <c r="C6" s="4">
        <f t="shared" si="0"/>
        <v>0.47619047619047616</v>
      </c>
      <c r="D6">
        <f t="shared" si="1"/>
        <v>0.5617977528089888</v>
      </c>
      <c r="E6">
        <f t="shared" si="2"/>
        <v>3.7988228999465079E-2</v>
      </c>
      <c r="F6">
        <f t="shared" si="3"/>
        <v>-0.2295345104333868</v>
      </c>
      <c r="G6">
        <v>0</v>
      </c>
      <c r="H6">
        <f t="shared" si="4"/>
        <v>0.26752273943285182</v>
      </c>
      <c r="I6">
        <f t="shared" si="5"/>
        <v>-1.0795837927188263</v>
      </c>
      <c r="J6">
        <f t="shared" si="6"/>
        <v>1.0795837927188263</v>
      </c>
      <c r="K6">
        <f t="shared" si="7"/>
        <v>0.45713404422735271</v>
      </c>
      <c r="L6">
        <f t="shared" si="8"/>
        <v>0.54286595577264729</v>
      </c>
      <c r="M6">
        <f t="shared" si="9"/>
        <v>2.1875421719907089</v>
      </c>
      <c r="N6">
        <f t="shared" si="10"/>
        <v>1.8420753583206844</v>
      </c>
    </row>
    <row r="7" spans="1:14" x14ac:dyDescent="0.25">
      <c r="A7" s="4">
        <f>IF('True_Odds_Calculator_2-way'!A8="","",'True_Odds_Calculator_2-way'!A8)</f>
        <v>1.89</v>
      </c>
      <c r="B7" s="4">
        <f>IF('True_Odds_Calculator_2-way'!B8="","",'True_Odds_Calculator_2-way'!B8)</f>
        <v>1.97</v>
      </c>
      <c r="C7" s="4">
        <f t="shared" si="0"/>
        <v>0.52910052910052918</v>
      </c>
      <c r="D7">
        <f t="shared" si="1"/>
        <v>0.50761421319796951</v>
      </c>
      <c r="E7">
        <f t="shared" si="2"/>
        <v>3.6714742298498582E-2</v>
      </c>
      <c r="F7">
        <f t="shared" si="3"/>
        <v>-0.23186420648349593</v>
      </c>
      <c r="G7">
        <v>0</v>
      </c>
      <c r="H7">
        <f t="shared" si="4"/>
        <v>0.26857894878199451</v>
      </c>
      <c r="I7">
        <f t="shared" si="5"/>
        <v>-1.0762647825142235</v>
      </c>
      <c r="J7">
        <f t="shared" si="6"/>
        <v>1.0762647825142235</v>
      </c>
      <c r="K7">
        <f t="shared" si="7"/>
        <v>0.51075766569338388</v>
      </c>
      <c r="L7">
        <f t="shared" si="8"/>
        <v>0.48924233430661629</v>
      </c>
      <c r="M7">
        <f t="shared" si="9"/>
        <v>1.9578756564376583</v>
      </c>
      <c r="N7">
        <f t="shared" si="10"/>
        <v>2.0439768390387969</v>
      </c>
    </row>
    <row r="8" spans="1:14" x14ac:dyDescent="0.25">
      <c r="A8" s="4">
        <f>IF('True_Odds_Calculator_2-way'!A9="","",'True_Odds_Calculator_2-way'!A9)</f>
        <v>1.81</v>
      </c>
      <c r="B8" s="4">
        <f>IF('True_Odds_Calculator_2-way'!B9="","",'True_Odds_Calculator_2-way'!B9)</f>
        <v>2.06</v>
      </c>
      <c r="C8" s="4">
        <f t="shared" si="0"/>
        <v>0.5524861878453039</v>
      </c>
      <c r="D8">
        <f t="shared" si="1"/>
        <v>0.4854368932038835</v>
      </c>
      <c r="E8">
        <f t="shared" si="2"/>
        <v>3.7923081049187513E-2</v>
      </c>
      <c r="F8">
        <f t="shared" si="3"/>
        <v>-0.23027409751649397</v>
      </c>
      <c r="G8">
        <v>0</v>
      </c>
      <c r="H8">
        <f t="shared" si="4"/>
        <v>0.26819717856568148</v>
      </c>
      <c r="I8">
        <f t="shared" si="5"/>
        <v>-1.079206513730294</v>
      </c>
      <c r="J8">
        <f t="shared" si="6"/>
        <v>1.079206513730294</v>
      </c>
      <c r="K8">
        <f t="shared" si="7"/>
        <v>0.5335731492446798</v>
      </c>
      <c r="L8">
        <f t="shared" si="8"/>
        <v>0.46642685075531992</v>
      </c>
      <c r="M8">
        <f t="shared" si="9"/>
        <v>1.8741572761215382</v>
      </c>
      <c r="N8">
        <f t="shared" si="10"/>
        <v>2.1439589045541121</v>
      </c>
    </row>
    <row r="9" spans="1:14" x14ac:dyDescent="0.25">
      <c r="A9" s="4">
        <f>IF('True_Odds_Calculator_2-way'!A10="","",'True_Odds_Calculator_2-way'!A10)</f>
        <v>1.95</v>
      </c>
      <c r="B9" s="4">
        <f>IF('True_Odds_Calculator_2-way'!B10="","",'True_Odds_Calculator_2-way'!B10)</f>
        <v>1.92</v>
      </c>
      <c r="C9" s="4">
        <f t="shared" si="0"/>
        <v>0.51282051282051289</v>
      </c>
      <c r="D9">
        <f t="shared" si="1"/>
        <v>0.52083333333333337</v>
      </c>
      <c r="E9">
        <f t="shared" si="2"/>
        <v>3.3653846153846256E-2</v>
      </c>
      <c r="F9">
        <f t="shared" si="3"/>
        <v>-0.23344017094017089</v>
      </c>
      <c r="G9">
        <v>0</v>
      </c>
      <c r="H9">
        <f t="shared" si="4"/>
        <v>0.26709401709401714</v>
      </c>
      <c r="I9">
        <f t="shared" si="5"/>
        <v>-1.0696563746013956</v>
      </c>
      <c r="J9">
        <f t="shared" si="6"/>
        <v>1.0696563746013956</v>
      </c>
      <c r="K9">
        <f t="shared" si="7"/>
        <v>0.49598904672064897</v>
      </c>
      <c r="L9">
        <f t="shared" si="8"/>
        <v>0.50401095327935097</v>
      </c>
      <c r="M9">
        <f t="shared" si="9"/>
        <v>2.0161735558713256</v>
      </c>
      <c r="N9">
        <f t="shared" si="10"/>
        <v>1.9840838646332837</v>
      </c>
    </row>
    <row r="10" spans="1:14" x14ac:dyDescent="0.25">
      <c r="A10" s="4">
        <f>IF('True_Odds_Calculator_2-way'!A11="","",'True_Odds_Calculator_2-way'!A11)</f>
        <v>2.16</v>
      </c>
      <c r="B10" s="4">
        <f>IF('True_Odds_Calculator_2-way'!B11="","",'True_Odds_Calculator_2-way'!B11)</f>
        <v>1.74</v>
      </c>
      <c r="C10" s="4">
        <f t="shared" si="0"/>
        <v>0.46296296296296291</v>
      </c>
      <c r="D10">
        <f t="shared" si="1"/>
        <v>0.57471264367816088</v>
      </c>
      <c r="E10">
        <f t="shared" si="2"/>
        <v>3.7675606641123682E-2</v>
      </c>
      <c r="F10">
        <f t="shared" si="3"/>
        <v>-0.22839506172839519</v>
      </c>
      <c r="G10">
        <v>0</v>
      </c>
      <c r="H10">
        <f t="shared" si="4"/>
        <v>0.26607066836951887</v>
      </c>
      <c r="I10">
        <f t="shared" si="5"/>
        <v>-1.0793322294408634</v>
      </c>
      <c r="J10">
        <f t="shared" si="6"/>
        <v>1.0793322294408634</v>
      </c>
      <c r="K10">
        <f t="shared" si="7"/>
        <v>0.44404472798104189</v>
      </c>
      <c r="L10">
        <f t="shared" si="8"/>
        <v>0.55595527201895822</v>
      </c>
      <c r="M10">
        <f t="shared" si="9"/>
        <v>2.2520253861514017</v>
      </c>
      <c r="N10">
        <f t="shared" si="10"/>
        <v>1.7987058497862392</v>
      </c>
    </row>
    <row r="11" spans="1:14" x14ac:dyDescent="0.25">
      <c r="A11" s="4">
        <f>IF('True_Odds_Calculator_2-way'!A12="","",'True_Odds_Calculator_2-way'!A12)</f>
        <v>2.11</v>
      </c>
      <c r="B11" s="4">
        <f>IF('True_Odds_Calculator_2-way'!B12="","",'True_Odds_Calculator_2-way'!B12)</f>
        <v>1.77</v>
      </c>
      <c r="C11" s="4">
        <f t="shared" si="0"/>
        <v>0.47393364928909953</v>
      </c>
      <c r="D11">
        <f t="shared" si="1"/>
        <v>0.56497175141242939</v>
      </c>
      <c r="E11">
        <f t="shared" si="2"/>
        <v>3.8905400701529036E-2</v>
      </c>
      <c r="F11">
        <f t="shared" si="3"/>
        <v>-0.22885372319061759</v>
      </c>
      <c r="G11">
        <v>0</v>
      </c>
      <c r="H11">
        <f t="shared" si="4"/>
        <v>0.26775912389214662</v>
      </c>
      <c r="I11">
        <f t="shared" si="5"/>
        <v>-1.0816659234722941</v>
      </c>
      <c r="J11">
        <f t="shared" si="6"/>
        <v>1.0816659234722941</v>
      </c>
      <c r="K11">
        <f t="shared" si="7"/>
        <v>0.45441136703461599</v>
      </c>
      <c r="L11">
        <f t="shared" si="8"/>
        <v>0.54558863296538396</v>
      </c>
      <c r="M11">
        <f t="shared" si="9"/>
        <v>2.2006491750542465</v>
      </c>
      <c r="N11">
        <f t="shared" si="10"/>
        <v>1.8328827610736662</v>
      </c>
    </row>
    <row r="12" spans="1:14" x14ac:dyDescent="0.25">
      <c r="A12" s="4">
        <f>IF('True_Odds_Calculator_2-way'!A13="","",'True_Odds_Calculator_2-way'!A13)</f>
        <v>1.96</v>
      </c>
      <c r="B12" s="4">
        <f>IF('True_Odds_Calculator_2-way'!B13="","",'True_Odds_Calculator_2-way'!B13)</f>
        <v>1.91</v>
      </c>
      <c r="C12" s="4">
        <f t="shared" si="0"/>
        <v>0.51020408163265307</v>
      </c>
      <c r="D12">
        <f t="shared" si="1"/>
        <v>0.52356020942408377</v>
      </c>
      <c r="E12">
        <f t="shared" si="2"/>
        <v>3.3764291056736839E-2</v>
      </c>
      <c r="F12">
        <f t="shared" si="3"/>
        <v>-0.23335826477187727</v>
      </c>
      <c r="G12">
        <v>0</v>
      </c>
      <c r="H12">
        <f t="shared" si="4"/>
        <v>0.26712255582861416</v>
      </c>
      <c r="I12">
        <f t="shared" si="5"/>
        <v>-1.0699012312772824</v>
      </c>
      <c r="J12">
        <f t="shared" si="6"/>
        <v>1.0699012312772824</v>
      </c>
      <c r="K12">
        <f t="shared" si="7"/>
        <v>0.49331431287667615</v>
      </c>
      <c r="L12">
        <f t="shared" si="8"/>
        <v>0.50668568712332396</v>
      </c>
      <c r="M12">
        <f t="shared" si="9"/>
        <v>2.0271051820261912</v>
      </c>
      <c r="N12">
        <f t="shared" si="10"/>
        <v>1.9736101204623264</v>
      </c>
    </row>
    <row r="13" spans="1:14" x14ac:dyDescent="0.25">
      <c r="A13" s="4">
        <f>IF('True_Odds_Calculator_2-way'!A14="","",'True_Odds_Calculator_2-way'!A14)</f>
        <v>2.52</v>
      </c>
      <c r="B13" s="4">
        <f>IF('True_Odds_Calculator_2-way'!B14="","",'True_Odds_Calculator_2-way'!B14)</f>
        <v>1.56</v>
      </c>
      <c r="C13" s="4">
        <f t="shared" si="0"/>
        <v>0.3968253968253968</v>
      </c>
      <c r="D13">
        <f t="shared" si="1"/>
        <v>0.64102564102564097</v>
      </c>
      <c r="E13">
        <f t="shared" si="2"/>
        <v>3.7851037851037717E-2</v>
      </c>
      <c r="F13">
        <f t="shared" si="3"/>
        <v>-0.21652421652421661</v>
      </c>
      <c r="G13">
        <v>0</v>
      </c>
      <c r="H13">
        <f t="shared" si="4"/>
        <v>0.25437525437525432</v>
      </c>
      <c r="I13">
        <f t="shared" si="5"/>
        <v>-1.0838874619051497</v>
      </c>
      <c r="J13">
        <f t="shared" si="6"/>
        <v>1.0838874619051497</v>
      </c>
      <c r="K13">
        <f t="shared" si="7"/>
        <v>0.3777135495558997</v>
      </c>
      <c r="L13">
        <f t="shared" si="8"/>
        <v>0.62228645044410036</v>
      </c>
      <c r="M13">
        <f t="shared" si="9"/>
        <v>2.6475089420958278</v>
      </c>
      <c r="N13">
        <f t="shared" si="10"/>
        <v>1.6069769786668839</v>
      </c>
    </row>
    <row r="14" spans="1:14" x14ac:dyDescent="0.25">
      <c r="A14" s="4">
        <f>IF('True_Odds_Calculator_2-way'!A15="","",'True_Odds_Calculator_2-way'!A15)</f>
        <v>2.11</v>
      </c>
      <c r="B14" s="4">
        <f>IF('True_Odds_Calculator_2-way'!B15="","",'True_Odds_Calculator_2-way'!B15)</f>
        <v>1.77</v>
      </c>
      <c r="C14" s="4">
        <f t="shared" si="0"/>
        <v>0.47393364928909953</v>
      </c>
      <c r="D14">
        <f t="shared" si="1"/>
        <v>0.56497175141242939</v>
      </c>
      <c r="E14">
        <f t="shared" si="2"/>
        <v>3.8905400701529036E-2</v>
      </c>
      <c r="F14">
        <f t="shared" si="3"/>
        <v>-0.22885372319061759</v>
      </c>
      <c r="G14">
        <v>0</v>
      </c>
      <c r="H14">
        <f t="shared" si="4"/>
        <v>0.26775912389214662</v>
      </c>
      <c r="I14">
        <f t="shared" si="5"/>
        <v>-1.0816659234722941</v>
      </c>
      <c r="J14">
        <f t="shared" si="6"/>
        <v>1.0816659234722941</v>
      </c>
      <c r="K14">
        <f t="shared" si="7"/>
        <v>0.45441136703461599</v>
      </c>
      <c r="L14">
        <f t="shared" si="8"/>
        <v>0.54558863296538396</v>
      </c>
      <c r="M14">
        <f t="shared" si="9"/>
        <v>2.2006491750542465</v>
      </c>
      <c r="N14">
        <f t="shared" si="10"/>
        <v>1.8328827610736662</v>
      </c>
    </row>
    <row r="15" spans="1:14" x14ac:dyDescent="0.25">
      <c r="A15" s="4">
        <f>IF('True_Odds_Calculator_2-way'!A16="","",'True_Odds_Calculator_2-way'!A16)</f>
        <v>2.3199999999999998</v>
      </c>
      <c r="B15" s="4">
        <f>IF('True_Odds_Calculator_2-way'!B16="","",'True_Odds_Calculator_2-way'!B16)</f>
        <v>1.65</v>
      </c>
      <c r="C15" s="4">
        <f t="shared" si="0"/>
        <v>0.43103448275862072</v>
      </c>
      <c r="D15">
        <f t="shared" si="1"/>
        <v>0.60606060606060608</v>
      </c>
      <c r="E15">
        <f t="shared" si="2"/>
        <v>3.709508881922674E-2</v>
      </c>
      <c r="F15">
        <f t="shared" si="3"/>
        <v>-0.22413793103448287</v>
      </c>
      <c r="G15">
        <v>0</v>
      </c>
      <c r="H15">
        <f t="shared" si="4"/>
        <v>0.26123301985370956</v>
      </c>
      <c r="I15">
        <f t="shared" si="5"/>
        <v>-1.0795837927188261</v>
      </c>
      <c r="J15">
        <f t="shared" si="6"/>
        <v>1.0795837927188261</v>
      </c>
      <c r="K15">
        <f t="shared" si="7"/>
        <v>0.41236252858619832</v>
      </c>
      <c r="L15">
        <f t="shared" si="8"/>
        <v>0.58763747141380174</v>
      </c>
      <c r="M15">
        <f t="shared" si="9"/>
        <v>2.4250506063888508</v>
      </c>
      <c r="N15">
        <f t="shared" si="10"/>
        <v>1.7017294652672368</v>
      </c>
    </row>
    <row r="16" spans="1:14" x14ac:dyDescent="0.25">
      <c r="A16" s="4">
        <f>IF('True_Odds_Calculator_2-way'!A17="","",'True_Odds_Calculator_2-way'!A17)</f>
        <v>1.83</v>
      </c>
      <c r="B16" s="4">
        <f>IF('True_Odds_Calculator_2-way'!B17="","",'True_Odds_Calculator_2-way'!B17)</f>
        <v>2.0499999999999998</v>
      </c>
      <c r="C16" s="4">
        <f t="shared" si="0"/>
        <v>0.54644808743169393</v>
      </c>
      <c r="D16">
        <f t="shared" si="1"/>
        <v>0.48780487804878053</v>
      </c>
      <c r="E16">
        <f t="shared" si="2"/>
        <v>3.4252965480474407E-2</v>
      </c>
      <c r="F16">
        <f t="shared" si="3"/>
        <v>-0.23230707716913246</v>
      </c>
      <c r="G16">
        <v>0</v>
      </c>
      <c r="H16">
        <f t="shared" si="4"/>
        <v>0.26656004264960681</v>
      </c>
      <c r="I16">
        <f t="shared" si="5"/>
        <v>-1.0711894933108055</v>
      </c>
      <c r="J16">
        <f t="shared" si="6"/>
        <v>1.0711894933108055</v>
      </c>
      <c r="K16">
        <f t="shared" si="7"/>
        <v>0.52935616627105819</v>
      </c>
      <c r="L16">
        <f t="shared" si="8"/>
        <v>0.47064383372894186</v>
      </c>
      <c r="M16">
        <f t="shared" si="9"/>
        <v>1.8890872794479689</v>
      </c>
      <c r="N16">
        <f t="shared" si="10"/>
        <v>2.1247489679763456</v>
      </c>
    </row>
    <row r="17" spans="1:14" x14ac:dyDescent="0.25">
      <c r="A17" s="4">
        <f>IF('True_Odds_Calculator_2-way'!A18="","",'True_Odds_Calculator_2-way'!A18)</f>
        <v>2.2599999999999998</v>
      </c>
      <c r="B17" s="4">
        <f>IF('True_Odds_Calculator_2-way'!B18="","",'True_Odds_Calculator_2-way'!B18)</f>
        <v>1.68</v>
      </c>
      <c r="C17" s="4">
        <f t="shared" si="0"/>
        <v>0.44247787610619471</v>
      </c>
      <c r="D17">
        <f t="shared" si="1"/>
        <v>0.59523809523809523</v>
      </c>
      <c r="E17">
        <f t="shared" si="2"/>
        <v>3.7715971344289834E-2</v>
      </c>
      <c r="F17">
        <f t="shared" si="3"/>
        <v>-0.22566371681415942</v>
      </c>
      <c r="G17">
        <v>0</v>
      </c>
      <c r="H17">
        <f t="shared" si="4"/>
        <v>0.26337968815844925</v>
      </c>
      <c r="I17">
        <f t="shared" si="5"/>
        <v>-1.080339539253607</v>
      </c>
      <c r="J17">
        <f t="shared" si="6"/>
        <v>1.080339539253607</v>
      </c>
      <c r="K17">
        <f t="shared" si="7"/>
        <v>0.4235084779870531</v>
      </c>
      <c r="L17">
        <f t="shared" si="8"/>
        <v>0.57649152201294696</v>
      </c>
      <c r="M17">
        <f t="shared" si="9"/>
        <v>2.3612278194595446</v>
      </c>
      <c r="N17">
        <f t="shared" si="10"/>
        <v>1.7346308866924531</v>
      </c>
    </row>
    <row r="18" spans="1:14" x14ac:dyDescent="0.25">
      <c r="A18" s="4">
        <f>IF('True_Odds_Calculator_2-way'!A19="","",'True_Odds_Calculator_2-way'!A19)</f>
        <v>2.0299999999999998</v>
      </c>
      <c r="B18" s="4">
        <f>IF('True_Odds_Calculator_2-way'!B19="","",'True_Odds_Calculator_2-way'!B19)</f>
        <v>1.81</v>
      </c>
      <c r="C18" s="4">
        <f t="shared" si="0"/>
        <v>0.49261083743842371</v>
      </c>
      <c r="D18">
        <f t="shared" si="1"/>
        <v>0.5524861878453039</v>
      </c>
      <c r="E18">
        <f t="shared" si="2"/>
        <v>4.5097025283727721E-2</v>
      </c>
      <c r="F18">
        <f t="shared" si="3"/>
        <v>-0.22706365838390963</v>
      </c>
      <c r="G18">
        <v>0</v>
      </c>
      <c r="H18">
        <f t="shared" si="4"/>
        <v>0.2721606836676374</v>
      </c>
      <c r="I18">
        <f t="shared" si="5"/>
        <v>-1.0948103090714374</v>
      </c>
      <c r="J18">
        <f t="shared" si="6"/>
        <v>1.0948103090714374</v>
      </c>
      <c r="K18">
        <f t="shared" si="7"/>
        <v>0.47000109481045338</v>
      </c>
      <c r="L18">
        <f t="shared" si="8"/>
        <v>0.52999890518954651</v>
      </c>
      <c r="M18">
        <f t="shared" si="9"/>
        <v>2.1276546183435801</v>
      </c>
      <c r="N18">
        <f t="shared" si="10"/>
        <v>1.8867963503478642</v>
      </c>
    </row>
    <row r="19" spans="1:14" x14ac:dyDescent="0.25">
      <c r="A19" s="4">
        <f>IF('True_Odds_Calculator_2-way'!A20="","",'True_Odds_Calculator_2-way'!A20)</f>
        <v>1.85</v>
      </c>
      <c r="B19" s="4">
        <f>IF('True_Odds_Calculator_2-way'!B20="","",'True_Odds_Calculator_2-way'!B20)</f>
        <v>1.99</v>
      </c>
      <c r="C19" s="4">
        <f t="shared" si="0"/>
        <v>0.54054054054054046</v>
      </c>
      <c r="D19">
        <f t="shared" si="1"/>
        <v>0.50251256281407031</v>
      </c>
      <c r="E19">
        <f t="shared" si="2"/>
        <v>4.3053103354610656E-2</v>
      </c>
      <c r="F19">
        <f t="shared" si="3"/>
        <v>-0.22857530897731926</v>
      </c>
      <c r="G19">
        <v>0</v>
      </c>
      <c r="H19">
        <f t="shared" si="4"/>
        <v>0.27162841233192986</v>
      </c>
      <c r="I19">
        <f t="shared" si="5"/>
        <v>-1.0901165669462136</v>
      </c>
      <c r="J19">
        <f t="shared" si="6"/>
        <v>1.0901165669462136</v>
      </c>
      <c r="K19">
        <f t="shared" si="7"/>
        <v>0.51904934939114777</v>
      </c>
      <c r="L19">
        <f t="shared" si="8"/>
        <v>0.48095065060885256</v>
      </c>
      <c r="M19">
        <f t="shared" si="9"/>
        <v>1.9265990819042815</v>
      </c>
      <c r="N19">
        <f t="shared" si="10"/>
        <v>2.0792154012767514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0.47846889952153115</v>
      </c>
      <c r="D20">
        <f t="shared" si="1"/>
        <v>0.5524861878453039</v>
      </c>
      <c r="E20">
        <f t="shared" si="2"/>
        <v>3.0955087366835166E-2</v>
      </c>
      <c r="F20">
        <f t="shared" si="3"/>
        <v>-0.23339237093235332</v>
      </c>
      <c r="G20">
        <v>0</v>
      </c>
      <c r="H20">
        <f t="shared" si="4"/>
        <v>0.26434745829918849</v>
      </c>
      <c r="I20">
        <f t="shared" si="5"/>
        <v>-1.064251428023502</v>
      </c>
      <c r="J20">
        <f t="shared" si="6"/>
        <v>1.064251428023502</v>
      </c>
      <c r="K20">
        <f t="shared" si="7"/>
        <v>0.46295566357839102</v>
      </c>
      <c r="L20">
        <f t="shared" si="8"/>
        <v>0.53704433642160887</v>
      </c>
      <c r="M20">
        <f t="shared" si="9"/>
        <v>2.1600340565456171</v>
      </c>
      <c r="N20">
        <f t="shared" si="10"/>
        <v>1.8620436566990362</v>
      </c>
    </row>
    <row r="21" spans="1:14" x14ac:dyDescent="0.25">
      <c r="A21" s="4">
        <f>IF('True_Odds_Calculator_2-way'!A22="","",'True_Odds_Calculator_2-way'!A22)</f>
        <v>2.09</v>
      </c>
      <c r="B21" s="4">
        <f>IF('True_Odds_Calculator_2-way'!B22="","",'True_Odds_Calculator_2-way'!B22)</f>
        <v>1.79</v>
      </c>
      <c r="C21" s="4">
        <f t="shared" si="0"/>
        <v>0.47846889952153115</v>
      </c>
      <c r="D21">
        <f t="shared" si="1"/>
        <v>0.55865921787709494</v>
      </c>
      <c r="E21">
        <f t="shared" si="2"/>
        <v>3.7128117398625982E-2</v>
      </c>
      <c r="F21">
        <f t="shared" si="3"/>
        <v>-0.23017294378658693</v>
      </c>
      <c r="G21">
        <v>0</v>
      </c>
      <c r="H21">
        <f t="shared" si="4"/>
        <v>0.26730106118521291</v>
      </c>
      <c r="I21">
        <f t="shared" si="5"/>
        <v>-1.077638764691236</v>
      </c>
      <c r="J21">
        <f t="shared" si="6"/>
        <v>1.077638764691236</v>
      </c>
      <c r="K21">
        <f t="shared" si="7"/>
        <v>0.45984913425207868</v>
      </c>
      <c r="L21">
        <f t="shared" si="8"/>
        <v>0.54015086574792148</v>
      </c>
      <c r="M21">
        <f t="shared" si="9"/>
        <v>2.1746262535134471</v>
      </c>
      <c r="N21">
        <f t="shared" si="10"/>
        <v>1.8513346241060764</v>
      </c>
    </row>
    <row r="22" spans="1:14" x14ac:dyDescent="0.25">
      <c r="A22" s="4">
        <f>IF('True_Odds_Calculator_2-way'!A23="","",'True_Odds_Calculator_2-way'!A23)</f>
        <v>2.41</v>
      </c>
      <c r="B22" s="4">
        <f>IF('True_Odds_Calculator_2-way'!B23="","",'True_Odds_Calculator_2-way'!B23)</f>
        <v>1.6</v>
      </c>
      <c r="C22" s="4">
        <f t="shared" si="0"/>
        <v>0.41493775933609955</v>
      </c>
      <c r="D22">
        <f t="shared" si="1"/>
        <v>0.625</v>
      </c>
      <c r="E22">
        <f t="shared" si="2"/>
        <v>3.9937759336099443E-2</v>
      </c>
      <c r="F22">
        <f t="shared" si="3"/>
        <v>-0.21939834024896276</v>
      </c>
      <c r="G22">
        <v>0</v>
      </c>
      <c r="H22">
        <f t="shared" si="4"/>
        <v>0.25933609958506221</v>
      </c>
      <c r="I22">
        <f t="shared" si="5"/>
        <v>-1.08721345508907</v>
      </c>
      <c r="J22">
        <f t="shared" si="6"/>
        <v>1.08721345508907</v>
      </c>
      <c r="K22">
        <f t="shared" si="7"/>
        <v>0.39479331235228826</v>
      </c>
      <c r="L22">
        <f t="shared" si="8"/>
        <v>0.60520668764771179</v>
      </c>
      <c r="M22">
        <f t="shared" si="9"/>
        <v>2.532970971675589</v>
      </c>
      <c r="N22">
        <f t="shared" si="10"/>
        <v>1.652328073053442</v>
      </c>
    </row>
    <row r="23" spans="1:14" x14ac:dyDescent="0.25">
      <c r="A23" s="4">
        <f>IF('True_Odds_Calculator_2-way'!A24="","",'True_Odds_Calculator_2-way'!A24)</f>
        <v>2.1</v>
      </c>
      <c r="B23" s="4">
        <f>IF('True_Odds_Calculator_2-way'!B24="","",'True_Odds_Calculator_2-way'!B24)</f>
        <v>1.78</v>
      </c>
      <c r="C23" s="4">
        <f t="shared" si="0"/>
        <v>0.47619047619047616</v>
      </c>
      <c r="D23">
        <f t="shared" si="1"/>
        <v>0.5617977528089888</v>
      </c>
      <c r="E23">
        <f t="shared" si="2"/>
        <v>3.7988228999465079E-2</v>
      </c>
      <c r="F23">
        <f t="shared" si="3"/>
        <v>-0.2295345104333868</v>
      </c>
      <c r="G23">
        <v>0</v>
      </c>
      <c r="H23">
        <f t="shared" si="4"/>
        <v>0.26752273943285182</v>
      </c>
      <c r="I23">
        <f t="shared" si="5"/>
        <v>-1.0795837927188263</v>
      </c>
      <c r="J23">
        <f t="shared" si="6"/>
        <v>1.0795837927188263</v>
      </c>
      <c r="K23">
        <f t="shared" si="7"/>
        <v>0.45713404422735271</v>
      </c>
      <c r="L23">
        <f t="shared" si="8"/>
        <v>0.54286595577264729</v>
      </c>
      <c r="M23">
        <f t="shared" si="9"/>
        <v>2.1875421719907089</v>
      </c>
      <c r="N23">
        <f t="shared" si="10"/>
        <v>1.8420753583206844</v>
      </c>
    </row>
    <row r="24" spans="1:14" x14ac:dyDescent="0.25">
      <c r="A24" s="4">
        <f>IF('True_Odds_Calculator_2-way'!A25="","",'True_Odds_Calculator_2-way'!A25)</f>
        <v>2.16</v>
      </c>
      <c r="B24" s="4">
        <f>IF('True_Odds_Calculator_2-way'!B25="","",'True_Odds_Calculator_2-way'!B25)</f>
        <v>1.74</v>
      </c>
      <c r="C24" s="4">
        <f t="shared" si="0"/>
        <v>0.46296296296296291</v>
      </c>
      <c r="D24">
        <f t="shared" si="1"/>
        <v>0.57471264367816088</v>
      </c>
      <c r="E24">
        <f t="shared" si="2"/>
        <v>3.7675606641123682E-2</v>
      </c>
      <c r="F24">
        <f t="shared" si="3"/>
        <v>-0.22839506172839519</v>
      </c>
      <c r="G24">
        <v>0</v>
      </c>
      <c r="H24">
        <f t="shared" si="4"/>
        <v>0.26607066836951887</v>
      </c>
      <c r="I24">
        <f t="shared" si="5"/>
        <v>-1.0793322294408634</v>
      </c>
      <c r="J24">
        <f t="shared" si="6"/>
        <v>1.0793322294408634</v>
      </c>
      <c r="K24">
        <f t="shared" si="7"/>
        <v>0.44404472798104189</v>
      </c>
      <c r="L24">
        <f t="shared" si="8"/>
        <v>0.55595527201895822</v>
      </c>
      <c r="M24">
        <f t="shared" si="9"/>
        <v>2.2520253861514017</v>
      </c>
      <c r="N24">
        <f t="shared" si="10"/>
        <v>1.7987058497862392</v>
      </c>
    </row>
    <row r="25" spans="1:14" x14ac:dyDescent="0.25">
      <c r="A25" s="4">
        <f>IF('True_Odds_Calculator_2-way'!A26="","",'True_Odds_Calculator_2-way'!A26)</f>
        <v>2.61</v>
      </c>
      <c r="B25" s="4">
        <f>IF('True_Odds_Calculator_2-way'!B26="","",'True_Odds_Calculator_2-way'!B26)</f>
        <v>1.54</v>
      </c>
      <c r="C25" s="4">
        <f t="shared" si="0"/>
        <v>0.38314176245210729</v>
      </c>
      <c r="D25">
        <f t="shared" si="1"/>
        <v>0.64935064935064934</v>
      </c>
      <c r="E25">
        <f t="shared" si="2"/>
        <v>3.2492411802756749E-2</v>
      </c>
      <c r="F25">
        <f t="shared" si="3"/>
        <v>-0.21630094043887138</v>
      </c>
      <c r="G25">
        <v>0</v>
      </c>
      <c r="H25">
        <f t="shared" si="4"/>
        <v>0.2487933522416281</v>
      </c>
      <c r="I25">
        <f t="shared" si="5"/>
        <v>-1.0724824201463117</v>
      </c>
      <c r="J25">
        <f t="shared" si="6"/>
        <v>1.0724824201463117</v>
      </c>
      <c r="K25">
        <f t="shared" si="7"/>
        <v>0.36674412717308713</v>
      </c>
      <c r="L25">
        <f t="shared" si="8"/>
        <v>0.63325587282691287</v>
      </c>
      <c r="M25">
        <f t="shared" si="9"/>
        <v>2.7266966964355612</v>
      </c>
      <c r="N25">
        <f t="shared" si="10"/>
        <v>1.5791405068790083</v>
      </c>
    </row>
    <row r="26" spans="1:14" x14ac:dyDescent="0.25">
      <c r="A26" s="4">
        <f>IF('True_Odds_Calculator_2-way'!A27="","",'True_Odds_Calculator_2-way'!A27)</f>
        <v>2.2799999999999998</v>
      </c>
      <c r="B26" s="4">
        <f>IF('True_Odds_Calculator_2-way'!B27="","",'True_Odds_Calculator_2-way'!B27)</f>
        <v>1.68</v>
      </c>
      <c r="C26" s="4">
        <f t="shared" si="0"/>
        <v>0.43859649122807021</v>
      </c>
      <c r="D26">
        <f t="shared" si="1"/>
        <v>0.59523809523809523</v>
      </c>
      <c r="E26">
        <f t="shared" si="2"/>
        <v>3.383458646616555E-2</v>
      </c>
      <c r="F26">
        <f t="shared" si="3"/>
        <v>-0.2272347535505429</v>
      </c>
      <c r="G26">
        <v>0</v>
      </c>
      <c r="H26">
        <f t="shared" si="4"/>
        <v>0.26106934001670845</v>
      </c>
      <c r="I26">
        <f t="shared" si="5"/>
        <v>-1.0718661571406805</v>
      </c>
      <c r="J26">
        <f t="shared" si="6"/>
        <v>1.0718661571406805</v>
      </c>
      <c r="K26">
        <f t="shared" si="7"/>
        <v>0.42158717195874679</v>
      </c>
      <c r="L26">
        <f t="shared" si="8"/>
        <v>0.57841282804125305</v>
      </c>
      <c r="M26">
        <f t="shared" si="9"/>
        <v>2.3719886811400706</v>
      </c>
      <c r="N26">
        <f t="shared" si="10"/>
        <v>1.728868986855663</v>
      </c>
    </row>
    <row r="27" spans="1:14" x14ac:dyDescent="0.25">
      <c r="A27" s="4">
        <f>IF('True_Odds_Calculator_2-way'!A28="","",'True_Odds_Calculator_2-way'!A28)</f>
        <v>2.3199999999999998</v>
      </c>
      <c r="B27" s="4">
        <f>IF('True_Odds_Calculator_2-way'!B28="","",'True_Odds_Calculator_2-way'!B28)</f>
        <v>1.66</v>
      </c>
      <c r="C27" s="4">
        <f t="shared" si="0"/>
        <v>0.43103448275862072</v>
      </c>
      <c r="D27">
        <f t="shared" si="1"/>
        <v>0.60240963855421692</v>
      </c>
      <c r="E27">
        <f t="shared" si="2"/>
        <v>3.3444121312837582E-2</v>
      </c>
      <c r="F27">
        <f t="shared" si="3"/>
        <v>-0.22621520565018693</v>
      </c>
      <c r="G27">
        <v>0</v>
      </c>
      <c r="H27">
        <f t="shared" si="4"/>
        <v>0.25965932696302457</v>
      </c>
      <c r="I27">
        <f t="shared" si="5"/>
        <v>-1.0713739108887086</v>
      </c>
      <c r="J27">
        <f t="shared" si="6"/>
        <v>1.0713739108887086</v>
      </c>
      <c r="K27">
        <f t="shared" si="7"/>
        <v>0.41421356237309498</v>
      </c>
      <c r="L27">
        <f t="shared" si="8"/>
        <v>0.58578643762690485</v>
      </c>
      <c r="M27">
        <f t="shared" si="9"/>
        <v>2.4142135623730954</v>
      </c>
      <c r="N27">
        <f t="shared" si="10"/>
        <v>1.7071067811865479</v>
      </c>
    </row>
    <row r="28" spans="1:14" x14ac:dyDescent="0.25">
      <c r="A28" s="4">
        <f>IF('True_Odds_Calculator_2-way'!A29="","",'True_Odds_Calculator_2-way'!A29)</f>
        <v>3.05</v>
      </c>
      <c r="B28" s="4">
        <f>IF('True_Odds_Calculator_2-way'!B29="","",'True_Odds_Calculator_2-way'!B29)</f>
        <v>1.41</v>
      </c>
      <c r="C28" s="4">
        <f t="shared" si="0"/>
        <v>0.32786885245901642</v>
      </c>
      <c r="D28">
        <f t="shared" si="1"/>
        <v>0.70921985815602839</v>
      </c>
      <c r="E28">
        <f t="shared" si="2"/>
        <v>3.7088710615044818E-2</v>
      </c>
      <c r="F28">
        <f t="shared" si="3"/>
        <v>-0.19544239041971867</v>
      </c>
      <c r="G28">
        <v>0</v>
      </c>
      <c r="H28">
        <f t="shared" si="4"/>
        <v>0.23253110103476343</v>
      </c>
      <c r="I28">
        <f t="shared" si="5"/>
        <v>-1.0907648670730681</v>
      </c>
      <c r="J28">
        <f t="shared" si="6"/>
        <v>1.0907648670730681</v>
      </c>
      <c r="K28">
        <f t="shared" si="7"/>
        <v>0.30901699437494751</v>
      </c>
      <c r="L28">
        <f t="shared" si="8"/>
        <v>0.69098300562505255</v>
      </c>
      <c r="M28">
        <f t="shared" si="9"/>
        <v>3.2360679774997889</v>
      </c>
      <c r="N28">
        <f t="shared" si="10"/>
        <v>1.4472135954999581</v>
      </c>
    </row>
    <row r="29" spans="1:14" x14ac:dyDescent="0.25">
      <c r="A29" s="4">
        <f>IF('True_Odds_Calculator_2-way'!A30="","",'True_Odds_Calculator_2-way'!A30)</f>
        <v>2.2999999999999998</v>
      </c>
      <c r="B29" s="4">
        <f>IF('True_Odds_Calculator_2-way'!B30="","",'True_Odds_Calculator_2-way'!B30)</f>
        <v>1.67</v>
      </c>
      <c r="C29" s="4">
        <f t="shared" si="0"/>
        <v>0.43478260869565222</v>
      </c>
      <c r="D29">
        <f t="shared" si="1"/>
        <v>0.5988023952095809</v>
      </c>
      <c r="E29">
        <f t="shared" si="2"/>
        <v>3.3585003905233002E-2</v>
      </c>
      <c r="F29">
        <f t="shared" si="3"/>
        <v>-0.22676386357719358</v>
      </c>
      <c r="G29">
        <v>0</v>
      </c>
      <c r="H29">
        <f t="shared" si="4"/>
        <v>0.26034886748242653</v>
      </c>
      <c r="I29">
        <f t="shared" si="5"/>
        <v>-1.0714969088698136</v>
      </c>
      <c r="J29">
        <f t="shared" si="6"/>
        <v>1.0714969088698136</v>
      </c>
      <c r="K29">
        <f t="shared" si="7"/>
        <v>0.41789493273906014</v>
      </c>
      <c r="L29">
        <f t="shared" si="8"/>
        <v>0.58210506726094002</v>
      </c>
      <c r="M29">
        <f t="shared" si="9"/>
        <v>2.3929459815307572</v>
      </c>
      <c r="N29">
        <f t="shared" si="10"/>
        <v>1.7179029289427752</v>
      </c>
    </row>
    <row r="30" spans="1:14" x14ac:dyDescent="0.25">
      <c r="A30" s="4">
        <f>IF('True_Odds_Calculator_2-way'!A31="","",'True_Odds_Calculator_2-way'!A31)</f>
        <v>2.41</v>
      </c>
      <c r="B30" s="4">
        <f>IF('True_Odds_Calculator_2-way'!B31="","",'True_Odds_Calculator_2-way'!B31)</f>
        <v>1.61</v>
      </c>
      <c r="C30" s="4">
        <f t="shared" si="0"/>
        <v>0.41493775933609955</v>
      </c>
      <c r="D30">
        <f t="shared" si="1"/>
        <v>0.6211180124223602</v>
      </c>
      <c r="E30">
        <f t="shared" si="2"/>
        <v>3.6055771758459754E-2</v>
      </c>
      <c r="F30">
        <f t="shared" si="3"/>
        <v>-0.22166954459936605</v>
      </c>
      <c r="G30">
        <v>0</v>
      </c>
      <c r="H30">
        <f t="shared" si="4"/>
        <v>0.25772531635782581</v>
      </c>
      <c r="I30">
        <f t="shared" si="5"/>
        <v>-1.0782650440285155</v>
      </c>
      <c r="J30">
        <f t="shared" si="6"/>
        <v>1.0782650440285155</v>
      </c>
      <c r="K30">
        <f t="shared" si="7"/>
        <v>0.39676970546115803</v>
      </c>
      <c r="L30">
        <f t="shared" si="8"/>
        <v>0.60323029453884203</v>
      </c>
      <c r="M30">
        <f t="shared" si="9"/>
        <v>2.5203537120802069</v>
      </c>
      <c r="N30">
        <f t="shared" si="10"/>
        <v>1.6577416768573945</v>
      </c>
    </row>
    <row r="31" spans="1:14" x14ac:dyDescent="0.25">
      <c r="A31" s="4">
        <f>IF('True_Odds_Calculator_2-way'!A32="","",'True_Odds_Calculator_2-way'!A32)</f>
        <v>2</v>
      </c>
      <c r="B31" s="4">
        <f>IF('True_Odds_Calculator_2-way'!B32="","",'True_Odds_Calculator_2-way'!B32)</f>
        <v>1.84</v>
      </c>
      <c r="C31" s="4">
        <f t="shared" si="0"/>
        <v>0.5</v>
      </c>
      <c r="D31">
        <f t="shared" si="1"/>
        <v>0.54347826086956519</v>
      </c>
      <c r="E31">
        <f t="shared" si="2"/>
        <v>4.3478260869565188E-2</v>
      </c>
      <c r="F31">
        <f t="shared" si="3"/>
        <v>-0.22826086956521741</v>
      </c>
      <c r="G31">
        <v>0</v>
      </c>
      <c r="H31">
        <f t="shared" si="4"/>
        <v>0.27173913043478259</v>
      </c>
      <c r="I31">
        <f t="shared" si="5"/>
        <v>-1.0910894511799618</v>
      </c>
      <c r="J31">
        <f t="shared" si="6"/>
        <v>1.0910894511799618</v>
      </c>
      <c r="K31">
        <f t="shared" si="7"/>
        <v>0.47821961869479995</v>
      </c>
      <c r="L31">
        <f t="shared" si="8"/>
        <v>0.52178038130519999</v>
      </c>
      <c r="M31">
        <f t="shared" si="9"/>
        <v>2.091089451179962</v>
      </c>
      <c r="N31">
        <f t="shared" si="10"/>
        <v>1.9165151389911681</v>
      </c>
    </row>
    <row r="32" spans="1:14" x14ac:dyDescent="0.25">
      <c r="A32" s="4">
        <f>IF('True_Odds_Calculator_2-way'!A33="","",'True_Odds_Calculator_2-way'!A33)</f>
        <v>1.93</v>
      </c>
      <c r="B32" s="4">
        <f>IF('True_Odds_Calculator_2-way'!B33="","",'True_Odds_Calculator_2-way'!B33)</f>
        <v>1.9</v>
      </c>
      <c r="C32" s="4">
        <f t="shared" si="0"/>
        <v>0.5181347150259068</v>
      </c>
      <c r="D32">
        <f t="shared" si="1"/>
        <v>0.52631578947368418</v>
      </c>
      <c r="E32">
        <f t="shared" si="2"/>
        <v>4.445050449959087E-2</v>
      </c>
      <c r="F32">
        <f t="shared" si="3"/>
        <v>-0.22825197709299161</v>
      </c>
      <c r="G32">
        <v>0</v>
      </c>
      <c r="H32">
        <f t="shared" si="4"/>
        <v>0.27270248159258254</v>
      </c>
      <c r="I32">
        <f t="shared" si="5"/>
        <v>-1.0930430596399217</v>
      </c>
      <c r="J32">
        <f t="shared" si="6"/>
        <v>1.0930430596399217</v>
      </c>
      <c r="K32">
        <f t="shared" si="7"/>
        <v>0.49590136395381257</v>
      </c>
      <c r="L32">
        <f t="shared" si="8"/>
        <v>0.50409863604618754</v>
      </c>
      <c r="M32">
        <f t="shared" si="9"/>
        <v>2.0165300454651267</v>
      </c>
      <c r="N32">
        <f t="shared" si="10"/>
        <v>1.9837387536759294</v>
      </c>
    </row>
    <row r="33" spans="1:14" x14ac:dyDescent="0.25">
      <c r="A33" s="4">
        <f>IF('True_Odds_Calculator_2-way'!A34="","",'True_Odds_Calculator_2-way'!A34)</f>
        <v>1.87</v>
      </c>
      <c r="B33" s="4">
        <f>IF('True_Odds_Calculator_2-way'!B34="","",'True_Odds_Calculator_2-way'!B34)</f>
        <v>1.97</v>
      </c>
      <c r="C33" s="4">
        <f t="shared" si="0"/>
        <v>0.53475935828876997</v>
      </c>
      <c r="D33">
        <f t="shared" si="1"/>
        <v>0.50761421319796951</v>
      </c>
      <c r="E33">
        <f t="shared" si="2"/>
        <v>4.2373571486739481E-2</v>
      </c>
      <c r="F33">
        <f t="shared" si="3"/>
        <v>-0.22907787942126556</v>
      </c>
      <c r="G33">
        <v>0</v>
      </c>
      <c r="H33">
        <f t="shared" si="4"/>
        <v>0.27145145090800504</v>
      </c>
      <c r="I33">
        <f t="shared" si="5"/>
        <v>-1.0885653508392383</v>
      </c>
      <c r="J33">
        <f t="shared" si="6"/>
        <v>1.0885653508392383</v>
      </c>
      <c r="K33">
        <f t="shared" si="7"/>
        <v>0.51359700426766597</v>
      </c>
      <c r="L33">
        <f t="shared" si="8"/>
        <v>0.48640299573233392</v>
      </c>
      <c r="M33">
        <f t="shared" si="9"/>
        <v>1.9470518552301377</v>
      </c>
      <c r="N33">
        <f t="shared" si="10"/>
        <v>2.0559083903140616</v>
      </c>
    </row>
    <row r="34" spans="1:14" x14ac:dyDescent="0.25">
      <c r="A34" s="4">
        <f>IF('True_Odds_Calculator_2-way'!A35="","",'True_Odds_Calculator_2-way'!A35)</f>
        <v>2.2599999999999998</v>
      </c>
      <c r="B34" s="4">
        <f>IF('True_Odds_Calculator_2-way'!B35="","",'True_Odds_Calculator_2-way'!B35)</f>
        <v>1.69</v>
      </c>
      <c r="C34" s="4">
        <f t="shared" si="0"/>
        <v>0.44247787610619471</v>
      </c>
      <c r="D34">
        <f t="shared" si="1"/>
        <v>0.59171597633136097</v>
      </c>
      <c r="E34">
        <f t="shared" si="2"/>
        <v>3.4193852437555794E-2</v>
      </c>
      <c r="F34">
        <f t="shared" si="3"/>
        <v>-0.22762737602764815</v>
      </c>
      <c r="G34">
        <v>0</v>
      </c>
      <c r="H34">
        <f t="shared" si="4"/>
        <v>0.261821228465204</v>
      </c>
      <c r="I34">
        <f t="shared" si="5"/>
        <v>-1.0724824201463119</v>
      </c>
      <c r="J34">
        <f t="shared" si="6"/>
        <v>1.0724824201463119</v>
      </c>
      <c r="K34">
        <f t="shared" si="7"/>
        <v>0.42529160714947917</v>
      </c>
      <c r="L34">
        <f t="shared" si="8"/>
        <v>0.57470839285052078</v>
      </c>
      <c r="M34">
        <f t="shared" si="9"/>
        <v>2.351327849384353</v>
      </c>
      <c r="N34">
        <f t="shared" si="10"/>
        <v>1.7400128699009547</v>
      </c>
    </row>
    <row r="35" spans="1:14" x14ac:dyDescent="0.25">
      <c r="A35" s="4">
        <f>IF('True_Odds_Calculator_2-way'!A36="","",'True_Odds_Calculator_2-way'!A36)</f>
        <v>2.3199999999999998</v>
      </c>
      <c r="B35" s="4">
        <f>IF('True_Odds_Calculator_2-way'!B36="","",'True_Odds_Calculator_2-way'!B36)</f>
        <v>1.66</v>
      </c>
      <c r="C35" s="4">
        <f t="shared" si="0"/>
        <v>0.43103448275862072</v>
      </c>
      <c r="D35">
        <f t="shared" si="1"/>
        <v>0.60240963855421692</v>
      </c>
      <c r="E35">
        <f t="shared" si="2"/>
        <v>3.3444121312837582E-2</v>
      </c>
      <c r="F35">
        <f t="shared" si="3"/>
        <v>-0.22621520565018693</v>
      </c>
      <c r="G35">
        <v>0</v>
      </c>
      <c r="H35">
        <f t="shared" si="4"/>
        <v>0.25965932696302457</v>
      </c>
      <c r="I35">
        <f t="shared" si="5"/>
        <v>-1.0713739108887086</v>
      </c>
      <c r="J35">
        <f t="shared" si="6"/>
        <v>1.0713739108887086</v>
      </c>
      <c r="K35">
        <f t="shared" si="7"/>
        <v>0.41421356237309498</v>
      </c>
      <c r="L35">
        <f t="shared" si="8"/>
        <v>0.58578643762690485</v>
      </c>
      <c r="M35">
        <f t="shared" si="9"/>
        <v>2.4142135623730954</v>
      </c>
      <c r="N35">
        <f t="shared" si="10"/>
        <v>1.7071067811865479</v>
      </c>
    </row>
    <row r="36" spans="1:14" x14ac:dyDescent="0.25">
      <c r="A36" s="4">
        <f>IF('True_Odds_Calculator_2-way'!A37="","",'True_Odds_Calculator_2-way'!A37)</f>
        <v>2.2599999999999998</v>
      </c>
      <c r="B36" s="4">
        <f>IF('True_Odds_Calculator_2-way'!B37="","",'True_Odds_Calculator_2-way'!B37)</f>
        <v>1.63</v>
      </c>
      <c r="C36" s="4">
        <f t="shared" si="0"/>
        <v>0.44247787610619471</v>
      </c>
      <c r="D36">
        <f t="shared" si="1"/>
        <v>0.61349693251533743</v>
      </c>
      <c r="E36">
        <f t="shared" si="2"/>
        <v>5.5974808621532146E-2</v>
      </c>
      <c r="F36">
        <f t="shared" si="3"/>
        <v>-0.21548401107551984</v>
      </c>
      <c r="G36">
        <v>0</v>
      </c>
      <c r="H36">
        <f t="shared" si="4"/>
        <v>0.27145881969705199</v>
      </c>
      <c r="I36">
        <f t="shared" si="5"/>
        <v>-1.122391716169123</v>
      </c>
      <c r="J36">
        <f t="shared" si="6"/>
        <v>1.122391716169123</v>
      </c>
      <c r="K36">
        <f t="shared" si="7"/>
        <v>0.41421356237309503</v>
      </c>
      <c r="L36">
        <f t="shared" si="8"/>
        <v>0.58578643762690497</v>
      </c>
      <c r="M36">
        <f t="shared" si="9"/>
        <v>2.4142135623730949</v>
      </c>
      <c r="N36">
        <f t="shared" si="10"/>
        <v>1.7071067811865475</v>
      </c>
    </row>
    <row r="37" spans="1:14" x14ac:dyDescent="0.25">
      <c r="A37" s="4">
        <f>IF('True_Odds_Calculator_2-way'!A38="","",'True_Odds_Calculator_2-way'!A38)</f>
        <v>2.41</v>
      </c>
      <c r="B37" s="4">
        <f>IF('True_Odds_Calculator_2-way'!B38="","",'True_Odds_Calculator_2-way'!B38)</f>
        <v>1.56</v>
      </c>
      <c r="C37" s="4">
        <f t="shared" si="0"/>
        <v>0.41493775933609955</v>
      </c>
      <c r="D37">
        <f t="shared" si="1"/>
        <v>0.64102564102564097</v>
      </c>
      <c r="E37">
        <f t="shared" si="2"/>
        <v>5.5963400361740412E-2</v>
      </c>
      <c r="F37">
        <f t="shared" si="3"/>
        <v>-0.21002234280242593</v>
      </c>
      <c r="G37">
        <v>0</v>
      </c>
      <c r="H37">
        <f t="shared" si="4"/>
        <v>0.26598574316416634</v>
      </c>
      <c r="I37">
        <f t="shared" si="5"/>
        <v>-1.1253728415158588</v>
      </c>
      <c r="J37">
        <f t="shared" si="6"/>
        <v>1.1253728415158588</v>
      </c>
      <c r="K37">
        <f t="shared" si="7"/>
        <v>0.38658164195402656</v>
      </c>
      <c r="L37">
        <f t="shared" si="8"/>
        <v>0.61341835804597356</v>
      </c>
      <c r="M37">
        <f t="shared" si="9"/>
        <v>2.5867757065373604</v>
      </c>
      <c r="N37">
        <f t="shared" si="10"/>
        <v>1.6302087912488812</v>
      </c>
    </row>
    <row r="38" spans="1:14" x14ac:dyDescent="0.25">
      <c r="A38" s="4">
        <f>IF('True_Odds_Calculator_2-way'!A39="","",'True_Odds_Calculator_2-way'!A39)</f>
        <v>1.68</v>
      </c>
      <c r="B38" s="4">
        <f>IF('True_Odds_Calculator_2-way'!B39="","",'True_Odds_Calculator_2-way'!B39)</f>
        <v>2.16</v>
      </c>
      <c r="C38" s="4">
        <f t="shared" si="0"/>
        <v>0.59523809523809523</v>
      </c>
      <c r="D38">
        <f t="shared" si="1"/>
        <v>0.46296296296296291</v>
      </c>
      <c r="E38">
        <f t="shared" si="2"/>
        <v>5.8201058201058142E-2</v>
      </c>
      <c r="F38">
        <f t="shared" si="3"/>
        <v>-0.21737213403880074</v>
      </c>
      <c r="G38">
        <v>0</v>
      </c>
      <c r="H38">
        <f t="shared" si="4"/>
        <v>0.27557319223985888</v>
      </c>
      <c r="I38">
        <f t="shared" si="5"/>
        <v>-1.1259433727776123</v>
      </c>
      <c r="J38">
        <f t="shared" si="6"/>
        <v>1.1259433727776123</v>
      </c>
      <c r="K38">
        <f t="shared" si="7"/>
        <v>0.56636639073545691</v>
      </c>
      <c r="L38">
        <f t="shared" si="8"/>
        <v>0.4336336092645432</v>
      </c>
      <c r="M38">
        <f t="shared" si="9"/>
        <v>1.7656414934887763</v>
      </c>
      <c r="N38">
        <f t="shared" si="10"/>
        <v>2.3060943124220299</v>
      </c>
    </row>
    <row r="39" spans="1:14" x14ac:dyDescent="0.25">
      <c r="A39" s="4">
        <f>IF('True_Odds_Calculator_2-way'!A40="","",'True_Odds_Calculator_2-way'!A40)</f>
        <v>2.5299999999999998</v>
      </c>
      <c r="B39" s="4">
        <f>IF('True_Odds_Calculator_2-way'!B40="","",'True_Odds_Calculator_2-way'!B40)</f>
        <v>1.51</v>
      </c>
      <c r="C39" s="4">
        <f t="shared" si="0"/>
        <v>0.39525691699604748</v>
      </c>
      <c r="D39">
        <f t="shared" si="1"/>
        <v>0.66225165562913912</v>
      </c>
      <c r="E39">
        <f t="shared" si="2"/>
        <v>5.7508572625186716E-2</v>
      </c>
      <c r="F39">
        <f t="shared" si="3"/>
        <v>-0.20425097505431489</v>
      </c>
      <c r="G39">
        <v>0</v>
      </c>
      <c r="H39">
        <f t="shared" si="4"/>
        <v>0.26175954767950166</v>
      </c>
      <c r="I39">
        <f t="shared" si="5"/>
        <v>-1.1320593513522081</v>
      </c>
      <c r="J39">
        <f t="shared" si="6"/>
        <v>1.1320593513522081</v>
      </c>
      <c r="K39">
        <f t="shared" si="7"/>
        <v>0.36602540378443854</v>
      </c>
      <c r="L39">
        <f t="shared" si="8"/>
        <v>0.63397459621556129</v>
      </c>
      <c r="M39">
        <f t="shared" si="9"/>
        <v>2.7320508075688781</v>
      </c>
      <c r="N39">
        <f t="shared" si="10"/>
        <v>1.577350269189626</v>
      </c>
    </row>
    <row r="40" spans="1:14" x14ac:dyDescent="0.25">
      <c r="A40" s="4">
        <f>IF('True_Odds_Calculator_2-way'!A41="","",'True_Odds_Calculator_2-way'!A41)</f>
        <v>2.2000000000000002</v>
      </c>
      <c r="B40" s="4">
        <f>IF('True_Odds_Calculator_2-way'!B41="","",'True_Odds_Calculator_2-way'!B41)</f>
        <v>1.66</v>
      </c>
      <c r="C40" s="4">
        <f t="shared" si="0"/>
        <v>0.45454545454545453</v>
      </c>
      <c r="D40">
        <f t="shared" si="1"/>
        <v>0.60240963855421692</v>
      </c>
      <c r="E40">
        <f t="shared" si="2"/>
        <v>5.6955093099671394E-2</v>
      </c>
      <c r="F40">
        <f t="shared" si="3"/>
        <v>-0.2168674698795181</v>
      </c>
      <c r="G40">
        <v>0</v>
      </c>
      <c r="H40">
        <f t="shared" si="4"/>
        <v>0.2738225629791895</v>
      </c>
      <c r="I40">
        <f t="shared" si="5"/>
        <v>-1.1236664374387366</v>
      </c>
      <c r="J40">
        <f t="shared" si="6"/>
        <v>1.1236664374387366</v>
      </c>
      <c r="K40">
        <f t="shared" si="7"/>
        <v>0.42582188602125842</v>
      </c>
      <c r="L40">
        <f t="shared" si="8"/>
        <v>0.57417811397874152</v>
      </c>
      <c r="M40">
        <f t="shared" si="9"/>
        <v>2.3483997249264843</v>
      </c>
      <c r="N40">
        <f t="shared" si="10"/>
        <v>1.7416198487095664</v>
      </c>
    </row>
    <row r="41" spans="1:14" x14ac:dyDescent="0.25">
      <c r="A41" s="4">
        <f>IF('True_Odds_Calculator_2-way'!A42="","",'True_Odds_Calculator_2-way'!A42)</f>
        <v>2.06</v>
      </c>
      <c r="B41" s="4">
        <f>IF('True_Odds_Calculator_2-way'!B42="","",'True_Odds_Calculator_2-way'!B42)</f>
        <v>1.75</v>
      </c>
      <c r="C41" s="4">
        <f t="shared" si="0"/>
        <v>0.4854368932038835</v>
      </c>
      <c r="D41">
        <f t="shared" si="1"/>
        <v>0.5714285714285714</v>
      </c>
      <c r="E41">
        <f t="shared" si="2"/>
        <v>5.6865464632454898E-2</v>
      </c>
      <c r="F41">
        <f t="shared" si="3"/>
        <v>-0.22052704576976423</v>
      </c>
      <c r="G41">
        <v>0</v>
      </c>
      <c r="H41">
        <f t="shared" si="4"/>
        <v>0.27739251040221913</v>
      </c>
      <c r="I41">
        <f t="shared" si="5"/>
        <v>-1.1215443081840883</v>
      </c>
      <c r="J41">
        <f t="shared" si="6"/>
        <v>1.1215443081840883</v>
      </c>
      <c r="K41">
        <f t="shared" si="7"/>
        <v>0.4568636290527433</v>
      </c>
      <c r="L41">
        <f t="shared" si="8"/>
        <v>0.54313637094725686</v>
      </c>
      <c r="M41">
        <f t="shared" si="9"/>
        <v>2.1888369666751335</v>
      </c>
      <c r="N41">
        <f t="shared" si="10"/>
        <v>1.8411582311380661</v>
      </c>
    </row>
    <row r="42" spans="1:14" x14ac:dyDescent="0.25">
      <c r="A42" s="4">
        <f>IF('True_Odds_Calculator_2-way'!A43="","",'True_Odds_Calculator_2-way'!A43)</f>
        <v>1.68</v>
      </c>
      <c r="B42" s="4">
        <f>IF('True_Odds_Calculator_2-way'!B43="","",'True_Odds_Calculator_2-way'!B43)</f>
        <v>2.29</v>
      </c>
      <c r="C42" s="4">
        <f t="shared" si="0"/>
        <v>0.59523809523809523</v>
      </c>
      <c r="D42">
        <f t="shared" si="1"/>
        <v>0.4366812227074236</v>
      </c>
      <c r="E42">
        <f t="shared" si="2"/>
        <v>3.1919317945518833E-2</v>
      </c>
      <c r="F42">
        <f t="shared" si="3"/>
        <v>-0.22800998128509042</v>
      </c>
      <c r="G42">
        <v>0</v>
      </c>
      <c r="H42">
        <f t="shared" si="4"/>
        <v>0.25992929923060926</v>
      </c>
      <c r="I42">
        <f t="shared" si="5"/>
        <v>-1.0677035543974551</v>
      </c>
      <c r="J42">
        <f t="shared" si="6"/>
        <v>1.0677035543974551</v>
      </c>
      <c r="K42">
        <f t="shared" si="7"/>
        <v>0.57936138046320074</v>
      </c>
      <c r="L42">
        <f t="shared" si="8"/>
        <v>0.42063861953679943</v>
      </c>
      <c r="M42">
        <f t="shared" si="9"/>
        <v>1.7260384169902692</v>
      </c>
      <c r="N42">
        <f t="shared" si="10"/>
        <v>2.3773375851727168</v>
      </c>
    </row>
    <row r="43" spans="1:14" x14ac:dyDescent="0.25">
      <c r="A43" s="4">
        <f>IF('True_Odds_Calculator_2-way'!A44="","",'True_Odds_Calculator_2-way'!A44)</f>
        <v>1.75</v>
      </c>
      <c r="B43" s="4">
        <f>IF('True_Odds_Calculator_2-way'!B44="","",'True_Odds_Calculator_2-way'!B44)</f>
        <v>2.14</v>
      </c>
      <c r="C43" s="4">
        <f t="shared" si="0"/>
        <v>0.5714285714285714</v>
      </c>
      <c r="D43">
        <f t="shared" si="1"/>
        <v>0.46728971962616822</v>
      </c>
      <c r="E43">
        <f t="shared" si="2"/>
        <v>3.8718291054739673E-2</v>
      </c>
      <c r="F43">
        <f t="shared" si="3"/>
        <v>-0.22830440587449929</v>
      </c>
      <c r="G43">
        <v>0</v>
      </c>
      <c r="H43">
        <f t="shared" si="4"/>
        <v>0.26702269692923897</v>
      </c>
      <c r="I43">
        <f t="shared" si="5"/>
        <v>-1.0814761408717504</v>
      </c>
      <c r="J43">
        <f t="shared" si="6"/>
        <v>1.0814761408717504</v>
      </c>
      <c r="K43">
        <f t="shared" si="7"/>
        <v>0.55214846039654741</v>
      </c>
      <c r="L43">
        <f t="shared" si="8"/>
        <v>0.44785153960345248</v>
      </c>
      <c r="M43">
        <f t="shared" si="9"/>
        <v>1.8111071056538131</v>
      </c>
      <c r="N43">
        <f t="shared" si="10"/>
        <v>2.2328828005937953</v>
      </c>
    </row>
    <row r="44" spans="1:14" x14ac:dyDescent="0.25">
      <c r="A44" s="4">
        <f>IF('True_Odds_Calculator_2-way'!A45="","",'True_Odds_Calculator_2-way'!A45)</f>
        <v>2.04</v>
      </c>
      <c r="B44" s="4">
        <f>IF('True_Odds_Calculator_2-way'!B45="","",'True_Odds_Calculator_2-way'!B45)</f>
        <v>1.85</v>
      </c>
      <c r="C44" s="4">
        <f t="shared" si="0"/>
        <v>0.49019607843137253</v>
      </c>
      <c r="D44">
        <f t="shared" si="1"/>
        <v>0.54054054054054046</v>
      </c>
      <c r="E44">
        <f t="shared" si="2"/>
        <v>3.0736618971912932E-2</v>
      </c>
      <c r="F44">
        <f t="shared" si="3"/>
        <v>-0.23423423423423428</v>
      </c>
      <c r="G44">
        <v>0</v>
      </c>
      <c r="H44">
        <f t="shared" si="4"/>
        <v>0.26497085320614727</v>
      </c>
      <c r="I44">
        <f t="shared" si="5"/>
        <v>-1.0635890745287924</v>
      </c>
      <c r="J44">
        <f t="shared" si="6"/>
        <v>1.0635890745287924</v>
      </c>
      <c r="K44">
        <f t="shared" si="7"/>
        <v>0.47480390464975097</v>
      </c>
      <c r="L44">
        <f t="shared" si="8"/>
        <v>0.52519609535024903</v>
      </c>
      <c r="M44">
        <f t="shared" si="9"/>
        <v>2.1061326375099441</v>
      </c>
      <c r="N44">
        <f t="shared" si="10"/>
        <v>1.904050713349474</v>
      </c>
    </row>
    <row r="45" spans="1:14" x14ac:dyDescent="0.25">
      <c r="A45" s="4">
        <f>IF('True_Odds_Calculator_2-way'!A46="","",'True_Odds_Calculator_2-way'!A46)</f>
        <v>2.62</v>
      </c>
      <c r="B45" s="4">
        <f>IF('True_Odds_Calculator_2-way'!B46="","",'True_Odds_Calculator_2-way'!B46)</f>
        <v>1.48</v>
      </c>
      <c r="C45" s="4">
        <f t="shared" si="0"/>
        <v>0.38167938931297707</v>
      </c>
      <c r="D45">
        <f t="shared" si="1"/>
        <v>0.67567567567567566</v>
      </c>
      <c r="E45">
        <f t="shared" si="2"/>
        <v>5.7355064988652726E-2</v>
      </c>
      <c r="F45">
        <f t="shared" si="3"/>
        <v>-0.2005364142768723</v>
      </c>
      <c r="G45">
        <v>0</v>
      </c>
      <c r="H45">
        <f t="shared" si="4"/>
        <v>0.25789147926552503</v>
      </c>
      <c r="I45">
        <f t="shared" si="5"/>
        <v>-1.134023029066286</v>
      </c>
      <c r="J45">
        <f t="shared" si="6"/>
        <v>1.134023029066286</v>
      </c>
      <c r="K45">
        <f t="shared" si="7"/>
        <v>0.35247044508942466</v>
      </c>
      <c r="L45">
        <f t="shared" si="8"/>
        <v>0.6475295549105754</v>
      </c>
      <c r="M45">
        <f t="shared" si="9"/>
        <v>2.8371173070873836</v>
      </c>
      <c r="N45">
        <f t="shared" si="10"/>
        <v>1.5443310539518171</v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X3" sqref="X3:X4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46</v>
      </c>
      <c r="M1" s="6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2.59</v>
      </c>
      <c r="B3">
        <v>1.55</v>
      </c>
      <c r="C3" s="29">
        <f t="shared" ref="C3:C66" si="0">IF(OR($A3="",$B3=""),"",(1/A3)+(1/B3)-1)</f>
        <v>3.1261676422966733E-2</v>
      </c>
      <c r="D3" s="30">
        <f>IF(OR($A3="",$B3=""),"",A3*'MPTO_working_2-way'!$G2)</f>
        <v>2.6709677419354838</v>
      </c>
      <c r="E3" s="32">
        <f>IF(OR($A3="",$B3=""),"",B3*'MPTO_working_2-way'!$G2)</f>
        <v>1.5984555984555986</v>
      </c>
      <c r="F3" s="30">
        <f>IF(OR($A3="",$B3=""),"",'MPTO_working_2-way'!D2)</f>
        <v>2.6992771894436038</v>
      </c>
      <c r="G3" s="32">
        <f>IF(OR($A3="",$B3=""),"",'MPTO_working_2-way'!E2)</f>
        <v>1.5884855079632012</v>
      </c>
      <c r="H3" s="30">
        <f>IF(OR($A3="",$B3=""),"",'OddsRatio_working_2-way'!M2)</f>
        <v>2.7002673586554233</v>
      </c>
      <c r="I3" s="30">
        <f>IF(OR($A3="",$B3=""),"",'OddsRatio_working_2-way'!N2)</f>
        <v>1.5881427970191719</v>
      </c>
      <c r="J3" s="30">
        <f>IF('Log_working_2-way'!$D2="","",A3^('Log_working_2-way'!$D2))</f>
        <v>2.7134863874991093</v>
      </c>
      <c r="K3" s="32">
        <f>IF('Log_working_2-way'!$D2="","",B3^('Log_working_2-way'!$D2))</f>
        <v>1.5836054533584381</v>
      </c>
      <c r="L3" s="37">
        <f>(1/D3)</f>
        <v>0.37439613526570048</v>
      </c>
      <c r="M3" s="37">
        <f>(1/E3)</f>
        <v>0.62560386473429941</v>
      </c>
      <c r="N3" s="38">
        <v>100</v>
      </c>
      <c r="O3" s="38">
        <f>(1/A3)*((N3*A3)-N3)</f>
        <v>61.389961389961393</v>
      </c>
      <c r="P3" s="38">
        <f>(1/B3)*((N3*B3)-N3)</f>
        <v>35.483870967741936</v>
      </c>
      <c r="Q3" s="38">
        <f>(1/B3)*N3</f>
        <v>64.516129032258064</v>
      </c>
      <c r="R3" s="38">
        <f>(1/A3)*N3</f>
        <v>38.610038610038607</v>
      </c>
      <c r="S3" s="39">
        <f>O3-Q3</f>
        <v>-3.1261676422966715</v>
      </c>
      <c r="T3" s="39">
        <f>P3-R3</f>
        <v>-3.1261676422966715</v>
      </c>
      <c r="U3" t="s">
        <v>115</v>
      </c>
      <c r="V3" t="s">
        <v>116</v>
      </c>
      <c r="W3" t="s">
        <v>108</v>
      </c>
      <c r="X3" s="48" t="s">
        <v>166</v>
      </c>
      <c r="Y3" s="41"/>
    </row>
    <row r="4" spans="1:25" s="12" customFormat="1" ht="15" x14ac:dyDescent="0.25">
      <c r="A4">
        <v>2.5099999999999998</v>
      </c>
      <c r="B4">
        <v>1.57</v>
      </c>
      <c r="C4" s="29">
        <f t="shared" si="0"/>
        <v>3.5349049661227649E-2</v>
      </c>
      <c r="D4" s="30">
        <f>IF(OR($A4="",$B4=""),"",A4*'MPTO_working_2-way'!$G3)</f>
        <v>2.5987261146496814</v>
      </c>
      <c r="E4" s="32">
        <f>IF(OR($A4="",$B4=""),"",B4*'MPTO_working_2-way'!$G3)</f>
        <v>1.6254980079681274</v>
      </c>
      <c r="F4" s="30">
        <f>IF(OR($A4="",$B4=""),"",'MPTO_working_2-way'!D3)</f>
        <v>2.6265204785550034</v>
      </c>
      <c r="G4" s="32">
        <f>IF(OR($A4="",$B4=""),"",'MPTO_working_2-way'!E3)</f>
        <v>1.6148093511176675</v>
      </c>
      <c r="H4" s="30">
        <f>IF(OR($A4="",$B4=""),"",'OddsRatio_working_2-way'!M3)</f>
        <v>2.6276126096272243</v>
      </c>
      <c r="I4" s="30">
        <f>IF(OR($A4="",$B4=""),"",'OddsRatio_working_2-way'!N3)</f>
        <v>1.6143968129056414</v>
      </c>
      <c r="J4" s="30">
        <f>IF('Log_working_2-way'!$D3="","",A4^('Log_working_2-way'!$D3))</f>
        <v>2.6406155837309813</v>
      </c>
      <c r="K4" s="32">
        <f>IF('Log_working_2-way'!$D3="","",B4^('Log_working_2-way'!$D3))</f>
        <v>1.6095273078692256</v>
      </c>
      <c r="L4" s="37">
        <f t="shared" ref="L4" si="1">(1/D4)</f>
        <v>0.38480392156862747</v>
      </c>
      <c r="M4" s="37">
        <f t="shared" ref="M4" si="2">(1/E4)</f>
        <v>0.61519607843137258</v>
      </c>
      <c r="N4" s="38">
        <v>100</v>
      </c>
      <c r="O4" s="38">
        <f t="shared" ref="O4" si="3">(1/A4)*((N4*A4)-N4)</f>
        <v>60.15936254980079</v>
      </c>
      <c r="P4" s="38">
        <f t="shared" ref="P4" si="4">(1/B4)*((N4*B4)-N4)</f>
        <v>36.30573248407643</v>
      </c>
      <c r="Q4" s="38">
        <f t="shared" ref="Q4" si="5">(1/B4)*N4</f>
        <v>63.694267515923563</v>
      </c>
      <c r="R4" s="38">
        <f t="shared" ref="R4" si="6">(1/A4)*N4</f>
        <v>39.840637450199203</v>
      </c>
      <c r="S4" s="39">
        <f t="shared" ref="S4" si="7">O4-Q4</f>
        <v>-3.5349049661227738</v>
      </c>
      <c r="T4" s="39">
        <f t="shared" ref="T4" si="8">P4-R4</f>
        <v>-3.5349049661227738</v>
      </c>
      <c r="U4" t="s">
        <v>114</v>
      </c>
      <c r="V4" t="s">
        <v>111</v>
      </c>
      <c r="W4" t="s">
        <v>108</v>
      </c>
      <c r="X4" s="48" t="s">
        <v>166</v>
      </c>
      <c r="Y4" s="41"/>
    </row>
    <row r="5" spans="1:25" s="12" customFormat="1" ht="15" x14ac:dyDescent="0.25">
      <c r="A5">
        <v>2.1800000000000002</v>
      </c>
      <c r="B5">
        <v>1.72</v>
      </c>
      <c r="C5" s="29">
        <f t="shared" si="0"/>
        <v>4.0110945167484591E-2</v>
      </c>
      <c r="D5" s="30">
        <f>IF(OR($A5="",$B5=""),"",A5*'MPTO_working_2-way'!$G4)</f>
        <v>2.2674418604651168</v>
      </c>
      <c r="E5" s="32">
        <f>IF(OR($A5="",$B5=""),"",B5*'MPTO_working_2-way'!$G4)</f>
        <v>1.7889908256880735</v>
      </c>
      <c r="F5" s="30">
        <f>IF(OR($A5="",$B5=""),"",'MPTO_working_2-way'!D4)</f>
        <v>2.2796692607003894</v>
      </c>
      <c r="G5" s="32">
        <f>IF(OR($A5="",$B5=""),"",'MPTO_working_2-way'!E4)</f>
        <v>1.7814519194222731</v>
      </c>
      <c r="H5" s="30">
        <f>IF(OR($A5="",$B5=""),"",'OddsRatio_working_2-way'!M4)</f>
        <v>2.2801909579781015</v>
      </c>
      <c r="I5" s="30">
        <f>IF(OR($A5="",$B5=""),"",'OddsRatio_working_2-way'!N4)</f>
        <v>1.7811334658849434</v>
      </c>
      <c r="J5" s="30">
        <f>IF('Log_working_2-way'!$D4="","",A5^('Log_working_2-way'!$D4))</f>
        <v>2.2858490727693308</v>
      </c>
      <c r="K5" s="32">
        <f>IF('Log_working_2-way'!$D4="","",B5^('Log_working_2-way'!$D4))</f>
        <v>1.7776962484765699</v>
      </c>
      <c r="L5" s="37">
        <f t="shared" ref="L5:L46" si="9">(1/D5)</f>
        <v>0.44102564102564096</v>
      </c>
      <c r="M5" s="37">
        <f t="shared" ref="M5:M46" si="10">(1/E5)</f>
        <v>0.55897435897435888</v>
      </c>
      <c r="N5" s="38">
        <v>101</v>
      </c>
      <c r="O5" s="38">
        <f t="shared" ref="O5:O46" si="11">(1/A5)*((N5*A5)-N5)</f>
        <v>54.669724770642205</v>
      </c>
      <c r="P5" s="38">
        <f t="shared" ref="P5:P46" si="12">(1/B5)*((N5*B5)-N5)</f>
        <v>42.279069767441861</v>
      </c>
      <c r="Q5" s="38">
        <f t="shared" ref="Q5:Q46" si="13">(1/B5)*N5</f>
        <v>58.720930232558146</v>
      </c>
      <c r="R5" s="38">
        <f t="shared" ref="R5:R46" si="14">(1/A5)*N5</f>
        <v>46.330275229357795</v>
      </c>
      <c r="S5" s="39">
        <f t="shared" ref="S5:S46" si="15">O5-Q5</f>
        <v>-4.0512054619159414</v>
      </c>
      <c r="T5" s="39">
        <f t="shared" ref="T5:T46" si="16">P5-R5</f>
        <v>-4.0512054619159343</v>
      </c>
      <c r="U5" t="s">
        <v>100</v>
      </c>
      <c r="V5" t="s">
        <v>68</v>
      </c>
      <c r="W5" t="s">
        <v>71</v>
      </c>
      <c r="X5" s="48" t="s">
        <v>166</v>
      </c>
      <c r="Y5" s="41"/>
    </row>
    <row r="6" spans="1:25" s="12" customFormat="1" ht="15" x14ac:dyDescent="0.25">
      <c r="A6">
        <v>1.82</v>
      </c>
      <c r="B6">
        <v>2.0499999999999998</v>
      </c>
      <c r="C6" s="29">
        <f t="shared" si="0"/>
        <v>3.7255427499329974E-2</v>
      </c>
      <c r="D6" s="30">
        <f>IF(OR($A6="",$B6=""),"",A6*'MPTO_working_2-way'!$G5)</f>
        <v>1.8878048780487806</v>
      </c>
      <c r="E6" s="32">
        <f>IF(OR($A6="",$B6=""),"",B6*'MPTO_working_2-way'!$G5)</f>
        <v>2.1263736263736264</v>
      </c>
      <c r="F6" s="30">
        <f>IF(OR($A6="",$B6=""),"",'MPTO_working_2-way'!D5)</f>
        <v>1.8838677101741985</v>
      </c>
      <c r="G6" s="32">
        <f>IF(OR($A6="",$B6=""),"",'MPTO_working_2-way'!E5)</f>
        <v>2.1313910311339619</v>
      </c>
      <c r="H6" s="30">
        <f>IF(OR($A6="",$B6=""),"",'OddsRatio_working_2-way'!M5)</f>
        <v>1.883715101688537</v>
      </c>
      <c r="I6" s="30">
        <f>IF(OR($A6="",$B6=""),"",'OddsRatio_working_2-way'!N5)</f>
        <v>2.1315864106987359</v>
      </c>
      <c r="J6" s="30">
        <f>IF('Log_working_2-way'!$D5="","",A6^('Log_working_2-way'!$D5))</f>
        <v>1.8819217068707428</v>
      </c>
      <c r="K6" s="32">
        <f>IF('Log_working_2-way'!$D5="","",B6^('Log_working_2-way'!$D5))</f>
        <v>2.1338875006808986</v>
      </c>
      <c r="L6" s="37">
        <f t="shared" si="9"/>
        <v>0.52971576227390182</v>
      </c>
      <c r="M6" s="37">
        <f t="shared" si="10"/>
        <v>0.47028423772609818</v>
      </c>
      <c r="N6" s="38">
        <v>102</v>
      </c>
      <c r="O6" s="38">
        <f t="shared" si="11"/>
        <v>45.956043956043956</v>
      </c>
      <c r="P6" s="38">
        <f t="shared" si="12"/>
        <v>52.243902439024396</v>
      </c>
      <c r="Q6" s="38">
        <f t="shared" si="13"/>
        <v>49.756097560975611</v>
      </c>
      <c r="R6" s="38">
        <f t="shared" si="14"/>
        <v>56.043956043956037</v>
      </c>
      <c r="S6" s="39">
        <f t="shared" si="15"/>
        <v>-3.8000536049316551</v>
      </c>
      <c r="T6" s="39">
        <f t="shared" si="16"/>
        <v>-3.8000536049316409</v>
      </c>
      <c r="U6" t="s">
        <v>84</v>
      </c>
      <c r="V6" t="s">
        <v>119</v>
      </c>
      <c r="W6" t="s">
        <v>71</v>
      </c>
      <c r="X6" s="48" t="s">
        <v>166</v>
      </c>
      <c r="Y6" s="41"/>
    </row>
    <row r="7" spans="1:25" s="12" customFormat="1" ht="15" x14ac:dyDescent="0.25">
      <c r="A7">
        <v>2.1</v>
      </c>
      <c r="B7">
        <v>1.78</v>
      </c>
      <c r="C7" s="29">
        <f t="shared" si="0"/>
        <v>3.7988228999465079E-2</v>
      </c>
      <c r="D7" s="30">
        <f>IF(OR($A7="",$B7=""),"",A7*'MPTO_working_2-way'!$G6)</f>
        <v>2.1797752808988768</v>
      </c>
      <c r="E7" s="32">
        <f>IF(OR($A7="",$B7=""),"",B7*'MPTO_working_2-way'!$G6)</f>
        <v>1.8476190476190479</v>
      </c>
      <c r="F7" s="30">
        <f>IF(OR($A7="",$B7=""),"",'MPTO_working_2-way'!D6)</f>
        <v>2.1872440023405506</v>
      </c>
      <c r="G7" s="32">
        <f>IF(OR($A7="",$B7=""),"",'MPTO_working_2-way'!E6)</f>
        <v>1.8422868408082802</v>
      </c>
      <c r="H7" s="30">
        <f>IF(OR($A7="",$B7=""),"",'OddsRatio_working_2-way'!M6)</f>
        <v>2.1875421719907089</v>
      </c>
      <c r="I7" s="30">
        <f>IF(OR($A7="",$B7=""),"",'OddsRatio_working_2-way'!N6)</f>
        <v>1.8420753583206844</v>
      </c>
      <c r="J7" s="30">
        <f>IF('Log_working_2-way'!$D6="","",A7^('Log_working_2-way'!$D6))</f>
        <v>2.1909772182449698</v>
      </c>
      <c r="K7" s="32">
        <f>IF('Log_working_2-way'!$D6="","",B7^('Log_working_2-way'!$D6))</f>
        <v>1.8396466235294411</v>
      </c>
      <c r="L7" s="37">
        <f t="shared" si="9"/>
        <v>0.45876288659793807</v>
      </c>
      <c r="M7" s="37">
        <f t="shared" si="10"/>
        <v>0.54123711340206171</v>
      </c>
      <c r="N7" s="38">
        <v>103</v>
      </c>
      <c r="O7" s="38">
        <f t="shared" si="11"/>
        <v>53.952380952380956</v>
      </c>
      <c r="P7" s="38">
        <f t="shared" si="12"/>
        <v>45.134831460674164</v>
      </c>
      <c r="Q7" s="38">
        <f t="shared" si="13"/>
        <v>57.86516853932585</v>
      </c>
      <c r="R7" s="38">
        <f t="shared" si="14"/>
        <v>49.047619047619044</v>
      </c>
      <c r="S7" s="39">
        <f t="shared" si="15"/>
        <v>-3.9127875869448943</v>
      </c>
      <c r="T7" s="39">
        <f t="shared" si="16"/>
        <v>-3.91278758694488</v>
      </c>
      <c r="U7" t="s">
        <v>79</v>
      </c>
      <c r="V7" t="s">
        <v>106</v>
      </c>
      <c r="W7" t="s">
        <v>71</v>
      </c>
      <c r="X7" s="48" t="s">
        <v>166</v>
      </c>
      <c r="Y7" s="41"/>
    </row>
    <row r="8" spans="1:25" ht="15" x14ac:dyDescent="0.25">
      <c r="A8">
        <v>1.89</v>
      </c>
      <c r="B8">
        <v>1.97</v>
      </c>
      <c r="C8" s="29">
        <f t="shared" si="0"/>
        <v>3.6714742298498582E-2</v>
      </c>
      <c r="D8" s="30">
        <f>IF(OR($A8="",$B8=""),"",A8*'MPTO_working_2-way'!$G7)</f>
        <v>1.9593908629441623</v>
      </c>
      <c r="E8" s="32">
        <f>IF(OR($A8="",$B8=""),"",B8*'MPTO_working_2-way'!$G7)</f>
        <v>2.0423280423280423</v>
      </c>
      <c r="F8" s="30">
        <f>IF(OR($A8="",$B8=""),"",'MPTO_working_2-way'!D7)</f>
        <v>1.9579312702127099</v>
      </c>
      <c r="G8" s="32">
        <f>IF(OR($A8="",$B8=""),"",'MPTO_working_2-way'!E7)</f>
        <v>2.0439162297916722</v>
      </c>
      <c r="H8" s="30">
        <f>IF(OR($A8="",$B8=""),"",'OddsRatio_working_2-way'!M7)</f>
        <v>1.9578756564376583</v>
      </c>
      <c r="I8" s="30">
        <f>IF(OR($A8="",$B8=""),"",'OddsRatio_working_2-way'!N7)</f>
        <v>2.0439768390387969</v>
      </c>
      <c r="J8" s="30">
        <f>IF('Log_working_2-way'!$D7="","",A8^('Log_working_2-way'!$D7))</f>
        <v>1.9572101003603855</v>
      </c>
      <c r="K8" s="32">
        <f>IF('Log_working_2-way'!$D7="","",B8^('Log_working_2-way'!$D7))</f>
        <v>2.0447027247449845</v>
      </c>
      <c r="L8" s="37">
        <f t="shared" si="9"/>
        <v>0.51036269430051817</v>
      </c>
      <c r="M8" s="37">
        <f t="shared" si="10"/>
        <v>0.48963730569948188</v>
      </c>
      <c r="N8" s="38">
        <v>104</v>
      </c>
      <c r="O8" s="38">
        <f t="shared" si="11"/>
        <v>48.973544973544982</v>
      </c>
      <c r="P8" s="38">
        <f t="shared" si="12"/>
        <v>51.208121827411162</v>
      </c>
      <c r="Q8" s="38">
        <f t="shared" si="13"/>
        <v>52.791878172588831</v>
      </c>
      <c r="R8" s="38">
        <f t="shared" si="14"/>
        <v>55.026455026455032</v>
      </c>
      <c r="S8" s="39">
        <f t="shared" si="15"/>
        <v>-3.8183331990438489</v>
      </c>
      <c r="T8" s="39">
        <f t="shared" si="16"/>
        <v>-3.8183331990438703</v>
      </c>
      <c r="U8" t="s">
        <v>121</v>
      </c>
      <c r="V8" t="s">
        <v>117</v>
      </c>
      <c r="W8" t="s">
        <v>71</v>
      </c>
      <c r="X8" s="48" t="s">
        <v>166</v>
      </c>
      <c r="Y8" s="41"/>
    </row>
    <row r="9" spans="1:25" ht="15" x14ac:dyDescent="0.25">
      <c r="A9">
        <v>1.81</v>
      </c>
      <c r="B9">
        <v>2.06</v>
      </c>
      <c r="C9" s="29">
        <f t="shared" si="0"/>
        <v>3.7923081049187513E-2</v>
      </c>
      <c r="D9" s="30">
        <f>IF(OR($A9="",$B9=""),"",A9*'MPTO_working_2-way'!$G8)</f>
        <v>1.8786407766990294</v>
      </c>
      <c r="E9" s="32">
        <f>IF(OR($A9="",$B9=""),"",B9*'MPTO_working_2-way'!$G8)</f>
        <v>2.1381215469613264</v>
      </c>
      <c r="F9" s="30">
        <f>IF(OR($A9="",$B9=""),"",'MPTO_working_2-way'!D8)</f>
        <v>1.8743276529432467</v>
      </c>
      <c r="G9" s="32">
        <f>IF(OR($A9="",$B9=""),"",'MPTO_working_2-way'!E8)</f>
        <v>2.1437359857413907</v>
      </c>
      <c r="H9" s="30">
        <f>IF(OR($A9="",$B9=""),"",'OddsRatio_working_2-way'!M8)</f>
        <v>1.8741572761215382</v>
      </c>
      <c r="I9" s="30">
        <f>IF(OR($A9="",$B9=""),"",'OddsRatio_working_2-way'!N8)</f>
        <v>2.1439589045541121</v>
      </c>
      <c r="J9" s="30">
        <f>IF('Log_working_2-way'!$D8="","",A9^('Log_working_2-way'!$D8))</f>
        <v>1.8721919326638379</v>
      </c>
      <c r="K9" s="32">
        <f>IF('Log_working_2-way'!$D8="","",B9^('Log_working_2-way'!$D8))</f>
        <v>2.1465366309290381</v>
      </c>
      <c r="L9" s="37">
        <f t="shared" si="9"/>
        <v>0.53229974160206706</v>
      </c>
      <c r="M9" s="37">
        <f t="shared" si="10"/>
        <v>0.46770025839793272</v>
      </c>
      <c r="N9" s="38">
        <v>105</v>
      </c>
      <c r="O9" s="38">
        <f t="shared" si="11"/>
        <v>46.988950276243102</v>
      </c>
      <c r="P9" s="38">
        <f t="shared" si="12"/>
        <v>54.029126213592242</v>
      </c>
      <c r="Q9" s="38">
        <f t="shared" si="13"/>
        <v>50.970873786407765</v>
      </c>
      <c r="R9" s="38">
        <f t="shared" si="14"/>
        <v>58.011049723756912</v>
      </c>
      <c r="S9" s="39">
        <f t="shared" si="15"/>
        <v>-3.9819235101646626</v>
      </c>
      <c r="T9" s="39">
        <f t="shared" si="16"/>
        <v>-3.9819235101646697</v>
      </c>
      <c r="U9" t="s">
        <v>118</v>
      </c>
      <c r="V9" t="s">
        <v>75</v>
      </c>
      <c r="W9" t="s">
        <v>71</v>
      </c>
      <c r="X9" s="48" t="s">
        <v>166</v>
      </c>
      <c r="Y9" s="41"/>
    </row>
    <row r="10" spans="1:25" ht="14.25" customHeight="1" x14ac:dyDescent="0.25">
      <c r="A10">
        <v>1.95</v>
      </c>
      <c r="B10">
        <v>1.92</v>
      </c>
      <c r="C10" s="29">
        <f t="shared" si="0"/>
        <v>3.3653846153846256E-2</v>
      </c>
      <c r="D10" s="30">
        <f>IF(OR($A10="",$B10=""),"",A10*'MPTO_working_2-way'!$G9)</f>
        <v>2.015625</v>
      </c>
      <c r="E10" s="32">
        <f>IF(OR($A10="",$B10=""),"",B10*'MPTO_working_2-way'!$G9)</f>
        <v>1.9846153846153847</v>
      </c>
      <c r="F10" s="30">
        <f>IF(OR($A10="",$B10=""),"",'MPTO_working_2-way'!D9)</f>
        <v>2.0161550888529889</v>
      </c>
      <c r="G10" s="32">
        <f>IF(OR($A10="",$B10=""),"",'MPTO_working_2-way'!E9)</f>
        <v>1.9841017488076311</v>
      </c>
      <c r="H10" s="30">
        <f>IF(OR($A10="",$B10=""),"",'OddsRatio_working_2-way'!M9)</f>
        <v>2.0161735558713256</v>
      </c>
      <c r="I10" s="30">
        <f>IF(OR($A10="",$B10=""),"",'OddsRatio_working_2-way'!N9)</f>
        <v>1.9840838646332837</v>
      </c>
      <c r="J10" s="30">
        <f>IF('Log_working_2-way'!$D9="","",A10^('Log_working_2-way'!$D9))</f>
        <v>2.0164149948926431</v>
      </c>
      <c r="K10" s="32">
        <f>IF('Log_working_2-way'!$D9="","",B10^('Log_working_2-way'!$D9))</f>
        <v>1.9838501055423525</v>
      </c>
      <c r="L10" s="37">
        <f t="shared" si="9"/>
        <v>0.49612403100775193</v>
      </c>
      <c r="M10" s="37">
        <f t="shared" si="10"/>
        <v>0.50387596899224807</v>
      </c>
      <c r="N10" s="38">
        <v>106</v>
      </c>
      <c r="O10" s="38">
        <f t="shared" si="11"/>
        <v>51.641025641025642</v>
      </c>
      <c r="P10" s="38">
        <f t="shared" si="12"/>
        <v>50.791666666666664</v>
      </c>
      <c r="Q10" s="38">
        <f t="shared" si="13"/>
        <v>55.208333333333336</v>
      </c>
      <c r="R10" s="38">
        <f t="shared" si="14"/>
        <v>54.358974358974365</v>
      </c>
      <c r="S10" s="39">
        <f t="shared" si="15"/>
        <v>-3.5673076923076934</v>
      </c>
      <c r="T10" s="39">
        <f t="shared" si="16"/>
        <v>-3.5673076923077005</v>
      </c>
      <c r="U10" t="s">
        <v>101</v>
      </c>
      <c r="V10" t="s">
        <v>120</v>
      </c>
      <c r="W10" t="s">
        <v>71</v>
      </c>
      <c r="X10" s="48" t="s">
        <v>166</v>
      </c>
      <c r="Y10" s="41"/>
    </row>
    <row r="11" spans="1:25" ht="15" x14ac:dyDescent="0.25">
      <c r="A11">
        <v>2.16</v>
      </c>
      <c r="B11">
        <v>1.74</v>
      </c>
      <c r="C11" s="29">
        <f t="shared" si="0"/>
        <v>3.7675606641123682E-2</v>
      </c>
      <c r="D11" s="30">
        <f>IF(OR($A11="",$B11=""),"",A11*'MPTO_working_2-way'!$G10)</f>
        <v>2.2413793103448274</v>
      </c>
      <c r="E11" s="32">
        <f>IF(OR($A11="",$B11=""),"",B11*'MPTO_working_2-way'!$G10)</f>
        <v>1.8055555555555551</v>
      </c>
      <c r="F11" s="30">
        <f>IF(OR($A11="",$B11=""),"",'MPTO_working_2-way'!D10)</f>
        <v>2.2516175413371671</v>
      </c>
      <c r="G11" s="32">
        <f>IF(OR($A11="",$B11=""),"",'MPTO_working_2-way'!E10)</f>
        <v>1.7989661114302122</v>
      </c>
      <c r="H11" s="30">
        <f>IF(OR($A11="",$B11=""),"",'OddsRatio_working_2-way'!M10)</f>
        <v>2.2520253861514017</v>
      </c>
      <c r="I11" s="30">
        <f>IF(OR($A11="",$B11=""),"",'OddsRatio_working_2-way'!N10)</f>
        <v>1.7987058497862392</v>
      </c>
      <c r="J11" s="30">
        <f>IF('Log_working_2-way'!$D10="","",A11^('Log_working_2-way'!$D10))</f>
        <v>2.2567451068476951</v>
      </c>
      <c r="K11" s="32">
        <f>IF('Log_working_2-way'!$D10="","",B11^('Log_working_2-way'!$D10))</f>
        <v>1.7957063007853538</v>
      </c>
      <c r="L11" s="37">
        <f t="shared" si="9"/>
        <v>0.44615384615384618</v>
      </c>
      <c r="M11" s="37">
        <f t="shared" si="10"/>
        <v>0.55384615384615399</v>
      </c>
      <c r="N11" s="38">
        <v>107</v>
      </c>
      <c r="O11" s="38">
        <f t="shared" si="11"/>
        <v>57.462962962962962</v>
      </c>
      <c r="P11" s="38">
        <f t="shared" si="12"/>
        <v>45.505747126436781</v>
      </c>
      <c r="Q11" s="38">
        <f t="shared" si="13"/>
        <v>61.494252873563212</v>
      </c>
      <c r="R11" s="38">
        <f t="shared" si="14"/>
        <v>49.537037037037031</v>
      </c>
      <c r="S11" s="39">
        <f t="shared" si="15"/>
        <v>-4.0312899106002504</v>
      </c>
      <c r="T11" s="39">
        <f t="shared" si="16"/>
        <v>-4.0312899106002504</v>
      </c>
      <c r="U11" t="s">
        <v>80</v>
      </c>
      <c r="V11" t="s">
        <v>131</v>
      </c>
      <c r="W11" t="s">
        <v>72</v>
      </c>
      <c r="X11" s="48" t="s">
        <v>166</v>
      </c>
      <c r="Y11" s="41"/>
    </row>
    <row r="12" spans="1:25" ht="15" x14ac:dyDescent="0.25">
      <c r="A12">
        <v>2.11</v>
      </c>
      <c r="B12">
        <v>1.77</v>
      </c>
      <c r="C12" s="29">
        <f t="shared" si="0"/>
        <v>3.8905400701529036E-2</v>
      </c>
      <c r="D12" s="30">
        <f>IF(OR($A12="",$B12=""),"",A12*'MPTO_working_2-way'!$G11)</f>
        <v>2.1920903954802262</v>
      </c>
      <c r="E12" s="32">
        <f>IF(OR($A12="",$B12=""),"",B12*'MPTO_working_2-way'!$G11)</f>
        <v>1.8388625592417065</v>
      </c>
      <c r="F12" s="30">
        <f>IF(OR($A12="",$B12=""),"",'MPTO_working_2-way'!D11)</f>
        <v>2.2003122514507911</v>
      </c>
      <c r="G12" s="32">
        <f>IF(OR($A12="",$B12=""),"",'MPTO_working_2-way'!E11)</f>
        <v>1.8331165484575556</v>
      </c>
      <c r="H12" s="30">
        <f>IF(OR($A12="",$B12=""),"",'OddsRatio_working_2-way'!M11)</f>
        <v>2.2006491750542465</v>
      </c>
      <c r="I12" s="30">
        <f>IF(OR($A12="",$B12=""),"",'OddsRatio_working_2-way'!N11)</f>
        <v>1.8328827610736662</v>
      </c>
      <c r="J12" s="30">
        <f>IF('Log_working_2-way'!$D11="","",A12^('Log_working_2-way'!$D11))</f>
        <v>2.2044360761738599</v>
      </c>
      <c r="K12" s="32">
        <f>IF('Log_working_2-way'!$D11="","",B12^('Log_working_2-way'!$D11))</f>
        <v>1.8302640711133078</v>
      </c>
      <c r="L12" s="37">
        <f t="shared" si="9"/>
        <v>0.45618556701030921</v>
      </c>
      <c r="M12" s="37">
        <f t="shared" si="10"/>
        <v>0.54381443298969068</v>
      </c>
      <c r="N12" s="38">
        <v>108</v>
      </c>
      <c r="O12" s="38">
        <f t="shared" si="11"/>
        <v>56.81516587677725</v>
      </c>
      <c r="P12" s="38">
        <f t="shared" si="12"/>
        <v>46.983050847457626</v>
      </c>
      <c r="Q12" s="38">
        <f t="shared" si="13"/>
        <v>61.016949152542374</v>
      </c>
      <c r="R12" s="38">
        <f t="shared" si="14"/>
        <v>51.18483412322275</v>
      </c>
      <c r="S12" s="39">
        <f t="shared" si="15"/>
        <v>-4.2017832757651234</v>
      </c>
      <c r="T12" s="39">
        <f t="shared" si="16"/>
        <v>-4.2017832757651234</v>
      </c>
      <c r="U12" t="s">
        <v>76</v>
      </c>
      <c r="V12" t="s">
        <v>69</v>
      </c>
      <c r="W12" t="s">
        <v>72</v>
      </c>
      <c r="X12" s="48" t="s">
        <v>166</v>
      </c>
      <c r="Y12" s="41"/>
    </row>
    <row r="13" spans="1:25" ht="15" x14ac:dyDescent="0.25">
      <c r="A13">
        <v>1.96</v>
      </c>
      <c r="B13">
        <v>1.91</v>
      </c>
      <c r="C13" s="29">
        <f t="shared" si="0"/>
        <v>3.3764291056736839E-2</v>
      </c>
      <c r="D13" s="30">
        <f>IF(OR($A13="",$B13=""),"",A13*'MPTO_working_2-way'!$G12)</f>
        <v>2.0261780104712042</v>
      </c>
      <c r="E13" s="32">
        <f>IF(OR($A13="",$B13=""),"",B13*'MPTO_working_2-way'!$G12)</f>
        <v>1.9744897959183674</v>
      </c>
      <c r="F13" s="30">
        <f>IF(OR($A13="",$B13=""),"",'MPTO_working_2-way'!D12)</f>
        <v>2.0270738574832143</v>
      </c>
      <c r="G13" s="32">
        <f>IF(OR($A13="",$B13=""),"",'MPTO_working_2-way'!E12)</f>
        <v>1.9736398144242935</v>
      </c>
      <c r="H13" s="30">
        <f>IF(OR($A13="",$B13=""),"",'OddsRatio_working_2-way'!M12)</f>
        <v>2.0271051820261912</v>
      </c>
      <c r="I13" s="30">
        <f>IF(OR($A13="",$B13=""),"",'OddsRatio_working_2-way'!N12)</f>
        <v>1.9736101204623264</v>
      </c>
      <c r="J13" s="30">
        <f>IF('Log_working_2-way'!$D12="","",A13^('Log_working_2-way'!$D12))</f>
        <v>2.0275133700590602</v>
      </c>
      <c r="K13" s="32">
        <f>IF('Log_working_2-way'!$D12="","",B13^('Log_working_2-way'!$D12))</f>
        <v>1.9732233459331785</v>
      </c>
      <c r="L13" s="37">
        <f t="shared" si="9"/>
        <v>0.49354005167958659</v>
      </c>
      <c r="M13" s="37">
        <f t="shared" si="10"/>
        <v>0.50645994832041341</v>
      </c>
      <c r="N13" s="38">
        <v>109</v>
      </c>
      <c r="O13" s="38">
        <f t="shared" si="11"/>
        <v>53.387755102040813</v>
      </c>
      <c r="P13" s="38">
        <f t="shared" si="12"/>
        <v>51.931937172774866</v>
      </c>
      <c r="Q13" s="38">
        <f t="shared" si="13"/>
        <v>57.068062827225134</v>
      </c>
      <c r="R13" s="38">
        <f t="shared" si="14"/>
        <v>55.612244897959187</v>
      </c>
      <c r="S13" s="39">
        <f t="shared" si="15"/>
        <v>-3.6803077251843206</v>
      </c>
      <c r="T13" s="39">
        <f t="shared" si="16"/>
        <v>-3.6803077251843206</v>
      </c>
      <c r="U13" t="s">
        <v>122</v>
      </c>
      <c r="V13" t="s">
        <v>102</v>
      </c>
      <c r="W13" t="s">
        <v>72</v>
      </c>
      <c r="X13" s="48" t="s">
        <v>166</v>
      </c>
      <c r="Y13" s="41"/>
    </row>
    <row r="14" spans="1:25" s="35" customFormat="1" ht="15" x14ac:dyDescent="0.25">
      <c r="A14">
        <v>2.52</v>
      </c>
      <c r="B14">
        <v>1.56</v>
      </c>
      <c r="C14" s="29">
        <f t="shared" si="0"/>
        <v>3.7851037851037717E-2</v>
      </c>
      <c r="D14" s="30">
        <f>IF(OR($A14="",$B14=""),"",A14*'MPTO_working_2-way'!$G13)</f>
        <v>2.615384615384615</v>
      </c>
      <c r="E14" s="32">
        <f>IF(OR($A14="",$B14=""),"",B14*'MPTO_working_2-way'!$G13)</f>
        <v>1.6190476190476188</v>
      </c>
      <c r="F14" s="30">
        <f>IF(OR($A14="",$B14=""),"",'MPTO_working_2-way'!D13)</f>
        <v>2.646203554119547</v>
      </c>
      <c r="G14" s="32">
        <f>IF(OR($A14="",$B14=""),"",'MPTO_working_2-way'!E13)</f>
        <v>1.6074582924435721</v>
      </c>
      <c r="H14" s="30">
        <f>IF(OR($A14="",$B14=""),"",'OddsRatio_working_2-way'!M13)</f>
        <v>2.6475089420958278</v>
      </c>
      <c r="I14" s="30">
        <f>IF(OR($A14="",$B14=""),"",'OddsRatio_working_2-way'!N13)</f>
        <v>1.6069769786668839</v>
      </c>
      <c r="J14" s="30">
        <f>IF('Log_working_2-way'!$D13="","",A14^('Log_working_2-way'!$D13))</f>
        <v>2.6619886766517245</v>
      </c>
      <c r="K14" s="32">
        <f>IF('Log_working_2-way'!$D13="","",B14^('Log_working_2-way'!$D13))</f>
        <v>1.6016888165654291</v>
      </c>
      <c r="L14" s="37">
        <f t="shared" si="9"/>
        <v>0.38235294117647067</v>
      </c>
      <c r="M14" s="37">
        <f t="shared" si="10"/>
        <v>0.61764705882352944</v>
      </c>
      <c r="N14" s="38">
        <v>110</v>
      </c>
      <c r="O14" s="38">
        <f t="shared" si="11"/>
        <v>66.349206349206341</v>
      </c>
      <c r="P14" s="38">
        <f t="shared" si="12"/>
        <v>39.487179487179482</v>
      </c>
      <c r="Q14" s="38">
        <f t="shared" si="13"/>
        <v>70.512820512820511</v>
      </c>
      <c r="R14" s="38">
        <f t="shared" si="14"/>
        <v>43.650793650793645</v>
      </c>
      <c r="S14" s="39">
        <f t="shared" si="15"/>
        <v>-4.1636141636141701</v>
      </c>
      <c r="T14" s="39">
        <f t="shared" si="16"/>
        <v>-4.163614163614163</v>
      </c>
      <c r="U14" t="s">
        <v>83</v>
      </c>
      <c r="V14" t="s">
        <v>123</v>
      </c>
      <c r="W14" t="s">
        <v>72</v>
      </c>
      <c r="X14" s="48" t="s">
        <v>166</v>
      </c>
      <c r="Y14" s="41"/>
    </row>
    <row r="15" spans="1:25" ht="15" x14ac:dyDescent="0.25">
      <c r="A15">
        <v>2.11</v>
      </c>
      <c r="B15">
        <v>1.77</v>
      </c>
      <c r="C15" s="29">
        <f t="shared" si="0"/>
        <v>3.8905400701529036E-2</v>
      </c>
      <c r="D15" s="30">
        <f>IF(OR($A15="",$B15=""),"",A15*'MPTO_working_2-way'!$G14)</f>
        <v>2.1920903954802262</v>
      </c>
      <c r="E15" s="32">
        <f>IF(OR($A15="",$B15=""),"",B15*'MPTO_working_2-way'!$G14)</f>
        <v>1.8388625592417065</v>
      </c>
      <c r="F15" s="30">
        <f>IF(OR($A15="",$B15=""),"",'MPTO_working_2-way'!D14)</f>
        <v>2.2003122514507911</v>
      </c>
      <c r="G15" s="32">
        <f>IF(OR($A15="",$B15=""),"",'MPTO_working_2-way'!E14)</f>
        <v>1.8331165484575556</v>
      </c>
      <c r="H15" s="30">
        <f>IF(OR($A15="",$B15=""),"",'OddsRatio_working_2-way'!M14)</f>
        <v>2.2006491750542465</v>
      </c>
      <c r="I15" s="30">
        <f>IF(OR($A15="",$B15=""),"",'OddsRatio_working_2-way'!N14)</f>
        <v>1.8328827610736662</v>
      </c>
      <c r="J15" s="30">
        <f>IF('Log_working_2-way'!$D14="","",A15^('Log_working_2-way'!$D14))</f>
        <v>2.2044360761738599</v>
      </c>
      <c r="K15" s="32">
        <f>IF('Log_working_2-way'!$D14="","",B15^('Log_working_2-way'!$D14))</f>
        <v>1.8302640711133078</v>
      </c>
      <c r="L15" s="37">
        <f t="shared" si="9"/>
        <v>0.45618556701030921</v>
      </c>
      <c r="M15" s="37">
        <f t="shared" si="10"/>
        <v>0.54381443298969068</v>
      </c>
      <c r="N15" s="38">
        <v>111</v>
      </c>
      <c r="O15" s="38">
        <f t="shared" si="11"/>
        <v>58.393364928909946</v>
      </c>
      <c r="P15" s="38">
        <f t="shared" si="12"/>
        <v>48.288135593220339</v>
      </c>
      <c r="Q15" s="38">
        <f t="shared" si="13"/>
        <v>62.711864406779661</v>
      </c>
      <c r="R15" s="38">
        <f t="shared" si="14"/>
        <v>52.606635071090047</v>
      </c>
      <c r="S15" s="39">
        <f t="shared" si="15"/>
        <v>-4.3184994778697146</v>
      </c>
      <c r="T15" s="39">
        <f t="shared" si="16"/>
        <v>-4.3184994778697074</v>
      </c>
      <c r="U15" t="s">
        <v>124</v>
      </c>
      <c r="V15" t="s">
        <v>104</v>
      </c>
      <c r="W15" t="s">
        <v>72</v>
      </c>
      <c r="X15" s="48" t="s">
        <v>166</v>
      </c>
      <c r="Y15" s="41"/>
    </row>
    <row r="16" spans="1:25" ht="15" x14ac:dyDescent="0.25">
      <c r="A16">
        <v>2.3199999999999998</v>
      </c>
      <c r="B16">
        <v>1.65</v>
      </c>
      <c r="C16" s="29">
        <f t="shared" si="0"/>
        <v>3.709508881922674E-2</v>
      </c>
      <c r="D16" s="30">
        <f>IF(OR($A16="",$B16=""),"",A16*'MPTO_working_2-way'!$G15)</f>
        <v>2.4060606060606058</v>
      </c>
      <c r="E16" s="32">
        <f>IF(OR($A16="",$B16=""),"",B16*'MPTO_working_2-way'!$G15)</f>
        <v>1.711206896551724</v>
      </c>
      <c r="F16" s="30">
        <f>IF(OR($A16="",$B16=""),"",'MPTO_working_2-way'!D15)</f>
        <v>2.4243191893603542</v>
      </c>
      <c r="G16" s="32">
        <f>IF(OR($A16="",$B16=""),"",'MPTO_working_2-way'!E15)</f>
        <v>1.702089817696754</v>
      </c>
      <c r="H16" s="30">
        <f>IF(OR($A16="",$B16=""),"",'OddsRatio_working_2-way'!M15)</f>
        <v>2.4250506063888508</v>
      </c>
      <c r="I16" s="30">
        <f>IF(OR($A16="",$B16=""),"",'OddsRatio_working_2-way'!N15)</f>
        <v>1.7017294652672368</v>
      </c>
      <c r="J16" s="30">
        <f>IF('Log_working_2-way'!$D15="","",A16^('Log_working_2-way'!$D15))</f>
        <v>2.4335275315726488</v>
      </c>
      <c r="K16" s="32">
        <f>IF('Log_working_2-way'!$D15="","",B16^('Log_working_2-way'!$D15))</f>
        <v>1.6975799054956422</v>
      </c>
      <c r="L16" s="37">
        <f t="shared" si="9"/>
        <v>0.41561712846347609</v>
      </c>
      <c r="M16" s="37">
        <f t="shared" si="10"/>
        <v>0.58438287153652402</v>
      </c>
      <c r="N16" s="38">
        <v>112</v>
      </c>
      <c r="O16" s="38">
        <f t="shared" si="11"/>
        <v>63.724137931034477</v>
      </c>
      <c r="P16" s="38">
        <f t="shared" si="12"/>
        <v>44.12121212121211</v>
      </c>
      <c r="Q16" s="38">
        <f t="shared" si="13"/>
        <v>67.878787878787875</v>
      </c>
      <c r="R16" s="38">
        <f t="shared" si="14"/>
        <v>48.275862068965523</v>
      </c>
      <c r="S16" s="39">
        <f t="shared" si="15"/>
        <v>-4.1546499477533985</v>
      </c>
      <c r="T16" s="39">
        <f t="shared" si="16"/>
        <v>-4.1546499477534127</v>
      </c>
      <c r="U16" t="s">
        <v>87</v>
      </c>
      <c r="V16" t="s">
        <v>82</v>
      </c>
      <c r="W16" t="s">
        <v>72</v>
      </c>
      <c r="X16" s="48" t="s">
        <v>166</v>
      </c>
      <c r="Y16" s="41"/>
    </row>
    <row r="17" spans="1:25" ht="15" x14ac:dyDescent="0.25">
      <c r="A17">
        <v>1.83</v>
      </c>
      <c r="B17">
        <v>2.0499999999999998</v>
      </c>
      <c r="C17" s="29">
        <f t="shared" si="0"/>
        <v>3.4252965480474407E-2</v>
      </c>
      <c r="D17" s="30">
        <f>IF(OR($A17="",$B17=""),"",A17*'MPTO_working_2-way'!$G16)</f>
        <v>1.8926829268292682</v>
      </c>
      <c r="E17" s="32">
        <f>IF(OR($A17="",$B17=""),"",B17*'MPTO_working_2-way'!$G16)</f>
        <v>2.1202185792349724</v>
      </c>
      <c r="F17" s="30">
        <f>IF(OR($A17="",$B17=""),"",'MPTO_working_2-way'!D16)</f>
        <v>1.8892106257081707</v>
      </c>
      <c r="G17" s="32">
        <f>IF(OR($A17="",$B17=""),"",'MPTO_working_2-way'!E16)</f>
        <v>2.1245929491717397</v>
      </c>
      <c r="H17" s="30">
        <f>IF(OR($A17="",$B17=""),"",'OddsRatio_working_2-way'!M16)</f>
        <v>1.8890872794479689</v>
      </c>
      <c r="I17" s="30">
        <f>IF(OR($A17="",$B17=""),"",'OddsRatio_working_2-way'!N16)</f>
        <v>2.1247489679763456</v>
      </c>
      <c r="J17" s="30">
        <f>IF('Log_working_2-way'!$D16="","",A17^('Log_working_2-way'!$D16))</f>
        <v>1.8875091450726849</v>
      </c>
      <c r="K17" s="32">
        <f>IF('Log_working_2-way'!$D16="","",B17^('Log_working_2-way'!$D16))</f>
        <v>2.1267489530128172</v>
      </c>
      <c r="L17" s="37">
        <f t="shared" si="9"/>
        <v>0.52835051546391754</v>
      </c>
      <c r="M17" s="37">
        <f t="shared" si="10"/>
        <v>0.47164948453608252</v>
      </c>
      <c r="N17" s="38">
        <v>113</v>
      </c>
      <c r="O17" s="38">
        <f t="shared" si="11"/>
        <v>51.251366120218584</v>
      </c>
      <c r="P17" s="38">
        <f t="shared" si="12"/>
        <v>57.878048780487802</v>
      </c>
      <c r="Q17" s="38">
        <f t="shared" si="13"/>
        <v>55.121951219512198</v>
      </c>
      <c r="R17" s="38">
        <f t="shared" si="14"/>
        <v>61.748633879781416</v>
      </c>
      <c r="S17" s="39">
        <f t="shared" si="15"/>
        <v>-3.8705850992936135</v>
      </c>
      <c r="T17" s="39">
        <f t="shared" si="16"/>
        <v>-3.8705850992936135</v>
      </c>
      <c r="U17" t="s">
        <v>103</v>
      </c>
      <c r="V17" t="s">
        <v>81</v>
      </c>
      <c r="W17" t="s">
        <v>72</v>
      </c>
      <c r="X17" s="48" t="s">
        <v>166</v>
      </c>
      <c r="Y17" s="41"/>
    </row>
    <row r="18" spans="1:25" ht="15" x14ac:dyDescent="0.25">
      <c r="A18">
        <v>2.2599999999999998</v>
      </c>
      <c r="B18">
        <v>1.68</v>
      </c>
      <c r="C18" s="29">
        <f t="shared" si="0"/>
        <v>3.7715971344289834E-2</v>
      </c>
      <c r="D18" s="30">
        <f>IF(OR($A18="",$B18=""),"",A18*'MPTO_working_2-way'!$G17)</f>
        <v>2.3452380952380949</v>
      </c>
      <c r="E18" s="32">
        <f>IF(OR($A18="",$B18=""),"",B18*'MPTO_working_2-way'!$G17)</f>
        <v>1.7433628318584069</v>
      </c>
      <c r="F18" s="30">
        <f>IF(OR($A18="",$B18=""),"",'MPTO_working_2-way'!D17)</f>
        <v>2.3606068142253167</v>
      </c>
      <c r="G18" s="32">
        <f>IF(OR($A18="",$B18=""),"",'MPTO_working_2-way'!E17)</f>
        <v>1.7349661853408882</v>
      </c>
      <c r="H18" s="30">
        <f>IF(OR($A18="",$B18=""),"",'OddsRatio_working_2-way'!M17)</f>
        <v>2.3612278194595446</v>
      </c>
      <c r="I18" s="30">
        <f>IF(OR($A18="",$B18=""),"",'OddsRatio_working_2-way'!N17)</f>
        <v>1.7346308866924531</v>
      </c>
      <c r="J18" s="30">
        <f>IF('Log_working_2-way'!$D17="","",A18^('Log_working_2-way'!$D17))</f>
        <v>2.3683470446740844</v>
      </c>
      <c r="K18" s="32">
        <f>IF('Log_working_2-way'!$D17="","",B18^('Log_working_2-way'!$D17))</f>
        <v>1.7308087549076629</v>
      </c>
      <c r="L18" s="37">
        <f t="shared" si="9"/>
        <v>0.42639593908629447</v>
      </c>
      <c r="M18" s="37">
        <f t="shared" si="10"/>
        <v>0.57360406091370564</v>
      </c>
      <c r="N18" s="38">
        <v>114</v>
      </c>
      <c r="O18" s="38">
        <f t="shared" si="11"/>
        <v>63.557522123893804</v>
      </c>
      <c r="P18" s="38">
        <f t="shared" si="12"/>
        <v>46.142857142857132</v>
      </c>
      <c r="Q18" s="38">
        <f t="shared" si="13"/>
        <v>67.857142857142861</v>
      </c>
      <c r="R18" s="38">
        <f t="shared" si="14"/>
        <v>50.442477876106196</v>
      </c>
      <c r="S18" s="39">
        <f t="shared" si="15"/>
        <v>-4.299620733249057</v>
      </c>
      <c r="T18" s="39">
        <f t="shared" si="16"/>
        <v>-4.2996207332490641</v>
      </c>
      <c r="U18" t="s">
        <v>70</v>
      </c>
      <c r="V18" t="s">
        <v>77</v>
      </c>
      <c r="W18" t="s">
        <v>72</v>
      </c>
      <c r="X18" s="48" t="s">
        <v>166</v>
      </c>
      <c r="Y18" s="41"/>
    </row>
    <row r="19" spans="1:25" ht="15" x14ac:dyDescent="0.25">
      <c r="A19">
        <v>2.0299999999999998</v>
      </c>
      <c r="B19">
        <v>1.81</v>
      </c>
      <c r="C19" s="29">
        <f t="shared" si="0"/>
        <v>4.5097025283727721E-2</v>
      </c>
      <c r="D19" s="30">
        <f>IF(OR($A19="",$B19=""),"",A19*'MPTO_working_2-way'!$G18)</f>
        <v>2.1215469613259672</v>
      </c>
      <c r="E19" s="32">
        <f>IF(OR($A19="",$B19=""),"",B19*'MPTO_working_2-way'!$G18)</f>
        <v>1.8916256157635472</v>
      </c>
      <c r="F19" s="30">
        <f>IF(OR($A19="",$B19=""),"",'MPTO_working_2-way'!D18)</f>
        <v>2.1273774715571898</v>
      </c>
      <c r="G19" s="32">
        <f>IF(OR($A19="",$B19=""),"",'MPTO_working_2-way'!E18)</f>
        <v>1.8870143543127138</v>
      </c>
      <c r="H19" s="30">
        <f>IF(OR($A19="",$B19=""),"",'OddsRatio_working_2-way'!M18)</f>
        <v>2.1276546183435801</v>
      </c>
      <c r="I19" s="30">
        <f>IF(OR($A19="",$B19=""),"",'OddsRatio_working_2-way'!N18)</f>
        <v>1.8867963503478642</v>
      </c>
      <c r="J19" s="30">
        <f>IF('Log_working_2-way'!$D18="","",A19^('Log_working_2-way'!$D18))</f>
        <v>2.1303483867491475</v>
      </c>
      <c r="K19" s="32">
        <f>IF('Log_working_2-way'!$D18="","",B19^('Log_working_2-way'!$D18))</f>
        <v>1.8846829983767455</v>
      </c>
      <c r="L19" s="37">
        <f t="shared" si="9"/>
        <v>0.47135416666666657</v>
      </c>
      <c r="M19" s="37">
        <f t="shared" si="10"/>
        <v>0.52864583333333326</v>
      </c>
      <c r="N19" s="38">
        <v>115</v>
      </c>
      <c r="O19" s="38">
        <f t="shared" si="11"/>
        <v>58.349753694581281</v>
      </c>
      <c r="P19" s="38">
        <f t="shared" si="12"/>
        <v>51.464088397790064</v>
      </c>
      <c r="Q19" s="38">
        <f t="shared" si="13"/>
        <v>63.53591160220995</v>
      </c>
      <c r="R19" s="38">
        <f t="shared" si="14"/>
        <v>56.650246305418726</v>
      </c>
      <c r="S19" s="39">
        <f t="shared" si="15"/>
        <v>-5.1861579076286688</v>
      </c>
      <c r="T19" s="39">
        <f t="shared" si="16"/>
        <v>-5.1861579076286617</v>
      </c>
      <c r="U19" t="s">
        <v>86</v>
      </c>
      <c r="V19" t="s">
        <v>152</v>
      </c>
      <c r="W19" t="s">
        <v>73</v>
      </c>
      <c r="X19" s="48" t="s">
        <v>166</v>
      </c>
      <c r="Y19" s="41"/>
    </row>
    <row r="20" spans="1:25" ht="15" x14ac:dyDescent="0.25">
      <c r="A20">
        <v>1.85</v>
      </c>
      <c r="B20">
        <v>1.99</v>
      </c>
      <c r="C20" s="29">
        <f t="shared" si="0"/>
        <v>4.3053103354610656E-2</v>
      </c>
      <c r="D20" s="30">
        <f>IF(OR($A20="",$B20=""),"",A20*'MPTO_working_2-way'!$G19)</f>
        <v>1.9296482412060298</v>
      </c>
      <c r="E20" s="32">
        <f>IF(OR($A20="",$B20=""),"",B20*'MPTO_working_2-way'!$G19)</f>
        <v>2.0756756756756753</v>
      </c>
      <c r="F20" s="30">
        <f>IF(OR($A20="",$B20=""),"",'MPTO_working_2-way'!D19)</f>
        <v>1.9267303414889438</v>
      </c>
      <c r="G20" s="32">
        <f>IF(OR($A20="",$B20=""),"",'MPTO_working_2-way'!E19)</f>
        <v>2.0790625441197226</v>
      </c>
      <c r="H20" s="30">
        <f>IF(OR($A20="",$B20=""),"",'OddsRatio_working_2-way'!M19)</f>
        <v>1.9265990819042815</v>
      </c>
      <c r="I20" s="30">
        <f>IF(OR($A20="",$B20=""),"",'OddsRatio_working_2-way'!N19)</f>
        <v>2.0792154012767514</v>
      </c>
      <c r="J20" s="30">
        <f>IF('Log_working_2-way'!$D19="","",A20^('Log_working_2-way'!$D19))</f>
        <v>1.9252626773989769</v>
      </c>
      <c r="K20" s="32">
        <f>IF('Log_working_2-way'!$D19="","",B20^('Log_working_2-way'!$D19))</f>
        <v>2.0807741676242877</v>
      </c>
      <c r="L20" s="37">
        <f t="shared" si="9"/>
        <v>0.51822916666666674</v>
      </c>
      <c r="M20" s="37">
        <f t="shared" si="10"/>
        <v>0.48177083333333343</v>
      </c>
      <c r="N20" s="38">
        <v>116</v>
      </c>
      <c r="O20" s="38">
        <f t="shared" si="11"/>
        <v>53.297297297297298</v>
      </c>
      <c r="P20" s="38">
        <f t="shared" si="12"/>
        <v>57.708542713567837</v>
      </c>
      <c r="Q20" s="38">
        <f t="shared" si="13"/>
        <v>58.291457286432156</v>
      </c>
      <c r="R20" s="38">
        <f t="shared" si="14"/>
        <v>62.702702702702695</v>
      </c>
      <c r="S20" s="39">
        <f t="shared" si="15"/>
        <v>-4.9941599891348574</v>
      </c>
      <c r="T20" s="39">
        <f t="shared" si="16"/>
        <v>-4.9941599891348574</v>
      </c>
      <c r="U20" t="s">
        <v>105</v>
      </c>
      <c r="V20" t="s">
        <v>85</v>
      </c>
      <c r="W20" t="s">
        <v>73</v>
      </c>
      <c r="X20" s="48" t="s">
        <v>166</v>
      </c>
      <c r="Y20" s="41"/>
    </row>
    <row r="21" spans="1:25" ht="15" x14ac:dyDescent="0.25">
      <c r="A21">
        <v>2.09</v>
      </c>
      <c r="B21">
        <v>1.81</v>
      </c>
      <c r="C21" s="29">
        <f t="shared" si="0"/>
        <v>3.0955087366835166E-2</v>
      </c>
      <c r="D21" s="30">
        <f>IF(OR($A21="",$B21=""),"",A21*'MPTO_working_2-way'!$G20)</f>
        <v>2.1546961325966851</v>
      </c>
      <c r="E21" s="32">
        <f>IF(OR($A21="",$B21=""),"",B21*'MPTO_working_2-way'!$G20)</f>
        <v>1.8660287081339717</v>
      </c>
      <c r="F21" s="30">
        <f>IF(OR($A21="",$B21=""),"",'MPTO_working_2-way'!D20)</f>
        <v>2.159867538325388</v>
      </c>
      <c r="G21" s="32">
        <f>IF(OR($A21="",$B21=""),"",'MPTO_working_2-way'!E20)</f>
        <v>1.8621674173619833</v>
      </c>
      <c r="H21" s="30">
        <f>IF(OR($A21="",$B21=""),"",'OddsRatio_working_2-way'!M20)</f>
        <v>2.1600340565456171</v>
      </c>
      <c r="I21" s="30">
        <f>IF(OR($A21="",$B21=""),"",'OddsRatio_working_2-way'!N20)</f>
        <v>1.8620436566990362</v>
      </c>
      <c r="J21" s="30">
        <f>IF('Log_working_2-way'!$D20="","",A21^('Log_working_2-way'!$D20))</f>
        <v>2.1623937828196005</v>
      </c>
      <c r="K21" s="32">
        <f>IF('Log_working_2-way'!$D20="","",B21^('Log_working_2-way'!$D20))</f>
        <v>1.8602936584659731</v>
      </c>
      <c r="L21" s="37">
        <f t="shared" si="9"/>
        <v>0.46410256410256412</v>
      </c>
      <c r="M21" s="37">
        <f t="shared" si="10"/>
        <v>0.53589743589743577</v>
      </c>
      <c r="N21" s="38">
        <v>117</v>
      </c>
      <c r="O21" s="38">
        <f t="shared" si="11"/>
        <v>61.019138755980855</v>
      </c>
      <c r="P21" s="38">
        <f t="shared" si="12"/>
        <v>52.359116022099457</v>
      </c>
      <c r="Q21" s="38">
        <f t="shared" si="13"/>
        <v>64.640883977900558</v>
      </c>
      <c r="R21" s="38">
        <f t="shared" si="14"/>
        <v>55.980861244019145</v>
      </c>
      <c r="S21" s="39">
        <f t="shared" si="15"/>
        <v>-3.6217452219197028</v>
      </c>
      <c r="T21" s="39">
        <f t="shared" si="16"/>
        <v>-3.6217452219196886</v>
      </c>
      <c r="U21" t="s">
        <v>156</v>
      </c>
      <c r="V21" t="s">
        <v>157</v>
      </c>
      <c r="W21" t="s">
        <v>169</v>
      </c>
      <c r="X21" s="48" t="s">
        <v>166</v>
      </c>
      <c r="Y21" s="41"/>
    </row>
    <row r="22" spans="1:25" ht="15" x14ac:dyDescent="0.25">
      <c r="A22">
        <v>2.09</v>
      </c>
      <c r="B22">
        <v>1.79</v>
      </c>
      <c r="C22" s="29">
        <f t="shared" si="0"/>
        <v>3.7128117398625982E-2</v>
      </c>
      <c r="D22" s="30">
        <f>IF(OR($A22="",$B22=""),"",A22*'MPTO_working_2-way'!$G21)</f>
        <v>2.1675977653631282</v>
      </c>
      <c r="E22" s="32">
        <f>IF(OR($A22="",$B22=""),"",B22*'MPTO_working_2-way'!$G21)</f>
        <v>1.8564593301435406</v>
      </c>
      <c r="F22" s="30">
        <f>IF(OR($A22="",$B22=""),"",'MPTO_working_2-way'!D21)</f>
        <v>2.1743628490889537</v>
      </c>
      <c r="G22" s="32">
        <f>IF(OR($A22="",$B22=""),"",'MPTO_working_2-way'!E21)</f>
        <v>1.8515255747197545</v>
      </c>
      <c r="H22" s="30">
        <f>IF(OR($A22="",$B22=""),"",'OddsRatio_working_2-way'!M21)</f>
        <v>2.1746262535134471</v>
      </c>
      <c r="I22" s="30">
        <f>IF(OR($A22="",$B22=""),"",'OddsRatio_working_2-way'!N21)</f>
        <v>1.8513346241060764</v>
      </c>
      <c r="J22" s="30">
        <f>IF('Log_working_2-way'!$D21="","",A22^('Log_working_2-way'!$D21))</f>
        <v>2.177733465070919</v>
      </c>
      <c r="K22" s="32">
        <f>IF('Log_working_2-way'!$D21="","",B22^('Log_working_2-way'!$D21))</f>
        <v>1.8490885498780329</v>
      </c>
      <c r="L22" s="37">
        <f t="shared" si="9"/>
        <v>0.46134020618556709</v>
      </c>
      <c r="M22" s="37">
        <f t="shared" si="10"/>
        <v>0.53865979381443296</v>
      </c>
      <c r="N22" s="38">
        <v>118</v>
      </c>
      <c r="O22" s="38">
        <f t="shared" si="11"/>
        <v>61.540669856459324</v>
      </c>
      <c r="P22" s="38">
        <f t="shared" si="12"/>
        <v>52.07821229050279</v>
      </c>
      <c r="Q22" s="38">
        <f t="shared" si="13"/>
        <v>65.92178770949721</v>
      </c>
      <c r="R22" s="38">
        <f t="shared" si="14"/>
        <v>56.459330143540676</v>
      </c>
      <c r="S22" s="39">
        <f t="shared" si="15"/>
        <v>-4.3811178530378854</v>
      </c>
      <c r="T22" s="39">
        <f t="shared" si="16"/>
        <v>-4.3811178530378854</v>
      </c>
      <c r="U22" t="s">
        <v>147</v>
      </c>
      <c r="V22" t="s">
        <v>148</v>
      </c>
      <c r="W22" t="s">
        <v>98</v>
      </c>
      <c r="X22" s="48" t="s">
        <v>166</v>
      </c>
      <c r="Y22" s="41"/>
    </row>
    <row r="23" spans="1:25" ht="15" x14ac:dyDescent="0.25">
      <c r="A23">
        <v>2.41</v>
      </c>
      <c r="B23">
        <v>1.6</v>
      </c>
      <c r="C23" s="29">
        <f t="shared" si="0"/>
        <v>3.9937759336099443E-2</v>
      </c>
      <c r="D23" s="30">
        <f>IF(OR($A23="",$B23=""),"",A23*'MPTO_working_2-way'!$G22)</f>
        <v>2.5062499999999996</v>
      </c>
      <c r="E23" s="32">
        <f>IF(OR($A23="",$B23=""),"",B23*'MPTO_working_2-way'!$G22)</f>
        <v>1.6639004149377592</v>
      </c>
      <c r="F23" s="30">
        <f>IF(OR($A23="",$B23=""),"",'MPTO_working_2-way'!D22)</f>
        <v>2.5318450426789227</v>
      </c>
      <c r="G23" s="32">
        <f>IF(OR($A23="",$B23=""),"",'MPTO_working_2-way'!E22)</f>
        <v>1.6528075439348477</v>
      </c>
      <c r="H23" s="30">
        <f>IF(OR($A23="",$B23=""),"",'OddsRatio_working_2-way'!M22)</f>
        <v>2.532970971675589</v>
      </c>
      <c r="I23" s="30">
        <f>IF(OR($A23="",$B23=""),"",'OddsRatio_working_2-way'!N22)</f>
        <v>1.652328073053442</v>
      </c>
      <c r="J23" s="30">
        <f>IF('Log_working_2-way'!$D22="","",A23^('Log_working_2-way'!$D22))</f>
        <v>2.5449579873420185</v>
      </c>
      <c r="K23" s="32">
        <f>IF('Log_working_2-way'!$D22="","",B23^('Log_working_2-way'!$D22))</f>
        <v>1.6472667918433761</v>
      </c>
      <c r="L23" s="37">
        <f t="shared" si="9"/>
        <v>0.39900249376558611</v>
      </c>
      <c r="M23" s="37">
        <f t="shared" si="10"/>
        <v>0.60099750623441406</v>
      </c>
      <c r="N23" s="38">
        <v>119</v>
      </c>
      <c r="O23" s="38">
        <f t="shared" si="11"/>
        <v>69.622406639004154</v>
      </c>
      <c r="P23" s="38">
        <f t="shared" si="12"/>
        <v>44.625</v>
      </c>
      <c r="Q23" s="38">
        <f t="shared" si="13"/>
        <v>74.375</v>
      </c>
      <c r="R23" s="38">
        <f t="shared" si="14"/>
        <v>49.377593360995846</v>
      </c>
      <c r="S23" s="39">
        <f t="shared" si="15"/>
        <v>-4.7525933609958457</v>
      </c>
      <c r="T23" s="39">
        <f t="shared" si="16"/>
        <v>-4.7525933609958457</v>
      </c>
      <c r="U23" t="s">
        <v>133</v>
      </c>
      <c r="V23" t="s">
        <v>132</v>
      </c>
      <c r="W23" t="s">
        <v>98</v>
      </c>
      <c r="X23" s="48" t="s">
        <v>166</v>
      </c>
      <c r="Y23" s="41"/>
    </row>
    <row r="24" spans="1:25" ht="15" x14ac:dyDescent="0.25">
      <c r="A24">
        <v>2.1</v>
      </c>
      <c r="B24">
        <v>1.78</v>
      </c>
      <c r="C24" s="29">
        <f t="shared" si="0"/>
        <v>3.7988228999465079E-2</v>
      </c>
      <c r="D24" s="30">
        <f>IF(OR($A24="",$B24=""),"",A24*'MPTO_working_2-way'!$G23)</f>
        <v>2.1797752808988768</v>
      </c>
      <c r="E24" s="32">
        <f>IF(OR($A24="",$B24=""),"",B24*'MPTO_working_2-way'!$G23)</f>
        <v>1.8476190476190479</v>
      </c>
      <c r="F24" s="30">
        <f>IF(OR($A24="",$B24=""),"",'MPTO_working_2-way'!D23)</f>
        <v>2.1872440023405506</v>
      </c>
      <c r="G24" s="32">
        <f>IF(OR($A24="",$B24=""),"",'MPTO_working_2-way'!E23)</f>
        <v>1.8422868408082802</v>
      </c>
      <c r="H24" s="30">
        <f>IF(OR($A24="",$B24=""),"",'OddsRatio_working_2-way'!M23)</f>
        <v>2.1875421719907089</v>
      </c>
      <c r="I24" s="30">
        <f>IF(OR($A24="",$B24=""),"",'OddsRatio_working_2-way'!N23)</f>
        <v>1.8420753583206844</v>
      </c>
      <c r="J24" s="30">
        <f>IF('Log_working_2-way'!$D23="","",A24^('Log_working_2-way'!$D23))</f>
        <v>2.1909772182449698</v>
      </c>
      <c r="K24" s="32">
        <f>IF('Log_working_2-way'!$D23="","",B24^('Log_working_2-way'!$D23))</f>
        <v>1.8396466235294411</v>
      </c>
      <c r="L24" s="37">
        <f t="shared" si="9"/>
        <v>0.45876288659793807</v>
      </c>
      <c r="M24" s="37">
        <f t="shared" si="10"/>
        <v>0.54123711340206171</v>
      </c>
      <c r="N24" s="38">
        <v>120</v>
      </c>
      <c r="O24" s="38">
        <f t="shared" si="11"/>
        <v>62.857142857142854</v>
      </c>
      <c r="P24" s="38">
        <f t="shared" si="12"/>
        <v>52.584269662921351</v>
      </c>
      <c r="Q24" s="38">
        <f t="shared" si="13"/>
        <v>67.415730337078656</v>
      </c>
      <c r="R24" s="38">
        <f t="shared" si="14"/>
        <v>57.142857142857139</v>
      </c>
      <c r="S24" s="39">
        <f t="shared" si="15"/>
        <v>-4.5585874799358024</v>
      </c>
      <c r="T24" s="39">
        <f t="shared" si="16"/>
        <v>-4.5585874799357882</v>
      </c>
      <c r="U24" t="s">
        <v>158</v>
      </c>
      <c r="V24" t="s">
        <v>149</v>
      </c>
      <c r="W24" t="s">
        <v>98</v>
      </c>
      <c r="X24" s="48" t="s">
        <v>166</v>
      </c>
      <c r="Y24" s="41"/>
    </row>
    <row r="25" spans="1:25" ht="15" x14ac:dyDescent="0.25">
      <c r="A25">
        <v>2.16</v>
      </c>
      <c r="B25">
        <v>1.74</v>
      </c>
      <c r="C25" s="29">
        <f t="shared" si="0"/>
        <v>3.7675606641123682E-2</v>
      </c>
      <c r="D25" s="30">
        <f>IF(OR($A25="",$B25=""),"",A25*'MPTO_working_2-way'!$G24)</f>
        <v>2.2413793103448274</v>
      </c>
      <c r="E25" s="32">
        <f>IF(OR($A25="",$B25=""),"",B25*'MPTO_working_2-way'!$G24)</f>
        <v>1.8055555555555551</v>
      </c>
      <c r="F25" s="30">
        <f>IF(OR($A25="",$B25=""),"",'MPTO_working_2-way'!D24)</f>
        <v>2.2516175413371671</v>
      </c>
      <c r="G25" s="32">
        <f>IF(OR($A25="",$B25=""),"",'MPTO_working_2-way'!E24)</f>
        <v>1.7989661114302122</v>
      </c>
      <c r="H25" s="30">
        <f>IF(OR($A25="",$B25=""),"",'OddsRatio_working_2-way'!M24)</f>
        <v>2.2520253861514017</v>
      </c>
      <c r="I25" s="30">
        <f>IF(OR($A25="",$B25=""),"",'OddsRatio_working_2-way'!N24)</f>
        <v>1.7987058497862392</v>
      </c>
      <c r="J25" s="30">
        <f>IF('Log_working_2-way'!$D24="","",A25^('Log_working_2-way'!$D24))</f>
        <v>2.2567451068476951</v>
      </c>
      <c r="K25" s="32">
        <f>IF('Log_working_2-way'!$D24="","",B25^('Log_working_2-way'!$D24))</f>
        <v>1.7957063007853538</v>
      </c>
      <c r="L25" s="37">
        <f t="shared" si="9"/>
        <v>0.44615384615384618</v>
      </c>
      <c r="M25" s="37">
        <f t="shared" si="10"/>
        <v>0.55384615384615399</v>
      </c>
      <c r="N25" s="38">
        <v>121</v>
      </c>
      <c r="O25" s="38">
        <f t="shared" si="11"/>
        <v>64.981481481481481</v>
      </c>
      <c r="P25" s="38">
        <f t="shared" si="12"/>
        <v>51.459770114942522</v>
      </c>
      <c r="Q25" s="38">
        <f t="shared" si="13"/>
        <v>69.540229885057471</v>
      </c>
      <c r="R25" s="38">
        <f t="shared" si="14"/>
        <v>56.018518518518512</v>
      </c>
      <c r="S25" s="39">
        <f t="shared" si="15"/>
        <v>-4.55874840357599</v>
      </c>
      <c r="T25" s="39">
        <f t="shared" si="16"/>
        <v>-4.55874840357599</v>
      </c>
      <c r="U25" t="s">
        <v>150</v>
      </c>
      <c r="V25" t="s">
        <v>159</v>
      </c>
      <c r="W25" t="s">
        <v>98</v>
      </c>
      <c r="X25" s="48" t="s">
        <v>166</v>
      </c>
      <c r="Y25" s="41"/>
    </row>
    <row r="26" spans="1:25" ht="15" x14ac:dyDescent="0.25">
      <c r="A26">
        <v>2.61</v>
      </c>
      <c r="B26">
        <v>1.54</v>
      </c>
      <c r="C26" s="29">
        <f t="shared" si="0"/>
        <v>3.2492411802756749E-2</v>
      </c>
      <c r="D26" s="30">
        <f>IF(OR($A26="",$B26=""),"",A26*'MPTO_working_2-way'!$G25)</f>
        <v>2.6948051948051952</v>
      </c>
      <c r="E26" s="32">
        <f>IF(OR($A26="",$B26=""),"",B26*'MPTO_working_2-way'!$G25)</f>
        <v>1.5900383141762455</v>
      </c>
      <c r="F26" s="30">
        <f>IF(OR($A26="",$B26=""),"",'MPTO_working_2-way'!D25)</f>
        <v>2.725571302637825</v>
      </c>
      <c r="G26" s="32">
        <f>IF(OR($A26="",$B26=""),"",'MPTO_working_2-way'!E25)</f>
        <v>1.5795182143278188</v>
      </c>
      <c r="H26" s="30">
        <f>IF(OR($A26="",$B26=""),"",'OddsRatio_working_2-way'!M25)</f>
        <v>2.7266966964355612</v>
      </c>
      <c r="I26" s="30">
        <f>IF(OR($A26="",$B26=""),"",'OddsRatio_working_2-way'!N25)</f>
        <v>1.5791405068790083</v>
      </c>
      <c r="J26" s="30">
        <f>IF('Log_working_2-way'!$D25="","",A26^('Log_working_2-way'!$D25))</f>
        <v>2.7411050265020145</v>
      </c>
      <c r="K26" s="32">
        <f>IF('Log_working_2-way'!$D25="","",B26^('Log_working_2-way'!$D25))</f>
        <v>1.5743478910108941</v>
      </c>
      <c r="L26" s="37">
        <f t="shared" si="9"/>
        <v>0.37108433734939755</v>
      </c>
      <c r="M26" s="37">
        <f t="shared" si="10"/>
        <v>0.62891566265060228</v>
      </c>
      <c r="N26" s="38">
        <v>122</v>
      </c>
      <c r="O26" s="38">
        <f t="shared" si="11"/>
        <v>75.256704980842898</v>
      </c>
      <c r="P26" s="38">
        <f t="shared" si="12"/>
        <v>42.779220779220779</v>
      </c>
      <c r="Q26" s="38">
        <f t="shared" si="13"/>
        <v>79.220779220779221</v>
      </c>
      <c r="R26" s="38">
        <f t="shared" si="14"/>
        <v>46.743295019157088</v>
      </c>
      <c r="S26" s="39">
        <f t="shared" si="15"/>
        <v>-3.9640742399363234</v>
      </c>
      <c r="T26" s="39">
        <f t="shared" si="16"/>
        <v>-3.9640742399363091</v>
      </c>
      <c r="U26" t="s">
        <v>160</v>
      </c>
      <c r="V26" t="s">
        <v>161</v>
      </c>
      <c r="W26" t="s">
        <v>78</v>
      </c>
      <c r="X26" s="48" t="s">
        <v>166</v>
      </c>
      <c r="Y26" s="41"/>
    </row>
    <row r="27" spans="1:25" ht="15" x14ac:dyDescent="0.25">
      <c r="A27">
        <v>2.2799999999999998</v>
      </c>
      <c r="B27">
        <v>1.68</v>
      </c>
      <c r="C27" s="29">
        <f t="shared" si="0"/>
        <v>3.383458646616555E-2</v>
      </c>
      <c r="D27" s="30">
        <f>IF(OR($A27="",$B27=""),"",A27*'MPTO_working_2-way'!$G26)</f>
        <v>2.3571428571428572</v>
      </c>
      <c r="E27" s="32">
        <f>IF(OR($A27="",$B27=""),"",B27*'MPTO_working_2-way'!$G26)</f>
        <v>1.736842105263158</v>
      </c>
      <c r="F27" s="30">
        <f>IF(OR($A27="",$B27=""),"",'MPTO_working_2-way'!D26)</f>
        <v>2.3714710252600297</v>
      </c>
      <c r="G27" s="32">
        <f>IF(OR($A27="",$B27=""),"",'MPTO_working_2-way'!E26)</f>
        <v>1.7291440953412784</v>
      </c>
      <c r="H27" s="30">
        <f>IF(OR($A27="",$B27=""),"",'OddsRatio_working_2-way'!M26)</f>
        <v>2.3719886811400706</v>
      </c>
      <c r="I27" s="30">
        <f>IF(OR($A27="",$B27=""),"",'OddsRatio_working_2-way'!N26)</f>
        <v>1.728868986855663</v>
      </c>
      <c r="J27" s="30">
        <f>IF('Log_working_2-way'!$D26="","",A27^('Log_working_2-way'!$D26))</f>
        <v>2.3786002597874161</v>
      </c>
      <c r="K27" s="32">
        <f>IF('Log_working_2-way'!$D26="","",B27^('Log_working_2-way'!$D26))</f>
        <v>1.7253734306956654</v>
      </c>
      <c r="L27" s="37">
        <f t="shared" si="9"/>
        <v>0.42424242424242425</v>
      </c>
      <c r="M27" s="37">
        <f t="shared" si="10"/>
        <v>0.57575757575757569</v>
      </c>
      <c r="N27" s="38">
        <v>123</v>
      </c>
      <c r="O27" s="38">
        <f t="shared" si="11"/>
        <v>69.05263157894737</v>
      </c>
      <c r="P27" s="38">
        <f t="shared" si="12"/>
        <v>49.785714285714278</v>
      </c>
      <c r="Q27" s="38">
        <f t="shared" si="13"/>
        <v>73.214285714285708</v>
      </c>
      <c r="R27" s="38">
        <f t="shared" si="14"/>
        <v>53.947368421052637</v>
      </c>
      <c r="S27" s="39">
        <f t="shared" si="15"/>
        <v>-4.1616541353383383</v>
      </c>
      <c r="T27" s="39">
        <f t="shared" si="16"/>
        <v>-4.1616541353383596</v>
      </c>
      <c r="U27" t="s">
        <v>145</v>
      </c>
      <c r="V27" t="s">
        <v>136</v>
      </c>
      <c r="W27" t="s">
        <v>146</v>
      </c>
      <c r="X27" s="48" t="s">
        <v>166</v>
      </c>
      <c r="Y27" s="41"/>
    </row>
    <row r="28" spans="1:25" ht="15" x14ac:dyDescent="0.25">
      <c r="A28">
        <v>2.3199999999999998</v>
      </c>
      <c r="B28">
        <v>1.66</v>
      </c>
      <c r="C28" s="29">
        <f t="shared" si="0"/>
        <v>3.3444121312837582E-2</v>
      </c>
      <c r="D28" s="30">
        <f>IF(OR($A28="",$B28=""),"",A28*'MPTO_working_2-way'!$G27)</f>
        <v>2.3975903614457832</v>
      </c>
      <c r="E28" s="32">
        <f>IF(OR($A28="",$B28=""),"",B28*'MPTO_working_2-way'!$G27)</f>
        <v>1.7155172413793103</v>
      </c>
      <c r="F28" s="30">
        <f>IF(OR($A28="",$B28=""),"",'MPTO_working_2-way'!D27)</f>
        <v>2.4136375031336175</v>
      </c>
      <c r="G28" s="32">
        <f>IF(OR($A28="",$B28=""),"",'MPTO_working_2-way'!E27)</f>
        <v>1.707394928178755</v>
      </c>
      <c r="H28" s="30">
        <f>IF(OR($A28="",$B28=""),"",'OddsRatio_working_2-way'!M27)</f>
        <v>2.4142135623730954</v>
      </c>
      <c r="I28" s="30">
        <f>IF(OR($A28="",$B28=""),"",'OddsRatio_working_2-way'!N27)</f>
        <v>1.7071067811865479</v>
      </c>
      <c r="J28" s="30">
        <f>IF('Log_working_2-way'!$D27="","",A28^('Log_working_2-way'!$D27))</f>
        <v>2.4216287324780335</v>
      </c>
      <c r="K28" s="32">
        <f>IF('Log_working_2-way'!$D27="","",B28^('Log_working_2-way'!$D27))</f>
        <v>1.7034185347793582</v>
      </c>
      <c r="L28" s="37">
        <f t="shared" si="9"/>
        <v>0.41708542713567837</v>
      </c>
      <c r="M28" s="37">
        <f t="shared" si="10"/>
        <v>0.58291457286432158</v>
      </c>
      <c r="N28" s="38">
        <v>124</v>
      </c>
      <c r="O28" s="38">
        <f t="shared" si="11"/>
        <v>70.551724137931046</v>
      </c>
      <c r="P28" s="38">
        <f t="shared" si="12"/>
        <v>49.301204819277118</v>
      </c>
      <c r="Q28" s="38">
        <f t="shared" si="13"/>
        <v>74.698795180722897</v>
      </c>
      <c r="R28" s="38">
        <f t="shared" si="14"/>
        <v>53.448275862068968</v>
      </c>
      <c r="S28" s="39">
        <f t="shared" si="15"/>
        <v>-4.1470710427918505</v>
      </c>
      <c r="T28" s="39">
        <f t="shared" si="16"/>
        <v>-4.1470710427918505</v>
      </c>
      <c r="U28" t="s">
        <v>141</v>
      </c>
      <c r="V28" t="s">
        <v>138</v>
      </c>
      <c r="W28" t="s">
        <v>146</v>
      </c>
      <c r="X28" s="48" t="s">
        <v>166</v>
      </c>
      <c r="Y28" s="41"/>
    </row>
    <row r="29" spans="1:25" ht="15" x14ac:dyDescent="0.25">
      <c r="A29">
        <v>3.05</v>
      </c>
      <c r="B29">
        <v>1.41</v>
      </c>
      <c r="C29" s="29">
        <f t="shared" si="0"/>
        <v>3.7088710615044818E-2</v>
      </c>
      <c r="D29" s="30">
        <f>IF(OR($A29="",$B29=""),"",A29*'MPTO_working_2-way'!$G28)</f>
        <v>3.1631205673758864</v>
      </c>
      <c r="E29" s="32">
        <f>IF(OR($A29="",$B29=""),"",B29*'MPTO_working_2-way'!$G28)</f>
        <v>1.4622950819672131</v>
      </c>
      <c r="F29" s="30">
        <f>IF(OR($A29="",$B29=""),"",'MPTO_working_2-way'!D28)</f>
        <v>3.2328509678631834</v>
      </c>
      <c r="G29" s="32">
        <f>IF(OR($A29="",$B29=""),"",'MPTO_working_2-way'!E28)</f>
        <v>1.4478579244171366</v>
      </c>
      <c r="H29" s="30">
        <f>IF(OR($A29="",$B29=""),"",'OddsRatio_working_2-way'!M28)</f>
        <v>3.2360679774997889</v>
      </c>
      <c r="I29" s="30">
        <f>IF(OR($A29="",$B29=""),"",'OddsRatio_working_2-way'!N28)</f>
        <v>1.4472135954999581</v>
      </c>
      <c r="J29" s="30">
        <f>IF('Log_working_2-way'!$D28="","",A29^('Log_working_2-way'!$D28))</f>
        <v>3.2698290836233812</v>
      </c>
      <c r="K29" s="32">
        <f>IF('Log_working_2-way'!$D28="","",B29^('Log_working_2-way'!$D28))</f>
        <v>1.4405618058266774</v>
      </c>
      <c r="L29" s="37">
        <f t="shared" si="9"/>
        <v>0.31614349775784756</v>
      </c>
      <c r="M29" s="37">
        <f t="shared" si="10"/>
        <v>0.68385650224215244</v>
      </c>
      <c r="N29" s="38">
        <v>125</v>
      </c>
      <c r="O29" s="38">
        <f t="shared" si="11"/>
        <v>84.016393442622956</v>
      </c>
      <c r="P29" s="38">
        <f t="shared" si="12"/>
        <v>36.347517730496456</v>
      </c>
      <c r="Q29" s="38">
        <f t="shared" si="13"/>
        <v>88.652482269503551</v>
      </c>
      <c r="R29" s="38">
        <f t="shared" si="14"/>
        <v>40.983606557377051</v>
      </c>
      <c r="S29" s="39">
        <f t="shared" si="15"/>
        <v>-4.6360888268805951</v>
      </c>
      <c r="T29" s="39">
        <f t="shared" si="16"/>
        <v>-4.6360888268805951</v>
      </c>
      <c r="U29" t="s">
        <v>143</v>
      </c>
      <c r="V29" t="s">
        <v>144</v>
      </c>
      <c r="W29" t="s">
        <v>146</v>
      </c>
      <c r="X29" s="48" t="s">
        <v>166</v>
      </c>
      <c r="Y29" s="41"/>
    </row>
    <row r="30" spans="1:25" s="35" customFormat="1" ht="15" x14ac:dyDescent="0.25">
      <c r="A30">
        <v>2.2999999999999998</v>
      </c>
      <c r="B30">
        <v>1.67</v>
      </c>
      <c r="C30" s="29">
        <f t="shared" si="0"/>
        <v>3.3585003905233002E-2</v>
      </c>
      <c r="D30" s="30">
        <f>IF(OR($A30="",$B30=""),"",A30*'MPTO_working_2-way'!$G29)</f>
        <v>2.3772455089820359</v>
      </c>
      <c r="E30" s="32">
        <f>IF(OR($A30="",$B30=""),"",B30*'MPTO_working_2-way'!$G29)</f>
        <v>1.7260869565217389</v>
      </c>
      <c r="F30" s="30">
        <f>IF(OR($A30="",$B30=""),"",'MPTO_working_2-way'!D29)</f>
        <v>2.3924011211460603</v>
      </c>
      <c r="G30" s="32">
        <f>IF(OR($A30="",$B30=""),"",'MPTO_working_2-way'!E29)</f>
        <v>1.7181838514873629</v>
      </c>
      <c r="H30" s="30">
        <f>IF(OR($A30="",$B30=""),"",'OddsRatio_working_2-way'!M29)</f>
        <v>2.3929459815307572</v>
      </c>
      <c r="I30" s="30">
        <f>IF(OR($A30="",$B30=""),"",'OddsRatio_working_2-way'!N29)</f>
        <v>1.7179029289427752</v>
      </c>
      <c r="J30" s="30">
        <f>IF('Log_working_2-way'!$D29="","",A30^('Log_working_2-way'!$D29))</f>
        <v>2.399943779582375</v>
      </c>
      <c r="K30" s="32">
        <f>IF('Log_working_2-way'!$D29="","",B30^('Log_working_2-way'!$D29))</f>
        <v>1.7143143993241288</v>
      </c>
      <c r="L30" s="37">
        <f t="shared" si="9"/>
        <v>0.42065491183879095</v>
      </c>
      <c r="M30" s="37">
        <f t="shared" si="10"/>
        <v>0.57934508816120911</v>
      </c>
      <c r="N30" s="38">
        <v>126</v>
      </c>
      <c r="O30" s="38">
        <f t="shared" si="11"/>
        <v>71.217391304347814</v>
      </c>
      <c r="P30" s="38">
        <f t="shared" si="12"/>
        <v>50.550898203592808</v>
      </c>
      <c r="Q30" s="38">
        <f t="shared" si="13"/>
        <v>75.449101796407192</v>
      </c>
      <c r="R30" s="38">
        <f t="shared" si="14"/>
        <v>54.782608695652179</v>
      </c>
      <c r="S30" s="39">
        <f t="shared" si="15"/>
        <v>-4.2317104920593778</v>
      </c>
      <c r="T30" s="39">
        <f t="shared" si="16"/>
        <v>-4.2317104920593707</v>
      </c>
      <c r="U30" t="s">
        <v>137</v>
      </c>
      <c r="V30" t="s">
        <v>135</v>
      </c>
      <c r="W30" t="s">
        <v>146</v>
      </c>
      <c r="X30" s="48" t="s">
        <v>166</v>
      </c>
      <c r="Y30" s="41"/>
    </row>
    <row r="31" spans="1:25" ht="15" x14ac:dyDescent="0.25">
      <c r="A31">
        <v>2.41</v>
      </c>
      <c r="B31">
        <v>1.61</v>
      </c>
      <c r="C31" s="29">
        <f t="shared" si="0"/>
        <v>3.6055771758459754E-2</v>
      </c>
      <c r="D31" s="30">
        <f>IF(OR($A31="",$B31=""),"",A31*'MPTO_working_2-way'!$G30)</f>
        <v>2.4968944099378882</v>
      </c>
      <c r="E31" s="32">
        <f>IF(OR($A31="",$B31=""),"",B31*'MPTO_working_2-way'!$G30)</f>
        <v>1.6680497925311204</v>
      </c>
      <c r="F31" s="30">
        <f>IF(OR($A31="",$B31=""),"",'MPTO_working_2-way'!D30)</f>
        <v>2.5194636537774748</v>
      </c>
      <c r="G31" s="32">
        <f>IF(OR($A31="",$B31=""),"",'MPTO_working_2-way'!E30)</f>
        <v>1.6581269630990791</v>
      </c>
      <c r="H31" s="30">
        <f>IF(OR($A31="",$B31=""),"",'OddsRatio_working_2-way'!M30)</f>
        <v>2.5203537120802069</v>
      </c>
      <c r="I31" s="30">
        <f>IF(OR($A31="",$B31=""),"",'OddsRatio_working_2-way'!N30)</f>
        <v>1.6577416768573945</v>
      </c>
      <c r="J31" s="30">
        <f>IF('Log_working_2-way'!$D30="","",A31^('Log_working_2-way'!$D30))</f>
        <v>2.5308665033437969</v>
      </c>
      <c r="K31" s="32">
        <f>IF('Log_working_2-way'!$D30="","",B31^('Log_working_2-way'!$D30))</f>
        <v>1.6532248225535031</v>
      </c>
      <c r="L31" s="37">
        <f t="shared" si="9"/>
        <v>0.40049751243781095</v>
      </c>
      <c r="M31" s="37">
        <f t="shared" si="10"/>
        <v>0.59950248756218905</v>
      </c>
      <c r="N31" s="38">
        <v>127</v>
      </c>
      <c r="O31" s="38">
        <f t="shared" si="11"/>
        <v>74.302904564315341</v>
      </c>
      <c r="P31" s="38">
        <f t="shared" si="12"/>
        <v>48.118012422360245</v>
      </c>
      <c r="Q31" s="38">
        <f t="shared" si="13"/>
        <v>78.881987577639748</v>
      </c>
      <c r="R31" s="38">
        <f t="shared" si="14"/>
        <v>52.697095435684645</v>
      </c>
      <c r="S31" s="39">
        <f t="shared" si="15"/>
        <v>-4.5790830133244071</v>
      </c>
      <c r="T31" s="39">
        <f t="shared" si="16"/>
        <v>-4.5790830133244</v>
      </c>
      <c r="U31" t="s">
        <v>134</v>
      </c>
      <c r="V31" t="s">
        <v>140</v>
      </c>
      <c r="W31" t="s">
        <v>146</v>
      </c>
      <c r="X31" s="48" t="s">
        <v>166</v>
      </c>
      <c r="Y31" s="41"/>
    </row>
    <row r="32" spans="1:25" ht="15" x14ac:dyDescent="0.25">
      <c r="A32">
        <v>2</v>
      </c>
      <c r="B32">
        <v>1.84</v>
      </c>
      <c r="C32" s="29">
        <f t="shared" si="0"/>
        <v>4.3478260869565188E-2</v>
      </c>
      <c r="D32" s="30">
        <f>IF(OR($A32="",$B32=""),"",A32*'MPTO_working_2-way'!$G31)</f>
        <v>2.0869565217391304</v>
      </c>
      <c r="E32" s="32">
        <f>IF(OR($A32="",$B32=""),"",B32*'MPTO_working_2-way'!$G31)</f>
        <v>1.92</v>
      </c>
      <c r="F32" s="30">
        <f>IF(OR($A32="",$B32=""),"",'MPTO_working_2-way'!D31)</f>
        <v>2.0909090909090908</v>
      </c>
      <c r="G32" s="32">
        <f>IF(OR($A32="",$B32=""),"",'MPTO_working_2-way'!E31)</f>
        <v>1.9166666666666665</v>
      </c>
      <c r="H32" s="30">
        <f>IF(OR($A32="",$B32=""),"",'OddsRatio_working_2-way'!M31)</f>
        <v>2.091089451179962</v>
      </c>
      <c r="I32" s="30">
        <f>IF(OR($A32="",$B32=""),"",'OddsRatio_working_2-way'!N31)</f>
        <v>1.9165151389911681</v>
      </c>
      <c r="J32" s="30">
        <f>IF('Log_working_2-way'!$D31="","",A32^('Log_working_2-way'!$D31))</f>
        <v>2.0929101135076231</v>
      </c>
      <c r="K32" s="32">
        <f>IF('Log_working_2-way'!$D31="","",B32^('Log_working_2-way'!$D31))</f>
        <v>1.9149883303671131</v>
      </c>
      <c r="L32" s="37">
        <f t="shared" si="9"/>
        <v>0.47916666666666669</v>
      </c>
      <c r="M32" s="37">
        <f t="shared" si="10"/>
        <v>0.52083333333333337</v>
      </c>
      <c r="N32" s="38">
        <v>128</v>
      </c>
      <c r="O32" s="38">
        <f t="shared" si="11"/>
        <v>64</v>
      </c>
      <c r="P32" s="38">
        <f t="shared" si="12"/>
        <v>58.434782608695656</v>
      </c>
      <c r="Q32" s="38">
        <f t="shared" si="13"/>
        <v>69.565217391304344</v>
      </c>
      <c r="R32" s="38">
        <f t="shared" si="14"/>
        <v>64</v>
      </c>
      <c r="S32" s="39">
        <f t="shared" si="15"/>
        <v>-5.5652173913043441</v>
      </c>
      <c r="T32" s="39">
        <f t="shared" si="16"/>
        <v>-5.5652173913043441</v>
      </c>
      <c r="U32" t="s">
        <v>153</v>
      </c>
      <c r="V32" t="s">
        <v>154</v>
      </c>
      <c r="W32" t="s">
        <v>74</v>
      </c>
      <c r="X32" s="48" t="s">
        <v>166</v>
      </c>
      <c r="Y32" s="41"/>
    </row>
    <row r="33" spans="1:25" ht="15" x14ac:dyDescent="0.25">
      <c r="A33">
        <v>1.93</v>
      </c>
      <c r="B33">
        <v>1.9</v>
      </c>
      <c r="C33" s="29">
        <f t="shared" si="0"/>
        <v>4.445050449959087E-2</v>
      </c>
      <c r="D33" s="30">
        <f>IF(OR($A33="",$B33=""),"",A33*'MPTO_working_2-way'!$G32)</f>
        <v>2.0157894736842104</v>
      </c>
      <c r="E33" s="32">
        <f>IF(OR($A33="",$B33=""),"",B33*'MPTO_working_2-way'!$G32)</f>
        <v>1.9844559585492225</v>
      </c>
      <c r="F33" s="30">
        <f>IF(OR($A33="",$B33=""),"",'MPTO_working_2-way'!D32)</f>
        <v>2.0164971130052241</v>
      </c>
      <c r="G33" s="32">
        <f>IF(OR($A33="",$B33=""),"",'MPTO_working_2-way'!E32)</f>
        <v>1.9837706248309437</v>
      </c>
      <c r="H33" s="30">
        <f>IF(OR($A33="",$B33=""),"",'OddsRatio_working_2-way'!M32)</f>
        <v>2.0165300454651267</v>
      </c>
      <c r="I33" s="30">
        <f>IF(OR($A33="",$B33=""),"",'OddsRatio_working_2-way'!N32)</f>
        <v>1.9837387536759294</v>
      </c>
      <c r="J33" s="30">
        <f>IF('Log_working_2-way'!$D32="","",A33^('Log_working_2-way'!$D32))</f>
        <v>2.0168554059748378</v>
      </c>
      <c r="K33" s="32">
        <f>IF('Log_working_2-way'!$D32="","",B33^('Log_working_2-way'!$D32))</f>
        <v>1.9834239894126766</v>
      </c>
      <c r="L33" s="37">
        <f t="shared" si="9"/>
        <v>0.49608355091383816</v>
      </c>
      <c r="M33" s="37">
        <f t="shared" si="10"/>
        <v>0.50391644908616195</v>
      </c>
      <c r="N33" s="38">
        <v>129</v>
      </c>
      <c r="O33" s="38">
        <f t="shared" si="11"/>
        <v>62.160621761658035</v>
      </c>
      <c r="P33" s="38">
        <f t="shared" si="12"/>
        <v>61.105263157894733</v>
      </c>
      <c r="Q33" s="38">
        <f t="shared" si="13"/>
        <v>67.89473684210526</v>
      </c>
      <c r="R33" s="38">
        <f t="shared" si="14"/>
        <v>66.839378238341979</v>
      </c>
      <c r="S33" s="39">
        <f t="shared" si="15"/>
        <v>-5.734115080447225</v>
      </c>
      <c r="T33" s="39">
        <f t="shared" si="16"/>
        <v>-5.7341150804472463</v>
      </c>
      <c r="U33" t="s">
        <v>151</v>
      </c>
      <c r="V33" t="s">
        <v>155</v>
      </c>
      <c r="W33" t="s">
        <v>74</v>
      </c>
      <c r="X33" s="48" t="s">
        <v>166</v>
      </c>
      <c r="Y33" s="41"/>
    </row>
    <row r="34" spans="1:25" ht="15" x14ac:dyDescent="0.25">
      <c r="A34">
        <v>1.87</v>
      </c>
      <c r="B34">
        <v>1.97</v>
      </c>
      <c r="C34" s="29">
        <f t="shared" si="0"/>
        <v>4.2373571486739481E-2</v>
      </c>
      <c r="D34" s="30">
        <f>IF(OR($A34="",$B34=""),"",A34*'MPTO_working_2-way'!$G33)</f>
        <v>1.9492385786802029</v>
      </c>
      <c r="E34" s="32">
        <f>IF(OR($A34="",$B34=""),"",B34*'MPTO_working_2-way'!$G33)</f>
        <v>2.0534759358288768</v>
      </c>
      <c r="F34" s="30">
        <f>IF(OR($A34="",$B34=""),"",'MPTO_working_2-way'!D33)</f>
        <v>1.9471444805623825</v>
      </c>
      <c r="G34" s="32">
        <f>IF(OR($A34="",$B34=""),"",'MPTO_working_2-way'!E33)</f>
        <v>2.0558051284913081</v>
      </c>
      <c r="H34" s="30">
        <f>IF(OR($A34="",$B34=""),"",'OddsRatio_working_2-way'!M33)</f>
        <v>1.9470518552301377</v>
      </c>
      <c r="I34" s="30">
        <f>IF(OR($A34="",$B34=""),"",'OddsRatio_working_2-way'!N33)</f>
        <v>2.0559083903140616</v>
      </c>
      <c r="J34" s="30">
        <f>IF('Log_working_2-way'!$D33="","",A34^('Log_working_2-way'!$D33))</f>
        <v>1.9460927711281228</v>
      </c>
      <c r="K34" s="32">
        <f>IF('Log_working_2-way'!$D33="","",B34^('Log_working_2-way'!$D33))</f>
        <v>2.0569787979748906</v>
      </c>
      <c r="L34" s="37">
        <f t="shared" si="9"/>
        <v>0.51302083333333337</v>
      </c>
      <c r="M34" s="37">
        <f t="shared" si="10"/>
        <v>0.48697916666666674</v>
      </c>
      <c r="N34" s="38">
        <v>130</v>
      </c>
      <c r="O34" s="38">
        <f t="shared" si="11"/>
        <v>60.481283422459896</v>
      </c>
      <c r="P34" s="38">
        <f t="shared" si="12"/>
        <v>64.010152284263967</v>
      </c>
      <c r="Q34" s="38">
        <f t="shared" si="13"/>
        <v>65.989847715736033</v>
      </c>
      <c r="R34" s="38">
        <f t="shared" si="14"/>
        <v>69.51871657754009</v>
      </c>
      <c r="S34" s="39">
        <f t="shared" si="15"/>
        <v>-5.5085642932761374</v>
      </c>
      <c r="T34" s="39">
        <f t="shared" si="16"/>
        <v>-5.5085642932761232</v>
      </c>
      <c r="U34" t="s">
        <v>109</v>
      </c>
      <c r="V34" t="s">
        <v>127</v>
      </c>
      <c r="W34" t="s">
        <v>129</v>
      </c>
      <c r="X34" s="48" t="s">
        <v>167</v>
      </c>
      <c r="Y34" s="41"/>
    </row>
    <row r="35" spans="1:25" ht="15" x14ac:dyDescent="0.25">
      <c r="A35">
        <v>2.2599999999999998</v>
      </c>
      <c r="B35">
        <v>1.69</v>
      </c>
      <c r="C35" s="29">
        <f t="shared" si="0"/>
        <v>3.4193852437555794E-2</v>
      </c>
      <c r="D35" s="30">
        <f>IF(OR($A35="",$B35=""),"",A35*'MPTO_working_2-way'!$G34)</f>
        <v>2.3372781065088759</v>
      </c>
      <c r="E35" s="32">
        <f>IF(OR($A35="",$B35=""),"",B35*'MPTO_working_2-way'!$G34)</f>
        <v>1.7477876106194692</v>
      </c>
      <c r="F35" s="30">
        <f>IF(OR($A35="",$B35=""),"",'MPTO_working_2-way'!D34)</f>
        <v>2.3508340001231001</v>
      </c>
      <c r="G35" s="32">
        <f>IF(OR($A35="",$B35=""),"",'MPTO_working_2-way'!E34)</f>
        <v>1.740283410033262</v>
      </c>
      <c r="H35" s="30">
        <f>IF(OR($A35="",$B35=""),"",'OddsRatio_working_2-way'!M34)</f>
        <v>2.351327849384353</v>
      </c>
      <c r="I35" s="30">
        <f>IF(OR($A35="",$B35=""),"",'OddsRatio_working_2-way'!N34)</f>
        <v>1.7400128699009547</v>
      </c>
      <c r="J35" s="30">
        <f>IF('Log_working_2-way'!$D34="","",A35^('Log_working_2-way'!$D34))</f>
        <v>2.3575800032398484</v>
      </c>
      <c r="K35" s="32">
        <f>IF('Log_working_2-way'!$D34="","",B35^('Log_working_2-way'!$D34))</f>
        <v>1.7366048392090647</v>
      </c>
      <c r="L35" s="37">
        <f t="shared" si="9"/>
        <v>0.42784810126582273</v>
      </c>
      <c r="M35" s="37">
        <f t="shared" si="10"/>
        <v>0.57215189873417716</v>
      </c>
      <c r="N35" s="38">
        <v>131</v>
      </c>
      <c r="O35" s="38">
        <f t="shared" si="11"/>
        <v>73.035398230088475</v>
      </c>
      <c r="P35" s="38">
        <f t="shared" si="12"/>
        <v>53.485207100591708</v>
      </c>
      <c r="Q35" s="38">
        <f t="shared" si="13"/>
        <v>77.514792899408292</v>
      </c>
      <c r="R35" s="38">
        <f t="shared" si="14"/>
        <v>57.964601769911511</v>
      </c>
      <c r="S35" s="39">
        <f t="shared" si="15"/>
        <v>-4.4793946693198166</v>
      </c>
      <c r="T35" s="39">
        <f t="shared" si="16"/>
        <v>-4.4793946693198023</v>
      </c>
      <c r="U35" t="s">
        <v>130</v>
      </c>
      <c r="V35" t="s">
        <v>110</v>
      </c>
      <c r="W35" t="s">
        <v>108</v>
      </c>
      <c r="X35" s="48" t="s">
        <v>167</v>
      </c>
      <c r="Y35" s="41"/>
    </row>
    <row r="36" spans="1:25" ht="15" x14ac:dyDescent="0.25">
      <c r="A36">
        <v>2.3199999999999998</v>
      </c>
      <c r="B36">
        <v>1.66</v>
      </c>
      <c r="C36" s="29">
        <f t="shared" si="0"/>
        <v>3.3444121312837582E-2</v>
      </c>
      <c r="D36" s="30">
        <f>IF(OR($A36="",$B36=""),"",A36*'MPTO_working_2-way'!$G35)</f>
        <v>2.3975903614457832</v>
      </c>
      <c r="E36" s="32">
        <f>IF(OR($A36="",$B36=""),"",B36*'MPTO_working_2-way'!$G35)</f>
        <v>1.7155172413793103</v>
      </c>
      <c r="F36" s="30">
        <f>IF(OR($A36="",$B36=""),"",'MPTO_working_2-way'!D35)</f>
        <v>2.4136375031336175</v>
      </c>
      <c r="G36" s="32">
        <f>IF(OR($A36="",$B36=""),"",'MPTO_working_2-way'!E35)</f>
        <v>1.707394928178755</v>
      </c>
      <c r="H36" s="30">
        <f>IF(OR($A36="",$B36=""),"",'OddsRatio_working_2-way'!M35)</f>
        <v>2.4142135623730954</v>
      </c>
      <c r="I36" s="30">
        <f>IF(OR($A36="",$B36=""),"",'OddsRatio_working_2-way'!N35)</f>
        <v>1.7071067811865479</v>
      </c>
      <c r="J36" s="30">
        <f>IF('Log_working_2-way'!$D35="","",A36^('Log_working_2-way'!$D35))</f>
        <v>2.4216287324780335</v>
      </c>
      <c r="K36" s="32">
        <f>IF('Log_working_2-way'!$D35="","",B36^('Log_working_2-way'!$D35))</f>
        <v>1.7034185347793582</v>
      </c>
      <c r="L36" s="37">
        <f t="shared" si="9"/>
        <v>0.41708542713567837</v>
      </c>
      <c r="M36" s="37">
        <f t="shared" si="10"/>
        <v>0.58291457286432158</v>
      </c>
      <c r="N36" s="38">
        <v>132</v>
      </c>
      <c r="O36" s="38">
        <f t="shared" si="11"/>
        <v>75.10344827586205</v>
      </c>
      <c r="P36" s="38">
        <f t="shared" si="12"/>
        <v>52.481927710843365</v>
      </c>
      <c r="Q36" s="38">
        <f t="shared" si="13"/>
        <v>79.518072289156635</v>
      </c>
      <c r="R36" s="38">
        <f t="shared" si="14"/>
        <v>56.896551724137936</v>
      </c>
      <c r="S36" s="39">
        <f t="shared" si="15"/>
        <v>-4.4146240132945849</v>
      </c>
      <c r="T36" s="39">
        <f t="shared" si="16"/>
        <v>-4.4146240132945707</v>
      </c>
      <c r="U36" t="s">
        <v>113</v>
      </c>
      <c r="V36" t="s">
        <v>112</v>
      </c>
      <c r="W36" t="s">
        <v>108</v>
      </c>
      <c r="X36" s="48" t="s">
        <v>167</v>
      </c>
      <c r="Y36" s="41"/>
    </row>
    <row r="37" spans="1:25" ht="15" x14ac:dyDescent="0.25">
      <c r="A37">
        <v>2.2599999999999998</v>
      </c>
      <c r="B37">
        <v>1.63</v>
      </c>
      <c r="C37" s="29">
        <f t="shared" si="0"/>
        <v>5.5974808621532146E-2</v>
      </c>
      <c r="D37" s="30">
        <f>IF(OR($A37="",$B37=""),"",A37*'MPTO_working_2-way'!$G36)</f>
        <v>2.3865030674846626</v>
      </c>
      <c r="E37" s="32">
        <f>IF(OR($A37="",$B37=""),"",B37*'MPTO_working_2-way'!$G36)</f>
        <v>1.7212389380530972</v>
      </c>
      <c r="F37" s="30">
        <f>IF(OR($A37="",$B37=""),"",'MPTO_working_2-way'!D36)</f>
        <v>2.4126006942170406</v>
      </c>
      <c r="G37" s="32">
        <f>IF(OR($A37="",$B37=""),"",'MPTO_working_2-way'!E36)</f>
        <v>1.7079141360285595</v>
      </c>
      <c r="H37" s="30">
        <f>IF(OR($A37="",$B37=""),"",'OddsRatio_working_2-way'!M36)</f>
        <v>2.4142135623730949</v>
      </c>
      <c r="I37" s="30">
        <f>IF(OR($A37="",$B37=""),"",'OddsRatio_working_2-way'!N36)</f>
        <v>1.7071067811865475</v>
      </c>
      <c r="J37" s="30">
        <f>IF('Log_working_2-way'!$D36="","",A37^('Log_working_2-way'!$D36))</f>
        <v>2.4265944999233642</v>
      </c>
      <c r="K37" s="32">
        <f>IF('Log_working_2-way'!$D36="","",B37^('Log_working_2-way'!$D36))</f>
        <v>1.7009700374213639</v>
      </c>
      <c r="L37" s="37">
        <f t="shared" si="9"/>
        <v>0.41902313624678661</v>
      </c>
      <c r="M37" s="37">
        <f t="shared" si="10"/>
        <v>0.58097686375321345</v>
      </c>
      <c r="N37" s="38">
        <v>133</v>
      </c>
      <c r="O37" s="38">
        <f t="shared" si="11"/>
        <v>74.150442477876098</v>
      </c>
      <c r="P37" s="38">
        <f t="shared" si="12"/>
        <v>51.404907975460119</v>
      </c>
      <c r="Q37" s="38">
        <f t="shared" si="13"/>
        <v>81.595092024539881</v>
      </c>
      <c r="R37" s="38">
        <f t="shared" si="14"/>
        <v>58.849557522123895</v>
      </c>
      <c r="S37" s="39">
        <f t="shared" si="15"/>
        <v>-7.4446495466637828</v>
      </c>
      <c r="T37" s="39">
        <f t="shared" si="16"/>
        <v>-7.4446495466637757</v>
      </c>
      <c r="U37" t="s">
        <v>97</v>
      </c>
      <c r="V37" t="s">
        <v>89</v>
      </c>
      <c r="W37" t="s">
        <v>99</v>
      </c>
      <c r="X37" s="48" t="s">
        <v>167</v>
      </c>
      <c r="Y37" s="41"/>
    </row>
    <row r="38" spans="1:25" ht="15" x14ac:dyDescent="0.25">
      <c r="A38">
        <v>2.41</v>
      </c>
      <c r="B38">
        <v>1.56</v>
      </c>
      <c r="C38" s="29">
        <f t="shared" si="0"/>
        <v>5.5963400361740412E-2</v>
      </c>
      <c r="D38" s="30">
        <f>IF(OR($A38="",$B38=""),"",A38*'MPTO_working_2-way'!$G37)</f>
        <v>2.5448717948717947</v>
      </c>
      <c r="E38" s="32">
        <f>IF(OR($A38="",$B38=""),"",B38*'MPTO_working_2-way'!$G37)</f>
        <v>1.6473029045643151</v>
      </c>
      <c r="F38" s="30">
        <f>IF(OR($A38="",$B38=""),"",'MPTO_working_2-way'!D37)</f>
        <v>2.5842727522683524</v>
      </c>
      <c r="G38" s="32">
        <f>IF(OR($A38="",$B38=""),"",'MPTO_working_2-way'!E37)</f>
        <v>1.63120444290177</v>
      </c>
      <c r="H38" s="30">
        <f>IF(OR($A38="",$B38=""),"",'OddsRatio_working_2-way'!M37)</f>
        <v>2.5867757065373604</v>
      </c>
      <c r="I38" s="30">
        <f>IF(OR($A38="",$B38=""),"",'OddsRatio_working_2-way'!N37)</f>
        <v>1.6302087912488812</v>
      </c>
      <c r="J38" s="30">
        <f>IF('Log_working_2-way'!$D37="","",A38^('Log_working_2-way'!$D37))</f>
        <v>2.605667572166757</v>
      </c>
      <c r="K38" s="32">
        <f>IF('Log_working_2-way'!$D37="","",B38^('Log_working_2-way'!$D37))</f>
        <v>1.6227939190709439</v>
      </c>
      <c r="L38" s="37">
        <f t="shared" si="9"/>
        <v>0.39294710327455923</v>
      </c>
      <c r="M38" s="37">
        <f t="shared" si="10"/>
        <v>0.60705289672544094</v>
      </c>
      <c r="N38" s="38">
        <v>134</v>
      </c>
      <c r="O38" s="38">
        <f t="shared" si="11"/>
        <v>78.398340248962654</v>
      </c>
      <c r="P38" s="38">
        <f t="shared" si="12"/>
        <v>48.102564102564109</v>
      </c>
      <c r="Q38" s="38">
        <f t="shared" si="13"/>
        <v>85.897435897435884</v>
      </c>
      <c r="R38" s="38">
        <f t="shared" si="14"/>
        <v>55.601659751037339</v>
      </c>
      <c r="S38" s="39">
        <f t="shared" si="15"/>
        <v>-7.4990956484732294</v>
      </c>
      <c r="T38" s="39">
        <f t="shared" si="16"/>
        <v>-7.4990956484732294</v>
      </c>
      <c r="U38" t="s">
        <v>88</v>
      </c>
      <c r="V38" t="s">
        <v>93</v>
      </c>
      <c r="W38" t="s">
        <v>99</v>
      </c>
      <c r="X38" s="48" t="s">
        <v>167</v>
      </c>
      <c r="Y38" s="41"/>
    </row>
    <row r="39" spans="1:25" ht="15" x14ac:dyDescent="0.25">
      <c r="A39">
        <v>1.68</v>
      </c>
      <c r="B39">
        <v>2.16</v>
      </c>
      <c r="C39" s="29">
        <f t="shared" si="0"/>
        <v>5.8201058201058142E-2</v>
      </c>
      <c r="D39" s="30">
        <f>IF(OR($A39="",$B39=""),"",A39*'MPTO_working_2-way'!$G38)</f>
        <v>1.7777777777777777</v>
      </c>
      <c r="E39" s="32">
        <f>IF(OR($A39="",$B39=""),"",B39*'MPTO_working_2-way'!$G38)</f>
        <v>2.2857142857142856</v>
      </c>
      <c r="F39" s="30">
        <f>IF(OR($A39="",$B39=""),"",'MPTO_working_2-way'!D38)</f>
        <v>1.7663551401869158</v>
      </c>
      <c r="G39" s="32">
        <f>IF(OR($A39="",$B39=""),"",'MPTO_working_2-way'!E38)</f>
        <v>2.3048780487804881</v>
      </c>
      <c r="H39" s="30">
        <f>IF(OR($A39="",$B39=""),"",'OddsRatio_working_2-way'!M38)</f>
        <v>1.7656414934887763</v>
      </c>
      <c r="I39" s="30">
        <f>IF(OR($A39="",$B39=""),"",'OddsRatio_working_2-way'!N38)</f>
        <v>2.3060943124220299</v>
      </c>
      <c r="J39" s="30">
        <f>IF('Log_working_2-way'!$D38="","",A39^('Log_working_2-way'!$D38))</f>
        <v>1.7603691257746719</v>
      </c>
      <c r="K39" s="32">
        <f>IF('Log_working_2-way'!$D38="","",B39^('Log_working_2-way'!$D38))</f>
        <v>2.3151507157489588</v>
      </c>
      <c r="L39" s="37">
        <f t="shared" si="9"/>
        <v>0.5625</v>
      </c>
      <c r="M39" s="37">
        <f t="shared" si="10"/>
        <v>0.4375</v>
      </c>
      <c r="N39" s="38">
        <v>135</v>
      </c>
      <c r="O39" s="38">
        <f t="shared" si="11"/>
        <v>54.642857142857132</v>
      </c>
      <c r="P39" s="38">
        <f t="shared" si="12"/>
        <v>72.5</v>
      </c>
      <c r="Q39" s="38">
        <f t="shared" si="13"/>
        <v>62.499999999999993</v>
      </c>
      <c r="R39" s="38">
        <f t="shared" si="14"/>
        <v>80.357142857142861</v>
      </c>
      <c r="S39" s="39">
        <f t="shared" si="15"/>
        <v>-7.8571428571428612</v>
      </c>
      <c r="T39" s="39">
        <f t="shared" si="16"/>
        <v>-7.8571428571428612</v>
      </c>
      <c r="U39" t="s">
        <v>96</v>
      </c>
      <c r="V39" t="s">
        <v>107</v>
      </c>
      <c r="W39" t="s">
        <v>99</v>
      </c>
      <c r="X39" s="48" t="s">
        <v>167</v>
      </c>
      <c r="Y39" s="41"/>
    </row>
    <row r="40" spans="1:25" ht="15" x14ac:dyDescent="0.25">
      <c r="A40">
        <v>2.5299999999999998</v>
      </c>
      <c r="B40">
        <v>1.51</v>
      </c>
      <c r="C40" s="29">
        <f t="shared" si="0"/>
        <v>5.7508572625186716E-2</v>
      </c>
      <c r="D40" s="30">
        <f>IF(OR($A40="",$B40=""),"",A40*'MPTO_working_2-way'!$G39)</f>
        <v>2.6754966887417222</v>
      </c>
      <c r="E40" s="32">
        <f>IF(OR($A40="",$B40=""),"",B40*'MPTO_working_2-way'!$G39)</f>
        <v>1.5968379446640319</v>
      </c>
      <c r="F40" s="30">
        <f>IF(OR($A40="",$B40=""),"",'MPTO_working_2-way'!D39)</f>
        <v>2.7284933757097458</v>
      </c>
      <c r="G40" s="32">
        <f>IF(OR($A40="",$B40=""),"",'MPTO_working_2-way'!E39)</f>
        <v>1.5785385203396487</v>
      </c>
      <c r="H40" s="30">
        <f>IF(OR($A40="",$B40=""),"",'OddsRatio_working_2-way'!M39)</f>
        <v>2.7320508075688781</v>
      </c>
      <c r="I40" s="30">
        <f>IF(OR($A40="",$B40=""),"",'OddsRatio_working_2-way'!N39)</f>
        <v>1.577350269189626</v>
      </c>
      <c r="J40" s="30">
        <f>IF('Log_working_2-way'!$D39="","",A40^('Log_working_2-way'!$D39))</f>
        <v>2.7577548487559098</v>
      </c>
      <c r="K40" s="32">
        <f>IF('Log_working_2-way'!$D39="","",B40^('Log_working_2-way'!$D39))</f>
        <v>1.5689075474312886</v>
      </c>
      <c r="L40" s="37">
        <f t="shared" si="9"/>
        <v>0.37376237623762371</v>
      </c>
      <c r="M40" s="37">
        <f t="shared" si="10"/>
        <v>0.62623762376237613</v>
      </c>
      <c r="N40" s="38">
        <v>136</v>
      </c>
      <c r="O40" s="38">
        <f t="shared" si="11"/>
        <v>82.245059288537547</v>
      </c>
      <c r="P40" s="38">
        <f t="shared" si="12"/>
        <v>45.933774834437102</v>
      </c>
      <c r="Q40" s="38">
        <f t="shared" si="13"/>
        <v>90.066225165562926</v>
      </c>
      <c r="R40" s="38">
        <f t="shared" si="14"/>
        <v>53.75494071146246</v>
      </c>
      <c r="S40" s="39">
        <f t="shared" si="15"/>
        <v>-7.8211658770253791</v>
      </c>
      <c r="T40" s="39">
        <f t="shared" si="16"/>
        <v>-7.8211658770253578</v>
      </c>
      <c r="U40" t="s">
        <v>126</v>
      </c>
      <c r="V40" t="s">
        <v>94</v>
      </c>
      <c r="W40" t="s">
        <v>99</v>
      </c>
      <c r="X40" s="48" t="s">
        <v>167</v>
      </c>
      <c r="Y40" s="41"/>
    </row>
    <row r="41" spans="1:25" s="35" customFormat="1" ht="15" x14ac:dyDescent="0.25">
      <c r="A41">
        <v>2.2000000000000002</v>
      </c>
      <c r="B41">
        <v>1.66</v>
      </c>
      <c r="C41" s="29">
        <f t="shared" si="0"/>
        <v>5.6955093099671394E-2</v>
      </c>
      <c r="D41" s="30">
        <f>IF(OR($A41="",$B41=""),"",A41*'MPTO_working_2-way'!$G40)</f>
        <v>2.3253012048192772</v>
      </c>
      <c r="E41" s="32">
        <f>IF(OR($A41="",$B41=""),"",B41*'MPTO_working_2-way'!$G40)</f>
        <v>1.7545454545454544</v>
      </c>
      <c r="F41" s="30">
        <f>IF(OR($A41="",$B41=""),"",'MPTO_working_2-way'!D40)</f>
        <v>2.3470437017994858</v>
      </c>
      <c r="G41" s="32">
        <f>IF(OR($A41="",$B41=""),"",'MPTO_working_2-way'!E40)</f>
        <v>1.7423664122137403</v>
      </c>
      <c r="H41" s="30">
        <f>IF(OR($A41="",$B41=""),"",'OddsRatio_working_2-way'!M40)</f>
        <v>2.3483997249264843</v>
      </c>
      <c r="I41" s="30">
        <f>IF(OR($A41="",$B41=""),"",'OddsRatio_working_2-way'!N40)</f>
        <v>1.7416198487095664</v>
      </c>
      <c r="J41" s="30">
        <f>IF('Log_working_2-way'!$D40="","",A41^('Log_working_2-way'!$D40))</f>
        <v>2.3586859525006716</v>
      </c>
      <c r="K41" s="32">
        <f>IF('Log_working_2-way'!$D40="","",B41^('Log_working_2-way'!$D40))</f>
        <v>1.7360052543090125</v>
      </c>
      <c r="L41" s="37">
        <f t="shared" si="9"/>
        <v>0.43005181347150256</v>
      </c>
      <c r="M41" s="37">
        <f t="shared" si="10"/>
        <v>0.56994818652849744</v>
      </c>
      <c r="N41" s="38">
        <v>137</v>
      </c>
      <c r="O41" s="38">
        <f t="shared" si="11"/>
        <v>74.727272727272734</v>
      </c>
      <c r="P41" s="38">
        <f t="shared" si="12"/>
        <v>54.46987951807229</v>
      </c>
      <c r="Q41" s="38">
        <f t="shared" si="13"/>
        <v>82.530120481927725</v>
      </c>
      <c r="R41" s="38">
        <f t="shared" si="14"/>
        <v>62.272727272727273</v>
      </c>
      <c r="S41" s="39">
        <f t="shared" si="15"/>
        <v>-7.8028477546549908</v>
      </c>
      <c r="T41" s="39">
        <f t="shared" si="16"/>
        <v>-7.8028477546549837</v>
      </c>
      <c r="U41" t="s">
        <v>92</v>
      </c>
      <c r="V41" t="s">
        <v>90</v>
      </c>
      <c r="W41" t="s">
        <v>99</v>
      </c>
      <c r="X41" s="48" t="s">
        <v>167</v>
      </c>
      <c r="Y41" s="41"/>
    </row>
    <row r="42" spans="1:25" ht="15" x14ac:dyDescent="0.25">
      <c r="A42">
        <v>2.06</v>
      </c>
      <c r="B42">
        <v>1.75</v>
      </c>
      <c r="C42" s="29">
        <f t="shared" si="0"/>
        <v>5.6865464632454898E-2</v>
      </c>
      <c r="D42" s="30">
        <f>IF(OR($A42="",$B42=""),"",A42*'MPTO_working_2-way'!$G41)</f>
        <v>2.177142857142857</v>
      </c>
      <c r="E42" s="32">
        <f>IF(OR($A42="",$B42=""),"",B42*'MPTO_working_2-way'!$G41)</f>
        <v>1.849514563106796</v>
      </c>
      <c r="F42" s="30">
        <f>IF(OR($A42="",$B42=""),"",'MPTO_working_2-way'!D41)</f>
        <v>2.1881638846737479</v>
      </c>
      <c r="G42" s="32">
        <f>IF(OR($A42="",$B42=""),"",'MPTO_working_2-way'!E41)</f>
        <v>1.8416347381864622</v>
      </c>
      <c r="H42" s="30">
        <f>IF(OR($A42="",$B42=""),"",'OddsRatio_working_2-way'!M41)</f>
        <v>2.1888369666751335</v>
      </c>
      <c r="I42" s="30">
        <f>IF(OR($A42="",$B42=""),"",'OddsRatio_working_2-way'!N41)</f>
        <v>1.8411582311380661</v>
      </c>
      <c r="J42" s="30">
        <f>IF('Log_working_2-way'!$D41="","",A42^('Log_working_2-way'!$D41))</f>
        <v>2.1940037283297991</v>
      </c>
      <c r="K42" s="32">
        <f>IF('Log_working_2-way'!$D41="","",B42^('Log_working_2-way'!$D41))</f>
        <v>1.8375183228246377</v>
      </c>
      <c r="L42" s="37">
        <f t="shared" si="9"/>
        <v>0.45931758530183731</v>
      </c>
      <c r="M42" s="37">
        <f t="shared" si="10"/>
        <v>0.54068241469816281</v>
      </c>
      <c r="N42" s="38">
        <v>138</v>
      </c>
      <c r="O42" s="38">
        <f t="shared" si="11"/>
        <v>71.009708737864088</v>
      </c>
      <c r="P42" s="38">
        <f t="shared" si="12"/>
        <v>59.142857142857139</v>
      </c>
      <c r="Q42" s="38">
        <f t="shared" si="13"/>
        <v>78.857142857142847</v>
      </c>
      <c r="R42" s="38">
        <f t="shared" si="14"/>
        <v>66.990291262135926</v>
      </c>
      <c r="S42" s="39">
        <f t="shared" si="15"/>
        <v>-7.8474341192787591</v>
      </c>
      <c r="T42" s="39">
        <f t="shared" si="16"/>
        <v>-7.8474341192787875</v>
      </c>
      <c r="U42" t="s">
        <v>91</v>
      </c>
      <c r="V42" t="s">
        <v>95</v>
      </c>
      <c r="W42" t="s">
        <v>99</v>
      </c>
      <c r="X42" s="48" t="s">
        <v>167</v>
      </c>
      <c r="Y42" s="41"/>
    </row>
    <row r="43" spans="1:25" ht="15" x14ac:dyDescent="0.25">
      <c r="A43">
        <v>1.68</v>
      </c>
      <c r="B43">
        <v>2.29</v>
      </c>
      <c r="C43" s="29">
        <f t="shared" si="0"/>
        <v>3.1919317945518833E-2</v>
      </c>
      <c r="D43" s="30">
        <f>IF(OR($A43="",$B43=""),"",A43*'MPTO_working_2-way'!$G42)</f>
        <v>1.7336244541484715</v>
      </c>
      <c r="E43" s="32">
        <f>IF(OR($A43="",$B43=""),"",B43*'MPTO_working_2-way'!$G42)</f>
        <v>2.3630952380952381</v>
      </c>
      <c r="F43" s="30">
        <f>IF(OR($A43="",$B43=""),"",'MPTO_working_2-way'!D42)</f>
        <v>1.7262855604415328</v>
      </c>
      <c r="G43" s="32">
        <f>IF(OR($A43="",$B43=""),"",'MPTO_working_2-way'!E42)</f>
        <v>2.3768688990485605</v>
      </c>
      <c r="H43" s="30">
        <f>IF(OR($A43="",$B43=""),"",'OddsRatio_working_2-way'!M42)</f>
        <v>1.7260384169902692</v>
      </c>
      <c r="I43" s="30">
        <f>IF(OR($A43="",$B43=""),"",'OddsRatio_working_2-way'!N42)</f>
        <v>2.3773375851727168</v>
      </c>
      <c r="J43" s="30">
        <f>IF('Log_working_2-way'!$D42="","",A43^('Log_working_2-way'!$D42))</f>
        <v>1.7227098761530257</v>
      </c>
      <c r="K43" s="32">
        <f>IF('Log_working_2-way'!$D42="","",B43^('Log_working_2-way'!$D42))</f>
        <v>2.3836811049586637</v>
      </c>
      <c r="L43" s="37">
        <f t="shared" si="9"/>
        <v>0.57682619647355171</v>
      </c>
      <c r="M43" s="37">
        <f t="shared" si="10"/>
        <v>0.42317380352644834</v>
      </c>
      <c r="N43" s="38">
        <v>139</v>
      </c>
      <c r="O43" s="38">
        <f t="shared" si="11"/>
        <v>56.261904761904752</v>
      </c>
      <c r="P43" s="38">
        <f t="shared" si="12"/>
        <v>78.301310043668124</v>
      </c>
      <c r="Q43" s="38">
        <f t="shared" si="13"/>
        <v>60.698689956331883</v>
      </c>
      <c r="R43" s="38">
        <f t="shared" si="14"/>
        <v>82.738095238095241</v>
      </c>
      <c r="S43" s="39">
        <f t="shared" si="15"/>
        <v>-4.4367851944271308</v>
      </c>
      <c r="T43" s="39">
        <f t="shared" si="16"/>
        <v>-4.4367851944271166</v>
      </c>
      <c r="U43" t="s">
        <v>162</v>
      </c>
      <c r="V43" t="s">
        <v>163</v>
      </c>
      <c r="W43" t="s">
        <v>78</v>
      </c>
      <c r="X43" s="48" t="s">
        <v>167</v>
      </c>
      <c r="Y43" s="41"/>
    </row>
    <row r="44" spans="1:25" ht="15" x14ac:dyDescent="0.25">
      <c r="A44">
        <v>1.75</v>
      </c>
      <c r="B44">
        <v>2.14</v>
      </c>
      <c r="C44" s="29">
        <f t="shared" si="0"/>
        <v>3.8718291054739673E-2</v>
      </c>
      <c r="D44" s="30">
        <f>IF(OR($A44="",$B44=""),"",A44*'MPTO_working_2-way'!$G43)</f>
        <v>1.8177570093457944</v>
      </c>
      <c r="E44" s="32">
        <f>IF(OR($A44="",$B44=""),"",B44*'MPTO_working_2-way'!$G43)</f>
        <v>2.2228571428571429</v>
      </c>
      <c r="F44" s="30">
        <f>IF(OR($A44="",$B44=""),"",'MPTO_working_2-way'!D43)</f>
        <v>1.81136638452237</v>
      </c>
      <c r="G44" s="32">
        <f>IF(OR($A44="",$B44=""),"",'MPTO_working_2-way'!E43)</f>
        <v>2.2324888226527575</v>
      </c>
      <c r="H44" s="30">
        <f>IF(OR($A44="",$B44=""),"",'OddsRatio_working_2-way'!M43)</f>
        <v>1.8111071056538131</v>
      </c>
      <c r="I44" s="30">
        <f>IF(OR($A44="",$B44=""),"",'OddsRatio_working_2-way'!N43)</f>
        <v>2.2328828005937953</v>
      </c>
      <c r="J44" s="30">
        <f>IF('Log_working_2-way'!$D43="","",A44^('Log_working_2-way'!$D43))</f>
        <v>1.8081956651086979</v>
      </c>
      <c r="K44" s="32">
        <f>IF('Log_working_2-way'!$D43="","",B44^('Log_working_2-way'!$D43))</f>
        <v>2.2373241322265098</v>
      </c>
      <c r="L44" s="37">
        <f t="shared" si="9"/>
        <v>0.55012853470437018</v>
      </c>
      <c r="M44" s="37">
        <f t="shared" si="10"/>
        <v>0.44987146529562982</v>
      </c>
      <c r="N44" s="38">
        <v>140</v>
      </c>
      <c r="O44" s="38">
        <f t="shared" si="11"/>
        <v>60</v>
      </c>
      <c r="P44" s="38">
        <f t="shared" si="12"/>
        <v>74.579439252336456</v>
      </c>
      <c r="Q44" s="38">
        <f t="shared" si="13"/>
        <v>65.420560747663558</v>
      </c>
      <c r="R44" s="38">
        <f t="shared" si="14"/>
        <v>80</v>
      </c>
      <c r="S44" s="39">
        <f t="shared" si="15"/>
        <v>-5.4205607476635578</v>
      </c>
      <c r="T44" s="39">
        <f t="shared" si="16"/>
        <v>-5.4205607476635436</v>
      </c>
      <c r="U44" t="s">
        <v>164</v>
      </c>
      <c r="V44" t="s">
        <v>165</v>
      </c>
      <c r="W44" t="s">
        <v>78</v>
      </c>
      <c r="X44" s="48" t="s">
        <v>167</v>
      </c>
      <c r="Y44" s="41"/>
    </row>
    <row r="45" spans="1:25" ht="15" x14ac:dyDescent="0.25">
      <c r="A45">
        <v>2.04</v>
      </c>
      <c r="B45">
        <v>1.85</v>
      </c>
      <c r="C45" s="29">
        <f t="shared" si="0"/>
        <v>3.0736618971912932E-2</v>
      </c>
      <c r="D45" s="30">
        <f>IF(OR($A45="",$B45=""),"",A45*'MPTO_working_2-way'!$G44)</f>
        <v>2.1027027027027025</v>
      </c>
      <c r="E45" s="32">
        <f>IF(OR($A45="",$B45=""),"",B45*'MPTO_working_2-way'!$G44)</f>
        <v>1.9068627450980391</v>
      </c>
      <c r="F45" s="30">
        <f>IF(OR($A45="",$B45=""),"",'MPTO_working_2-way'!D44)</f>
        <v>2.1060267857142851</v>
      </c>
      <c r="G45" s="32">
        <f>IF(OR($A45="",$B45=""),"",'MPTO_working_2-way'!E44)</f>
        <v>1.9041372351160444</v>
      </c>
      <c r="H45" s="30">
        <f>IF(OR($A45="",$B45=""),"",'OddsRatio_working_2-way'!M44)</f>
        <v>2.1061326375099441</v>
      </c>
      <c r="I45" s="30">
        <f>IF(OR($A45="",$B45=""),"",'OddsRatio_working_2-way'!N44)</f>
        <v>1.904050713349474</v>
      </c>
      <c r="J45" s="30">
        <f>IF('Log_working_2-way'!$D44="","",A45^('Log_working_2-way'!$D44))</f>
        <v>2.1076465292124213</v>
      </c>
      <c r="K45" s="32">
        <f>IF('Log_working_2-way'!$D44="","",B45^('Log_working_2-way'!$D44))</f>
        <v>1.9028150891340896</v>
      </c>
      <c r="L45" s="37">
        <f t="shared" si="9"/>
        <v>0.47557840616966585</v>
      </c>
      <c r="M45" s="37">
        <f t="shared" si="10"/>
        <v>0.52442159383033427</v>
      </c>
      <c r="N45" s="38">
        <v>141</v>
      </c>
      <c r="O45" s="38">
        <f t="shared" si="11"/>
        <v>71.882352941176464</v>
      </c>
      <c r="P45" s="38">
        <f t="shared" si="12"/>
        <v>64.78378378378379</v>
      </c>
      <c r="Q45" s="38">
        <f t="shared" si="13"/>
        <v>76.21621621621621</v>
      </c>
      <c r="R45" s="38">
        <f t="shared" si="14"/>
        <v>69.117647058823522</v>
      </c>
      <c r="S45" s="39">
        <f t="shared" si="15"/>
        <v>-4.3338632750397466</v>
      </c>
      <c r="T45" s="39">
        <f t="shared" si="16"/>
        <v>-4.3338632750397323</v>
      </c>
      <c r="U45" t="s">
        <v>139</v>
      </c>
      <c r="V45" t="s">
        <v>142</v>
      </c>
      <c r="W45" t="s">
        <v>146</v>
      </c>
      <c r="X45" s="48" t="s">
        <v>167</v>
      </c>
      <c r="Y45" s="41"/>
    </row>
    <row r="46" spans="1:25" ht="15" x14ac:dyDescent="0.25">
      <c r="A46">
        <v>2.62</v>
      </c>
      <c r="B46">
        <v>1.48</v>
      </c>
      <c r="C46" s="29">
        <f t="shared" si="0"/>
        <v>5.7355064988652726E-2</v>
      </c>
      <c r="D46" s="30">
        <f>IF(OR($A46="",$B46=""),"",A46*'MPTO_working_2-way'!$G45)</f>
        <v>2.7702702702702702</v>
      </c>
      <c r="E46" s="32">
        <f>IF(OR($A46="",$B46=""),"",B46*'MPTO_working_2-way'!$G45)</f>
        <v>1.5648854961832059</v>
      </c>
      <c r="F46" s="30">
        <f>IF(OR($A46="",$B46=""),"",'MPTO_working_2-way'!D45)</f>
        <v>2.8328462887200465</v>
      </c>
      <c r="G46" s="32">
        <f>IF(OR($A46="",$B46=""),"",'MPTO_working_2-way'!E45)</f>
        <v>1.5455994897959182</v>
      </c>
      <c r="H46" s="30">
        <f>IF(OR($A46="",$B46=""),"",'OddsRatio_working_2-way'!M45)</f>
        <v>2.8371173070873836</v>
      </c>
      <c r="I46" s="30">
        <f>IF(OR($A46="",$B46=""),"",'OddsRatio_working_2-way'!N45)</f>
        <v>1.5443310539518171</v>
      </c>
      <c r="J46" s="30">
        <f>IF('Log_working_2-way'!$D45="","",A46^('Log_working_2-way'!$D45))</f>
        <v>2.8676723775546669</v>
      </c>
      <c r="K46" s="32">
        <f>IF('Log_working_2-way'!$D45="","",B46^('Log_working_2-way'!$D45))</f>
        <v>1.5354258123677009</v>
      </c>
      <c r="L46" s="37">
        <f t="shared" si="9"/>
        <v>0.36097560975609755</v>
      </c>
      <c r="M46" s="37">
        <f t="shared" si="10"/>
        <v>0.63902439024390256</v>
      </c>
      <c r="N46" s="38">
        <v>142</v>
      </c>
      <c r="O46" s="38">
        <f t="shared" si="11"/>
        <v>87.801526717557252</v>
      </c>
      <c r="P46" s="38">
        <f t="shared" si="12"/>
        <v>46.054054054054049</v>
      </c>
      <c r="Q46" s="38">
        <f t="shared" si="13"/>
        <v>95.945945945945937</v>
      </c>
      <c r="R46" s="38">
        <f t="shared" si="14"/>
        <v>54.198473282442741</v>
      </c>
      <c r="S46" s="39">
        <f t="shared" si="15"/>
        <v>-8.1444192283886849</v>
      </c>
      <c r="T46" s="39">
        <f t="shared" si="16"/>
        <v>-8.144419228388692</v>
      </c>
      <c r="U46" t="s">
        <v>128</v>
      </c>
      <c r="V46" t="s">
        <v>125</v>
      </c>
      <c r="W46" t="s">
        <v>99</v>
      </c>
      <c r="X46" s="48" t="s">
        <v>168</v>
      </c>
      <c r="Y46" s="41"/>
    </row>
    <row r="47" spans="1:25" ht="15" x14ac:dyDescent="0.25">
      <c r="A47"/>
      <c r="B47"/>
      <c r="C47" s="29"/>
      <c r="D47" s="30"/>
      <c r="E47" s="32"/>
      <c r="F47" s="30"/>
      <c r="G47" s="32"/>
      <c r="H47" s="30"/>
      <c r="I47" s="30"/>
      <c r="J47" s="30"/>
      <c r="K47" s="32"/>
      <c r="L47" s="37"/>
      <c r="M47" s="37"/>
      <c r="N47" s="38"/>
      <c r="O47" s="38"/>
      <c r="P47" s="38"/>
      <c r="Q47" s="38"/>
      <c r="R47" s="38"/>
      <c r="S47" s="39"/>
      <c r="T47" s="39"/>
      <c r="U47"/>
      <c r="V47"/>
      <c r="W47"/>
      <c r="X47"/>
      <c r="Y47" s="41"/>
    </row>
    <row r="48" spans="1:25" ht="15" x14ac:dyDescent="0.25">
      <c r="A48"/>
      <c r="B48"/>
      <c r="C48" s="29"/>
      <c r="D48" s="30"/>
      <c r="E48" s="32"/>
      <c r="F48" s="30"/>
      <c r="G48" s="32"/>
      <c r="H48" s="30"/>
      <c r="I48" s="30"/>
      <c r="J48" s="30"/>
      <c r="K48" s="32"/>
      <c r="L48" s="37"/>
      <c r="M48" s="37"/>
      <c r="N48" s="38"/>
      <c r="O48" s="38"/>
      <c r="P48" s="38"/>
      <c r="Q48" s="38"/>
      <c r="R48" s="38"/>
      <c r="S48" s="39"/>
      <c r="T48" s="39"/>
      <c r="U48"/>
      <c r="V48"/>
      <c r="W48"/>
      <c r="X48"/>
      <c r="Y48" s="41"/>
    </row>
    <row r="49" spans="1:25" ht="15" x14ac:dyDescent="0.25">
      <c r="A49"/>
      <c r="B49"/>
      <c r="C49" s="29"/>
      <c r="D49" s="30"/>
      <c r="E49" s="32"/>
      <c r="F49" s="30"/>
      <c r="G49" s="32"/>
      <c r="H49" s="30"/>
      <c r="I49" s="30"/>
      <c r="J49" s="30"/>
      <c r="K49" s="32"/>
      <c r="L49" s="37"/>
      <c r="M49" s="37"/>
      <c r="N49" s="38"/>
      <c r="O49" s="38"/>
      <c r="P49" s="38"/>
      <c r="Q49" s="38"/>
      <c r="R49" s="38"/>
      <c r="S49" s="39"/>
      <c r="T49" s="39"/>
      <c r="U49"/>
      <c r="V49"/>
      <c r="W49"/>
      <c r="X49"/>
      <c r="Y49" s="41"/>
    </row>
    <row r="50" spans="1:25" ht="15" x14ac:dyDescent="0.25">
      <c r="A50"/>
      <c r="B50"/>
      <c r="C50" s="29"/>
      <c r="D50" s="30"/>
      <c r="E50" s="32"/>
      <c r="F50" s="30"/>
      <c r="G50" s="32"/>
      <c r="H50" s="30"/>
      <c r="I50" s="30"/>
      <c r="J50" s="30"/>
      <c r="K50" s="32"/>
      <c r="L50" s="37"/>
      <c r="M50" s="37"/>
      <c r="N50" s="38"/>
      <c r="O50" s="38"/>
      <c r="P50" s="38"/>
      <c r="Q50" s="38"/>
      <c r="R50" s="38"/>
      <c r="S50" s="39"/>
      <c r="T50" s="39"/>
      <c r="U50"/>
      <c r="V50"/>
      <c r="W50"/>
      <c r="X50"/>
      <c r="Y50" s="41"/>
    </row>
    <row r="51" spans="1:25" ht="15" x14ac:dyDescent="0.25">
      <c r="A51"/>
      <c r="B51"/>
      <c r="C51" s="29"/>
      <c r="D51" s="30"/>
      <c r="E51" s="32"/>
      <c r="F51" s="30"/>
      <c r="G51" s="32"/>
      <c r="H51" s="30"/>
      <c r="I51" s="30"/>
      <c r="J51" s="30"/>
      <c r="K51" s="32"/>
      <c r="L51" s="37"/>
      <c r="M51" s="37"/>
      <c r="N51" s="38"/>
      <c r="O51" s="38"/>
      <c r="P51" s="38"/>
      <c r="Q51" s="38"/>
      <c r="R51" s="38"/>
      <c r="S51" s="39"/>
      <c r="T51" s="39"/>
      <c r="U51"/>
      <c r="V51"/>
      <c r="W51"/>
      <c r="X51"/>
      <c r="Y51" s="41"/>
    </row>
    <row r="52" spans="1:25" ht="15" x14ac:dyDescent="0.25">
      <c r="A52"/>
      <c r="B52"/>
      <c r="C52" s="29"/>
      <c r="D52" s="30"/>
      <c r="E52" s="32"/>
      <c r="F52" s="30"/>
      <c r="G52" s="32"/>
      <c r="H52" s="30"/>
      <c r="I52" s="30"/>
      <c r="J52" s="30"/>
      <c r="K52" s="32"/>
      <c r="L52" s="37"/>
      <c r="M52" s="37"/>
      <c r="N52" s="38"/>
      <c r="O52" s="38"/>
      <c r="P52" s="38"/>
      <c r="Q52" s="38"/>
      <c r="R52" s="38"/>
      <c r="S52" s="39"/>
      <c r="T52" s="39"/>
      <c r="U52"/>
      <c r="V52"/>
      <c r="W52"/>
      <c r="X52"/>
      <c r="Y52" s="41"/>
    </row>
    <row r="53" spans="1:25" s="35" customFormat="1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/>
      <c r="Y59" s="41"/>
    </row>
    <row r="60" spans="1:25" s="35" customFormat="1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/>
      <c r="Y62" s="41"/>
    </row>
    <row r="63" spans="1:25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/>
      <c r="Y63" s="4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58" customFormat="1" ht="15" x14ac:dyDescent="0.25">
      <c r="A182" s="50"/>
      <c r="B182" s="50"/>
      <c r="C182" s="51"/>
      <c r="D182" s="52"/>
      <c r="E182" s="54"/>
      <c r="F182" s="52"/>
      <c r="G182" s="54"/>
      <c r="H182" s="52"/>
      <c r="I182" s="52"/>
      <c r="J182" s="52"/>
      <c r="K182" s="54"/>
      <c r="L182" s="60"/>
      <c r="M182" s="60"/>
      <c r="N182" s="61"/>
      <c r="O182" s="61"/>
      <c r="P182" s="61"/>
      <c r="Q182" s="61"/>
      <c r="R182" s="61"/>
      <c r="S182" s="62"/>
      <c r="T182" s="62"/>
      <c r="U182" s="50"/>
      <c r="V182" s="50"/>
      <c r="W182" s="50"/>
      <c r="X182" s="57"/>
      <c r="Y182" s="63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0" zoomScaleNormal="80" workbookViewId="0">
      <pane ySplit="2" topLeftCell="A3" activePane="bottomLeft" state="frozen"/>
      <selection pane="bottomLeft" activeCell="S3" sqref="S3:S4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35</v>
      </c>
      <c r="O1" s="66"/>
      <c r="P1" s="66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2.57</v>
      </c>
      <c r="B3">
        <v>3.04</v>
      </c>
      <c r="C3">
        <v>3.23</v>
      </c>
      <c r="D3" s="20">
        <f>IF(OR($A3="",$B3="",$C3=""),"",(1/A3)+(1/B3)+(1/C3)-1)</f>
        <v>2.7649950006625623E-2</v>
      </c>
      <c r="E3" s="17">
        <f>IF(OR($A3="",$B3="",$C3=""),"",A3*'MPTO_working_3-way'!$I2)</f>
        <v>2.6410603715170278</v>
      </c>
      <c r="F3" s="21">
        <f>IF(OR($A3="",$B3="",$C3=""),"",B3*'MPTO_working_3-way'!$I2)</f>
        <v>3.1240558480201419</v>
      </c>
      <c r="G3" s="22">
        <f>IF(OR($A3="",$B3="",$C3=""),"",C3*'MPTO_working_3-way'!$I2)</f>
        <v>3.3193093385214008</v>
      </c>
      <c r="H3" s="17">
        <f>IF(OR($A3="",$B3="",$C3=""),"",'MPTO_working_3-way'!E2)</f>
        <v>2.6323519696421158</v>
      </c>
      <c r="I3" s="21">
        <f>IF(OR($A3="",$B3="",$C3=""),"",'MPTO_working_3-way'!F2)</f>
        <v>3.1276319177127361</v>
      </c>
      <c r="J3" s="22">
        <f>IF(OR($A3="",$B3="",$C3=""),"",'MPTO_working_3-way'!G2)</f>
        <v>3.3291067746366374</v>
      </c>
      <c r="K3" s="17">
        <f>IF(OR($A3="",$B3="",$C3=""),"",'OddsRatio_working_3-way'!H2)</f>
        <v>2.6363712056761028</v>
      </c>
      <c r="L3" s="21">
        <f>IF(OR($A3="",$B3="",$C3=""),"",'OddsRatio_working_3-way'!I2)</f>
        <v>3.1262402927256372</v>
      </c>
      <c r="M3" s="22">
        <f>IF(OR($A3="",$B3="",$C3=""),"",'OddsRatio_working_3-way'!J2)</f>
        <v>3.3242724768520442</v>
      </c>
      <c r="N3" s="23">
        <f>(1/E3)* 100</f>
        <v>37.863579749432198</v>
      </c>
      <c r="O3" s="24">
        <f>(1/F3)* 100</f>
        <v>32.009671038171291</v>
      </c>
      <c r="P3" s="24">
        <f>(1/G3)* 100</f>
        <v>30.126749212396515</v>
      </c>
      <c r="Q3" t="s">
        <v>115</v>
      </c>
      <c r="R3" t="s">
        <v>116</v>
      </c>
      <c r="S3" s="48" t="s">
        <v>166</v>
      </c>
      <c r="T3" s="35">
        <v>100</v>
      </c>
      <c r="U3" s="35">
        <f>(1/A4)*((T3*A4)-T3)</f>
        <v>55.947136563876647</v>
      </c>
      <c r="V3" s="35">
        <f>(1/B4)*((T3*B4)-T3)</f>
        <v>69.040247678018574</v>
      </c>
      <c r="W3" s="35">
        <f>(1/C4)*((T3*C4)-T3)</f>
        <v>72.29916897506925</v>
      </c>
      <c r="X3" s="35">
        <f>((1/B4)+(1/C4))*T3</f>
        <v>58.660583346912176</v>
      </c>
      <c r="Y3" s="35">
        <f>((1/A4)+(1/C4))*T3</f>
        <v>71.753694461054096</v>
      </c>
      <c r="Z3" s="35">
        <f>((1/A4)+(1/B4))*T3</f>
        <v>75.012615758104772</v>
      </c>
      <c r="AA3" s="35">
        <f t="shared" ref="AA3" si="0">U3-X3</f>
        <v>-2.7134467830355291</v>
      </c>
      <c r="AB3" s="35">
        <f t="shared" ref="AB3" si="1">V3-Y3</f>
        <v>-2.713446783035522</v>
      </c>
      <c r="AC3" s="35">
        <f t="shared" ref="AC3" si="2">W3-Z3</f>
        <v>-2.713446783035522</v>
      </c>
      <c r="AD3" s="27"/>
      <c r="AE3" s="27"/>
      <c r="AF3">
        <v>2.59</v>
      </c>
      <c r="AG3">
        <v>1.55</v>
      </c>
      <c r="AH3" s="41"/>
      <c r="AI3" s="27"/>
      <c r="AJ3" t="s">
        <v>108</v>
      </c>
    </row>
    <row r="4" spans="1:36" ht="15" x14ac:dyDescent="0.25">
      <c r="A4">
        <v>2.27</v>
      </c>
      <c r="B4">
        <v>3.23</v>
      </c>
      <c r="C4">
        <v>3.61</v>
      </c>
      <c r="D4" s="20">
        <f t="shared" ref="D4:D67" si="3">IF(OR($A4="",$B4="",$C4=""),"",(1/A4)+(1/B4)+(1/C4)-1)</f>
        <v>2.7134467830355113E-2</v>
      </c>
      <c r="E4" s="17">
        <f>IF(OR($A4="",$B4="",$C4=""),"",A4*'MPTO_working_3-way'!$I3)</f>
        <v>2.331595241974906</v>
      </c>
      <c r="F4" s="21">
        <f>IF(OR($A4="",$B4="",$C4=""),"",B4*'MPTO_working_3-way'!$I3)</f>
        <v>3.3176443310920471</v>
      </c>
      <c r="G4" s="22">
        <f>IF(OR($A4="",$B4="",$C4=""),"",C4*'MPTO_working_3-way'!$I3)</f>
        <v>3.707955428867582</v>
      </c>
      <c r="H4" s="17">
        <f>IF(OR($A4="",$B4="",$C4=""),"",'MPTO_working_3-way'!E3)</f>
        <v>2.3175840501214715</v>
      </c>
      <c r="I4" s="21">
        <f>IF(OR($A4="",$B4="",$C4=""),"",'MPTO_working_3-way'!F3)</f>
        <v>3.3272035086406402</v>
      </c>
      <c r="J4" s="22">
        <f>IF(OR($A4="",$B4="",$C4=""),"",'MPTO_working_3-way'!G3)</f>
        <v>3.7318517116275665</v>
      </c>
      <c r="K4" s="17">
        <f>IF(OR($A4="",$B4="",$C4=""),"",'OddsRatio_working_3-way'!H3)</f>
        <v>2.3236092091988332</v>
      </c>
      <c r="L4" s="21">
        <f>IF(OR($A4="",$B4="",$C4=""),"",'OddsRatio_working_3-way'!I3)</f>
        <v>3.3241327059160621</v>
      </c>
      <c r="M4" s="22">
        <f>IF(OR($A4="",$B4="",$C4=""),"",'OddsRatio_working_3-way'!J3)</f>
        <v>3.7201732566999648</v>
      </c>
      <c r="N4" s="23">
        <f t="shared" ref="N4" si="4">(1/E4)* 100</f>
        <v>42.889090782025306</v>
      </c>
      <c r="O4" s="24">
        <f t="shared" ref="O4" si="5">(1/F4)* 100</f>
        <v>30.141868753931096</v>
      </c>
      <c r="P4" s="24">
        <f t="shared" ref="P4" si="6">(1/G4)* 100</f>
        <v>26.969040464043609</v>
      </c>
      <c r="Q4" t="s">
        <v>114</v>
      </c>
      <c r="R4" t="s">
        <v>111</v>
      </c>
      <c r="S4" s="48" t="s">
        <v>166</v>
      </c>
      <c r="T4" s="35">
        <v>100</v>
      </c>
      <c r="U4" s="35">
        <f t="shared" ref="U4" si="7">(1/A5)*((T4*A5)-T4)</f>
        <v>61.240310077519375</v>
      </c>
      <c r="V4" s="35">
        <f t="shared" ref="V4" si="8">(1/B5)*((T4*B5)-T4)</f>
        <v>69.040247678018574</v>
      </c>
      <c r="W4" s="35">
        <f t="shared" ref="W4" si="9">(1/C5)*((T4*C5)-T4)</f>
        <v>66.555183946488299</v>
      </c>
      <c r="X4" s="35">
        <f t="shared" ref="X4" si="10">((1/B5)+(1/C5))*T4</f>
        <v>64.404568375493128</v>
      </c>
      <c r="Y4" s="35">
        <f t="shared" ref="Y4" si="11">((1/A5)+(1/C5))*T4</f>
        <v>72.204505975992333</v>
      </c>
      <c r="Z4" s="35">
        <f t="shared" ref="Z4" si="12">((1/A5)+(1/B5))*T4</f>
        <v>69.719442244462044</v>
      </c>
      <c r="AA4" s="35">
        <f t="shared" ref="AA4" si="13">U4-X4</f>
        <v>-3.1642582979737526</v>
      </c>
      <c r="AB4" s="35">
        <f t="shared" ref="AB4" si="14">V4-Y4</f>
        <v>-3.1642582979737597</v>
      </c>
      <c r="AC4" s="35">
        <f t="shared" ref="AC4" si="15">W4-Z4</f>
        <v>-3.1642582979737455</v>
      </c>
      <c r="AD4" s="4"/>
      <c r="AE4" s="4"/>
      <c r="AF4">
        <v>2.5099999999999998</v>
      </c>
      <c r="AG4">
        <v>1.57</v>
      </c>
      <c r="AH4" s="4"/>
      <c r="AI4" s="4"/>
      <c r="AJ4" t="s">
        <v>108</v>
      </c>
    </row>
    <row r="5" spans="1:36" s="12" customFormat="1" ht="15" x14ac:dyDescent="0.25">
      <c r="A5">
        <v>2.58</v>
      </c>
      <c r="B5">
        <v>3.23</v>
      </c>
      <c r="C5">
        <v>2.99</v>
      </c>
      <c r="D5" s="20">
        <f t="shared" si="3"/>
        <v>3.1642582979737544E-2</v>
      </c>
      <c r="E5" s="17">
        <f>IF(OR($A5="",$B5="",$C5=""),"",A5*'MPTO_working_3-way'!$I4)</f>
        <v>2.661637864087723</v>
      </c>
      <c r="F5" s="21">
        <f>IF(OR($A5="",$B5="",$C5=""),"",B5*'MPTO_working_3-way'!$I4)</f>
        <v>3.3322055430245521</v>
      </c>
      <c r="G5" s="22">
        <f>IF(OR($A5="",$B5="",$C5=""),"",C5*'MPTO_working_3-way'!$I4)</f>
        <v>3.0846113231094154</v>
      </c>
      <c r="H5" s="17">
        <f>IF(OR($A5="",$B5="",$C5=""),"",'MPTO_working_3-way'!E4)</f>
        <v>2.6521725678778667</v>
      </c>
      <c r="I5" s="21">
        <f>IF(OR($A5="",$B5="",$C5=""),"",'MPTO_working_3-way'!F4)</f>
        <v>3.3439224706482</v>
      </c>
      <c r="J5" s="22">
        <f>IF(OR($A5="",$B5="",$C5=""),"",'MPTO_working_3-way'!G4)</f>
        <v>3.0873666134060609</v>
      </c>
      <c r="K5" s="17">
        <f>IF(OR($A5="",$B5="",$C5=""),"",'OddsRatio_working_3-way'!H4)</f>
        <v>2.6565636365469181</v>
      </c>
      <c r="L5" s="21">
        <f>IF(OR($A5="",$B5="",$C5=""),"",'OddsRatio_working_3-way'!I4)</f>
        <v>3.338061335126346</v>
      </c>
      <c r="M5" s="22">
        <f>IF(OR($A5="",$B5="",$C5=""),"",'OddsRatio_working_3-way'!J4)</f>
        <v>3.086431415650865</v>
      </c>
      <c r="N5" s="23">
        <f t="shared" ref="N5:N46" si="16">(1/E5)* 100</f>
        <v>37.570851147428733</v>
      </c>
      <c r="O5" s="24">
        <f t="shared" ref="O5:O46" si="17">(1/F5)* 100</f>
        <v>30.010153548100977</v>
      </c>
      <c r="P5" s="24">
        <f t="shared" ref="P5:P46" si="18">(1/G5)* 100</f>
        <v>32.418995304470286</v>
      </c>
      <c r="Q5" t="s">
        <v>100</v>
      </c>
      <c r="R5" t="s">
        <v>68</v>
      </c>
      <c r="S5" s="48" t="s">
        <v>166</v>
      </c>
      <c r="T5" s="35">
        <v>100</v>
      </c>
      <c r="U5" s="35">
        <f t="shared" ref="U5:U46" si="19">(1/A6)*((T5*A6)-T5)</f>
        <v>89.258861439312568</v>
      </c>
      <c r="V5" s="35">
        <f t="shared" ref="V5:V46" si="20">(1/B6)*((T5*B6)-T5)</f>
        <v>78.94736842105263</v>
      </c>
      <c r="W5" s="35">
        <f t="shared" ref="W5:W46" si="21">(1/C6)*((T5*C6)-T5)</f>
        <v>28.057553956834536</v>
      </c>
      <c r="X5" s="35">
        <f t="shared" ref="X5:X46" si="22">((1/B6)+(1/C6))*T5</f>
        <v>92.995077622112845</v>
      </c>
      <c r="Y5" s="35">
        <f t="shared" ref="Y5:Y46" si="23">((1/A6)+(1/C6))*T5</f>
        <v>82.683584603852907</v>
      </c>
      <c r="Z5" s="35">
        <f t="shared" ref="Z5:Z46" si="24">((1/A6)+(1/B6))*T5</f>
        <v>31.793770139634802</v>
      </c>
      <c r="AA5" s="35">
        <f t="shared" ref="AA5:AA46" si="25">U5-X5</f>
        <v>-3.7362161828002769</v>
      </c>
      <c r="AB5" s="35">
        <f t="shared" ref="AB5:AB46" si="26">V5-Y5</f>
        <v>-3.7362161828002769</v>
      </c>
      <c r="AC5" s="35">
        <f t="shared" ref="AC5:AC46" si="27">W5-Z5</f>
        <v>-3.7362161828002662</v>
      </c>
      <c r="AD5" s="27"/>
      <c r="AE5" s="27"/>
      <c r="AF5">
        <v>2.1800000000000002</v>
      </c>
      <c r="AG5">
        <v>1.72</v>
      </c>
      <c r="AH5" s="36"/>
      <c r="AI5" s="27"/>
      <c r="AJ5" t="s">
        <v>71</v>
      </c>
    </row>
    <row r="6" spans="1:36" s="12" customFormat="1" ht="15" x14ac:dyDescent="0.25">
      <c r="A6">
        <v>9.31</v>
      </c>
      <c r="B6">
        <v>4.75</v>
      </c>
      <c r="C6">
        <v>1.39</v>
      </c>
      <c r="D6" s="20">
        <f t="shared" si="3"/>
        <v>3.7362161828002893E-2</v>
      </c>
      <c r="E6" s="17">
        <f>IF(OR($A6="",$B6="",$C6=""),"",A6*'MPTO_working_3-way'!$I5)</f>
        <v>9.6578417266187078</v>
      </c>
      <c r="F6" s="21">
        <f>IF(OR($A6="",$B6="",$C6=""),"",B6*'MPTO_working_3-way'!$I5)</f>
        <v>4.9274702686830141</v>
      </c>
      <c r="G6" s="22">
        <f>IF(OR($A6="",$B6="",$C6=""),"",C6*'MPTO_working_3-way'!$I5)</f>
        <v>1.4419334049409238</v>
      </c>
      <c r="H6" s="17">
        <f>IF(OR($A6="",$B6="",$C6=""),"",'MPTO_working_3-way'!E5)</f>
        <v>10.531045707310463</v>
      </c>
      <c r="I6" s="21">
        <f>IF(OR($A6="",$B6="",$C6=""),"",'MPTO_working_3-way'!F5)</f>
        <v>5.0486624965863447</v>
      </c>
      <c r="J6" s="22">
        <f>IF(OR($A6="",$B6="",$C6=""),"",'MPTO_working_3-way'!G5)</f>
        <v>1.4144863643816152</v>
      </c>
      <c r="K6" s="17">
        <f>IF(OR($A6="",$B6="",$C6=""),"",'OddsRatio_working_3-way'!H5)</f>
        <v>10.012222928367216</v>
      </c>
      <c r="L6" s="21">
        <f>IF(OR($A6="",$B6="",$C6=""),"",'OddsRatio_working_3-way'!I5)</f>
        <v>5.0668876030537975</v>
      </c>
      <c r="M6" s="22">
        <f>IF(OR($A6="",$B6="",$C6=""),"",'OddsRatio_working_3-way'!J5)</f>
        <v>1.4229563107175949</v>
      </c>
      <c r="N6" s="23">
        <f t="shared" si="16"/>
        <v>10.354280265784688</v>
      </c>
      <c r="O6" s="24">
        <f t="shared" si="17"/>
        <v>20.294389320937988</v>
      </c>
      <c r="P6" s="24">
        <f t="shared" si="18"/>
        <v>69.35133041327731</v>
      </c>
      <c r="Q6" t="s">
        <v>84</v>
      </c>
      <c r="R6" t="s">
        <v>119</v>
      </c>
      <c r="S6" s="48" t="s">
        <v>166</v>
      </c>
      <c r="T6" s="35">
        <v>100</v>
      </c>
      <c r="U6" s="35">
        <f t="shared" si="19"/>
        <v>58.50622406639004</v>
      </c>
      <c r="V6" s="35">
        <f t="shared" si="20"/>
        <v>70.059880239520965</v>
      </c>
      <c r="W6" s="35">
        <f t="shared" si="21"/>
        <v>68.152866242038215</v>
      </c>
      <c r="X6" s="35">
        <f t="shared" si="22"/>
        <v>61.787253518440835</v>
      </c>
      <c r="Y6" s="35">
        <f t="shared" si="23"/>
        <v>73.340909691571738</v>
      </c>
      <c r="Z6" s="35">
        <f t="shared" si="24"/>
        <v>71.433895694089003</v>
      </c>
      <c r="AA6" s="35">
        <f t="shared" si="25"/>
        <v>-3.2810294520507952</v>
      </c>
      <c r="AB6" s="35">
        <f t="shared" si="26"/>
        <v>-3.2810294520507739</v>
      </c>
      <c r="AC6" s="35">
        <f t="shared" si="27"/>
        <v>-3.2810294520507881</v>
      </c>
      <c r="AD6" s="27"/>
      <c r="AE6" s="27"/>
      <c r="AF6">
        <v>1.82</v>
      </c>
      <c r="AG6">
        <v>2.0499999999999998</v>
      </c>
      <c r="AH6" s="36"/>
      <c r="AI6" s="27"/>
      <c r="AJ6" t="s">
        <v>71</v>
      </c>
    </row>
    <row r="7" spans="1:36" s="12" customFormat="1" ht="15" x14ac:dyDescent="0.25">
      <c r="A7">
        <v>2.41</v>
      </c>
      <c r="B7">
        <v>3.34</v>
      </c>
      <c r="C7">
        <v>3.14</v>
      </c>
      <c r="D7" s="20">
        <f t="shared" si="3"/>
        <v>3.2810294520507766E-2</v>
      </c>
      <c r="E7" s="17">
        <f>IF(OR($A7="",$B7="",$C7=""),"",A7*'MPTO_working_3-way'!$I6)</f>
        <v>2.4890728097944237</v>
      </c>
      <c r="F7" s="21">
        <f>IF(OR($A7="",$B7="",$C7=""),"",B7*'MPTO_working_3-way'!$I6)</f>
        <v>3.4495863836984957</v>
      </c>
      <c r="G7" s="22">
        <f>IF(OR($A7="",$B7="",$C7=""),"",C7*'MPTO_working_3-way'!$I6)</f>
        <v>3.2430243247943946</v>
      </c>
      <c r="H7" s="17">
        <f>IF(OR($A7="",$B7="",$C7=""),"",'MPTO_working_3-way'!E6)</f>
        <v>2.4752414316397764</v>
      </c>
      <c r="I7" s="21">
        <f>IF(OR($A7="",$B7="",$C7=""),"",'MPTO_working_3-way'!F6)</f>
        <v>3.4666318839243924</v>
      </c>
      <c r="J7" s="22">
        <f>IF(OR($A7="",$B7="",$C7=""),"",'MPTO_working_3-way'!G6)</f>
        <v>3.2516669299722163</v>
      </c>
      <c r="K7" s="17">
        <f>IF(OR($A7="",$B7="",$C7=""),"",'OddsRatio_working_3-way'!H6)</f>
        <v>2.4813744282979502</v>
      </c>
      <c r="L7" s="21">
        <f>IF(OR($A7="",$B7="",$C7=""),"",'OddsRatio_working_3-way'!I6)</f>
        <v>3.4584511788774486</v>
      </c>
      <c r="M7" s="22">
        <f>IF(OR($A7="",$B7="",$C7=""),"",'OddsRatio_working_3-way'!J6)</f>
        <v>3.2483271464947614</v>
      </c>
      <c r="N7" s="23">
        <f t="shared" si="16"/>
        <v>40.175602580407904</v>
      </c>
      <c r="O7" s="24">
        <f t="shared" si="17"/>
        <v>28.988982700234445</v>
      </c>
      <c r="P7" s="24">
        <f t="shared" si="18"/>
        <v>30.835414719357658</v>
      </c>
      <c r="Q7" t="s">
        <v>79</v>
      </c>
      <c r="R7" t="s">
        <v>106</v>
      </c>
      <c r="S7" s="48" t="s">
        <v>166</v>
      </c>
      <c r="T7" s="35">
        <v>100</v>
      </c>
      <c r="U7" s="35">
        <f t="shared" si="19"/>
        <v>35.483870967741936</v>
      </c>
      <c r="V7" s="35">
        <f t="shared" si="20"/>
        <v>75.247524752475243</v>
      </c>
      <c r="W7" s="35">
        <f t="shared" si="21"/>
        <v>85.337243401759522</v>
      </c>
      <c r="X7" s="35">
        <f t="shared" si="22"/>
        <v>39.41523184576522</v>
      </c>
      <c r="Y7" s="35">
        <f t="shared" si="23"/>
        <v>79.178885630498527</v>
      </c>
      <c r="Z7" s="35">
        <f t="shared" si="24"/>
        <v>89.268604279782821</v>
      </c>
      <c r="AA7" s="35">
        <f t="shared" si="25"/>
        <v>-3.931360878023284</v>
      </c>
      <c r="AB7" s="35">
        <f t="shared" si="26"/>
        <v>-3.931360878023284</v>
      </c>
      <c r="AC7" s="35">
        <f t="shared" si="27"/>
        <v>-3.9313608780232983</v>
      </c>
      <c r="AD7" s="27"/>
      <c r="AE7" s="27"/>
      <c r="AF7">
        <v>2.1</v>
      </c>
      <c r="AG7">
        <v>1.78</v>
      </c>
      <c r="AH7" s="36"/>
      <c r="AI7" s="27"/>
      <c r="AJ7" t="s">
        <v>71</v>
      </c>
    </row>
    <row r="8" spans="1:36" ht="15" x14ac:dyDescent="0.25">
      <c r="A8">
        <v>1.55</v>
      </c>
      <c r="B8">
        <v>4.04</v>
      </c>
      <c r="C8">
        <v>6.82</v>
      </c>
      <c r="D8" s="20">
        <f t="shared" si="3"/>
        <v>3.9313608780232823E-2</v>
      </c>
      <c r="E8" s="17">
        <f>IF(OR($A8="",$B8="",$C8=""),"",A8*'MPTO_working_3-way'!$I7)</f>
        <v>1.6109360936093609</v>
      </c>
      <c r="F8" s="21">
        <f>IF(OR($A8="",$B8="",$C8=""),"",B8*'MPTO_working_3-way'!$I7)</f>
        <v>4.1988269794721402</v>
      </c>
      <c r="G8" s="22">
        <f>IF(OR($A8="",$B8="",$C8=""),"",C8*'MPTO_working_3-way'!$I7)</f>
        <v>7.0881188118811878</v>
      </c>
      <c r="H8" s="17">
        <f>IF(OR($A8="",$B8="",$C8=""),"",'MPTO_working_3-way'!E7)</f>
        <v>1.5821364040057577</v>
      </c>
      <c r="I8" s="21">
        <f>IF(OR($A8="",$B8="",$C8=""),"",'MPTO_working_3-way'!F7)</f>
        <v>4.2658436893604721</v>
      </c>
      <c r="J8" s="22">
        <f>IF(OR($A8="",$B8="",$C8=""),"",'MPTO_working_3-way'!G7)</f>
        <v>7.4893447376051023</v>
      </c>
      <c r="K8" s="17">
        <f>IF(OR($A8="",$B8="",$C8=""),"",'OddsRatio_working_3-way'!H7)</f>
        <v>1.5918575363795817</v>
      </c>
      <c r="L8" s="21">
        <f>IF(OR($A8="",$B8="",$C8=""),"",'OddsRatio_working_3-way'!I7)</f>
        <v>4.2713580192616893</v>
      </c>
      <c r="M8" s="22">
        <f>IF(OR($A8="",$B8="",$C8=""),"",'OddsRatio_working_3-way'!J7)</f>
        <v>7.2629288395075768</v>
      </c>
      <c r="N8" s="23">
        <f t="shared" si="16"/>
        <v>62.07570889789077</v>
      </c>
      <c r="O8" s="24">
        <f t="shared" si="17"/>
        <v>23.816175443497698</v>
      </c>
      <c r="P8" s="24">
        <f t="shared" si="18"/>
        <v>14.108115658611538</v>
      </c>
      <c r="Q8" t="s">
        <v>121</v>
      </c>
      <c r="R8" t="s">
        <v>117</v>
      </c>
      <c r="S8" s="48" t="s">
        <v>166</v>
      </c>
      <c r="T8" s="35">
        <v>100</v>
      </c>
      <c r="U8" s="35">
        <f t="shared" si="19"/>
        <v>51.219512195121943</v>
      </c>
      <c r="V8" s="35">
        <f t="shared" si="20"/>
        <v>72.527472527472526</v>
      </c>
      <c r="W8" s="35">
        <f t="shared" si="21"/>
        <v>72.899728997289984</v>
      </c>
      <c r="X8" s="35">
        <f t="shared" si="22"/>
        <v>54.572798475237505</v>
      </c>
      <c r="Y8" s="35">
        <f t="shared" si="23"/>
        <v>75.880758807588094</v>
      </c>
      <c r="Z8" s="35">
        <f t="shared" si="24"/>
        <v>76.253015277405524</v>
      </c>
      <c r="AA8" s="35">
        <f t="shared" si="25"/>
        <v>-3.3532862801155616</v>
      </c>
      <c r="AB8" s="35">
        <f t="shared" si="26"/>
        <v>-3.3532862801155687</v>
      </c>
      <c r="AC8" s="35">
        <f t="shared" si="27"/>
        <v>-3.3532862801155403</v>
      </c>
      <c r="AF8">
        <v>1.89</v>
      </c>
      <c r="AG8">
        <v>1.97</v>
      </c>
      <c r="AJ8" t="s">
        <v>71</v>
      </c>
    </row>
    <row r="9" spans="1:36" ht="15" x14ac:dyDescent="0.25">
      <c r="A9">
        <v>2.0499999999999998</v>
      </c>
      <c r="B9">
        <v>3.64</v>
      </c>
      <c r="C9">
        <v>3.69</v>
      </c>
      <c r="D9" s="20">
        <f t="shared" si="3"/>
        <v>3.3532862801155527E-2</v>
      </c>
      <c r="E9" s="17">
        <f>IF(OR($A9="",$B9="",$C9=""),"",A9*'MPTO_working_3-way'!$I8)</f>
        <v>2.1187423687423688</v>
      </c>
      <c r="F9" s="21">
        <f>IF(OR($A9="",$B9="",$C9=""),"",B9*'MPTO_working_3-way'!$I8)</f>
        <v>3.7620596205962062</v>
      </c>
      <c r="G9" s="22">
        <f>IF(OR($A9="",$B9="",$C9=""),"",C9*'MPTO_working_3-way'!$I8)</f>
        <v>3.813736263736264</v>
      </c>
      <c r="H9" s="17">
        <f>IF(OR($A9="",$B9="",$C9=""),"",'MPTO_working_3-way'!E8)</f>
        <v>2.0980755612946225</v>
      </c>
      <c r="I9" s="21">
        <f>IF(OR($A9="",$B9="",$C9=""),"",'MPTO_working_3-way'!F8)</f>
        <v>3.7943802026441675</v>
      </c>
      <c r="J9" s="22">
        <f>IF(OR($A9="",$B9="",$C9=""),"",'MPTO_working_3-way'!G8)</f>
        <v>3.8487430274318029</v>
      </c>
      <c r="K9" s="17">
        <f>IF(OR($A9="",$B9="",$C9=""),"",'OddsRatio_working_3-way'!H8)</f>
        <v>2.1063276461240394</v>
      </c>
      <c r="L9" s="21">
        <f>IF(OR($A9="",$B9="",$C9=""),"",'OddsRatio_working_3-way'!I8)</f>
        <v>3.781623795969014</v>
      </c>
      <c r="M9" s="22">
        <f>IF(OR($A9="",$B9="",$C9=""),"",'OddsRatio_working_3-way'!J8)</f>
        <v>3.834306064832063</v>
      </c>
      <c r="N9" s="23">
        <f t="shared" si="16"/>
        <v>47.197810113816452</v>
      </c>
      <c r="O9" s="24">
        <f t="shared" si="17"/>
        <v>26.58118426739663</v>
      </c>
      <c r="P9" s="24">
        <f t="shared" si="18"/>
        <v>26.221005618786918</v>
      </c>
      <c r="Q9" t="s">
        <v>118</v>
      </c>
      <c r="R9" t="s">
        <v>75</v>
      </c>
      <c r="S9" s="48" t="s">
        <v>166</v>
      </c>
      <c r="T9" s="35">
        <v>100</v>
      </c>
      <c r="U9" s="35">
        <f t="shared" si="19"/>
        <v>44.134078212290497</v>
      </c>
      <c r="V9" s="35">
        <f t="shared" si="20"/>
        <v>73.544973544973558</v>
      </c>
      <c r="W9" s="35">
        <f t="shared" si="21"/>
        <v>78.632478632478637</v>
      </c>
      <c r="X9" s="35">
        <f t="shared" si="22"/>
        <v>47.822547822547826</v>
      </c>
      <c r="Y9" s="35">
        <f t="shared" si="23"/>
        <v>77.233443155230859</v>
      </c>
      <c r="Z9" s="35">
        <f t="shared" si="24"/>
        <v>82.320948242735952</v>
      </c>
      <c r="AA9" s="35">
        <f t="shared" si="25"/>
        <v>-3.6884696102573287</v>
      </c>
      <c r="AB9" s="35">
        <f t="shared" si="26"/>
        <v>-3.6884696102573002</v>
      </c>
      <c r="AC9" s="35">
        <f t="shared" si="27"/>
        <v>-3.6884696102573145</v>
      </c>
      <c r="AF9">
        <v>1.81</v>
      </c>
      <c r="AG9">
        <v>2.06</v>
      </c>
      <c r="AJ9" t="s">
        <v>71</v>
      </c>
    </row>
    <row r="10" spans="1:36" ht="15" x14ac:dyDescent="0.25">
      <c r="A10">
        <v>1.79</v>
      </c>
      <c r="B10">
        <v>3.78</v>
      </c>
      <c r="C10">
        <v>4.68</v>
      </c>
      <c r="D10" s="20">
        <f t="shared" si="3"/>
        <v>3.6884696102573056E-2</v>
      </c>
      <c r="E10" s="17">
        <f>IF(OR($A10="",$B10="",$C10=""),"",A10*'MPTO_working_3-way'!$I9)</f>
        <v>1.8560236060236057</v>
      </c>
      <c r="F10" s="21">
        <f>IF(OR($A10="",$B10="",$C10=""),"",B10*'MPTO_working_3-way'!$I9)</f>
        <v>3.9194241512677261</v>
      </c>
      <c r="G10" s="22">
        <f>IF(OR($A10="",$B10="",$C10=""),"",C10*'MPTO_working_3-way'!$I9)</f>
        <v>4.8526203777600418</v>
      </c>
      <c r="H10" s="17">
        <f>IF(OR($A10="",$B10="",$C10=""),"",'MPTO_working_3-way'!E9)</f>
        <v>1.8302805745216251</v>
      </c>
      <c r="I10" s="21">
        <f>IF(OR($A10="",$B10="",$C10=""),"",'MPTO_working_3-way'!F9)</f>
        <v>3.9642367829629714</v>
      </c>
      <c r="J10" s="22">
        <f>IF(OR($A10="",$B10="",$C10=""),"",'MPTO_working_3-way'!G9)</f>
        <v>4.9657286519158594</v>
      </c>
      <c r="K10" s="17">
        <f>IF(OR($A10="",$B10="",$C10=""),"",'OddsRatio_working_3-way'!H9)</f>
        <v>1.8397299834167573</v>
      </c>
      <c r="L10" s="21">
        <f>IF(OR($A10="",$B10="",$C10=""),"",'OddsRatio_working_3-way'!I9)</f>
        <v>3.9549991821501056</v>
      </c>
      <c r="M10" s="22">
        <f>IF(OR($A10="",$B10="",$C10=""),"",'OddsRatio_working_3-way'!J9)</f>
        <v>4.9116535936375501</v>
      </c>
      <c r="N10" s="23">
        <f t="shared" si="16"/>
        <v>53.878625075379652</v>
      </c>
      <c r="O10" s="24">
        <f t="shared" si="17"/>
        <v>25.513952085960202</v>
      </c>
      <c r="P10" s="24">
        <f t="shared" si="18"/>
        <v>20.607422838660163</v>
      </c>
      <c r="Q10" t="s">
        <v>101</v>
      </c>
      <c r="R10" t="s">
        <v>120</v>
      </c>
      <c r="S10" s="48" t="s">
        <v>166</v>
      </c>
      <c r="T10" s="35">
        <v>100</v>
      </c>
      <c r="U10" s="35">
        <f t="shared" si="19"/>
        <v>57.627118644067799</v>
      </c>
      <c r="V10" s="35">
        <f t="shared" si="20"/>
        <v>69.230769230769241</v>
      </c>
      <c r="W10" s="35">
        <f t="shared" si="21"/>
        <v>69.78851963746223</v>
      </c>
      <c r="X10" s="35">
        <f t="shared" si="22"/>
        <v>60.98071113176853</v>
      </c>
      <c r="Y10" s="35">
        <f t="shared" si="23"/>
        <v>72.584361718469964</v>
      </c>
      <c r="Z10" s="35">
        <f t="shared" si="24"/>
        <v>73.142112125162967</v>
      </c>
      <c r="AA10" s="35">
        <f t="shared" si="25"/>
        <v>-3.3535924877007304</v>
      </c>
      <c r="AB10" s="35">
        <f t="shared" si="26"/>
        <v>-3.3535924877007233</v>
      </c>
      <c r="AC10" s="35">
        <f t="shared" si="27"/>
        <v>-3.3535924877007375</v>
      </c>
      <c r="AF10">
        <v>1.95</v>
      </c>
      <c r="AG10">
        <v>1.92</v>
      </c>
      <c r="AJ10" t="s">
        <v>71</v>
      </c>
    </row>
    <row r="11" spans="1:36" ht="15" x14ac:dyDescent="0.25">
      <c r="A11">
        <v>2.36</v>
      </c>
      <c r="B11">
        <v>3.25</v>
      </c>
      <c r="C11">
        <v>3.31</v>
      </c>
      <c r="D11" s="20">
        <f t="shared" si="3"/>
        <v>3.3535924877007295E-2</v>
      </c>
      <c r="E11" s="17">
        <f>IF(OR($A11="",$B11="",$C11=""),"",A11*'MPTO_working_3-way'!$I10)</f>
        <v>2.4391447827097372</v>
      </c>
      <c r="F11" s="21">
        <f>IF(OR($A11="",$B11="",$C11=""),"",B11*'MPTO_working_3-way'!$I10)</f>
        <v>3.3589917558502735</v>
      </c>
      <c r="G11" s="22">
        <f>IF(OR($A11="",$B11="",$C11=""),"",C11*'MPTO_working_3-way'!$I10)</f>
        <v>3.4210039113428943</v>
      </c>
      <c r="H11" s="17">
        <f>IF(OR($A11="",$B11="",$C11=""),"",'MPTO_working_3-way'!E10)</f>
        <v>2.4239476020890423</v>
      </c>
      <c r="I11" s="21">
        <f>IF(OR($A11="",$B11="",$C11=""),"",'MPTO_working_3-way'!F10)</f>
        <v>3.3725258375621028</v>
      </c>
      <c r="J11" s="22">
        <f>IF(OR($A11="",$B11="",$C11=""),"",'MPTO_working_3-way'!G10)</f>
        <v>3.4371801467601739</v>
      </c>
      <c r="K11" s="17">
        <f>IF(OR($A11="",$B11="",$C11=""),"",'OddsRatio_working_3-way'!H10)</f>
        <v>2.4305807942985562</v>
      </c>
      <c r="L11" s="21">
        <f>IF(OR($A11="",$B11="",$C11=""),"",'OddsRatio_working_3-way'!I10)</f>
        <v>3.3667696964498175</v>
      </c>
      <c r="M11" s="22">
        <f>IF(OR($A11="",$B11="",$C11=""),"",'OddsRatio_working_3-way'!J10)</f>
        <v>3.4298835550218132</v>
      </c>
      <c r="N11" s="23">
        <f t="shared" si="16"/>
        <v>40.99797630254087</v>
      </c>
      <c r="O11" s="24">
        <f t="shared" si="17"/>
        <v>29.770838176614294</v>
      </c>
      <c r="P11" s="24">
        <f t="shared" si="18"/>
        <v>29.23118552084485</v>
      </c>
      <c r="Q11" t="s">
        <v>80</v>
      </c>
      <c r="R11" t="s">
        <v>131</v>
      </c>
      <c r="S11" s="48" t="s">
        <v>166</v>
      </c>
      <c r="T11" s="35">
        <v>100</v>
      </c>
      <c r="U11" s="35">
        <f t="shared" si="19"/>
        <v>68.35443037974683</v>
      </c>
      <c r="V11" s="35">
        <f t="shared" si="20"/>
        <v>68.944099378881987</v>
      </c>
      <c r="W11" s="35">
        <f t="shared" si="21"/>
        <v>59.349593495934961</v>
      </c>
      <c r="X11" s="35">
        <f t="shared" si="22"/>
        <v>71.706307125183045</v>
      </c>
      <c r="Y11" s="35">
        <f t="shared" si="23"/>
        <v>72.295976124318202</v>
      </c>
      <c r="Z11" s="35">
        <f t="shared" si="24"/>
        <v>62.701470241371169</v>
      </c>
      <c r="AA11" s="35">
        <f t="shared" si="25"/>
        <v>-3.3518767454362148</v>
      </c>
      <c r="AB11" s="35">
        <f t="shared" si="26"/>
        <v>-3.3518767454362148</v>
      </c>
      <c r="AC11" s="35">
        <f t="shared" si="27"/>
        <v>-3.3518767454362077</v>
      </c>
      <c r="AF11">
        <v>2.16</v>
      </c>
      <c r="AG11">
        <v>1.74</v>
      </c>
      <c r="AJ11" t="s">
        <v>72</v>
      </c>
    </row>
    <row r="12" spans="1:36" ht="15" x14ac:dyDescent="0.25">
      <c r="A12">
        <v>3.16</v>
      </c>
      <c r="B12">
        <v>3.22</v>
      </c>
      <c r="C12">
        <v>2.46</v>
      </c>
      <c r="D12" s="20">
        <f t="shared" si="3"/>
        <v>3.3518767454362219E-2</v>
      </c>
      <c r="E12" s="17">
        <f>IF(OR($A12="",$B12="",$C12=""),"",A12*'MPTO_working_3-way'!$I11)</f>
        <v>3.2659193051557849</v>
      </c>
      <c r="F12" s="21">
        <f>IF(OR($A12="",$B12="",$C12=""),"",B12*'MPTO_working_3-way'!$I11)</f>
        <v>3.3279304312030464</v>
      </c>
      <c r="G12" s="22">
        <f>IF(OR($A12="",$B12="",$C12=""),"",C12*'MPTO_working_3-way'!$I11)</f>
        <v>2.5424561679377309</v>
      </c>
      <c r="H12" s="17">
        <f>IF(OR($A12="",$B12="",$C12=""),"",'MPTO_working_3-way'!E11)</f>
        <v>3.2756515797533066</v>
      </c>
      <c r="I12" s="21">
        <f>IF(OR($A12="",$B12="",$C12=""),"",'MPTO_working_3-way'!F11)</f>
        <v>3.3401686128934918</v>
      </c>
      <c r="J12" s="22">
        <f>IF(OR($A12="",$B12="",$C12=""),"",'MPTO_working_3-way'!G11)</f>
        <v>2.5295249788187206</v>
      </c>
      <c r="K12" s="17">
        <f>IF(OR($A12="",$B12="",$C12=""),"",'OddsRatio_working_3-way'!H11)</f>
        <v>3.2714205800699681</v>
      </c>
      <c r="L12" s="21">
        <f>IF(OR($A12="",$B12="",$C12=""),"",'OddsRatio_working_3-way'!I11)</f>
        <v>3.3345155961830222</v>
      </c>
      <c r="M12" s="22">
        <f>IF(OR($A12="",$B12="",$C12=""),"",'OddsRatio_working_3-way'!J11)</f>
        <v>2.5353120587509967</v>
      </c>
      <c r="N12" s="23">
        <f t="shared" si="16"/>
        <v>30.619250096637028</v>
      </c>
      <c r="O12" s="24">
        <f t="shared" si="17"/>
        <v>30.048705063780439</v>
      </c>
      <c r="P12" s="24">
        <f t="shared" si="18"/>
        <v>39.33204483958253</v>
      </c>
      <c r="Q12" t="s">
        <v>76</v>
      </c>
      <c r="R12" t="s">
        <v>69</v>
      </c>
      <c r="S12" s="48" t="s">
        <v>166</v>
      </c>
      <c r="T12" s="35">
        <v>100</v>
      </c>
      <c r="U12" s="35">
        <f t="shared" si="19"/>
        <v>65.03496503496504</v>
      </c>
      <c r="V12" s="35">
        <f t="shared" si="20"/>
        <v>70.414201183431956</v>
      </c>
      <c r="W12" s="35">
        <f t="shared" si="21"/>
        <v>61.089494163424128</v>
      </c>
      <c r="X12" s="35">
        <f t="shared" si="22"/>
        <v>68.496304653143923</v>
      </c>
      <c r="Y12" s="35">
        <f t="shared" si="23"/>
        <v>73.875540801610853</v>
      </c>
      <c r="Z12" s="35">
        <f t="shared" si="24"/>
        <v>64.550833781603018</v>
      </c>
      <c r="AA12" s="35">
        <f t="shared" si="25"/>
        <v>-3.4613396181788829</v>
      </c>
      <c r="AB12" s="35">
        <f t="shared" si="26"/>
        <v>-3.4613396181788971</v>
      </c>
      <c r="AC12" s="35">
        <f t="shared" si="27"/>
        <v>-3.46133961817889</v>
      </c>
      <c r="AF12">
        <v>2.11</v>
      </c>
      <c r="AG12">
        <v>1.77</v>
      </c>
      <c r="AJ12" t="s">
        <v>72</v>
      </c>
    </row>
    <row r="13" spans="1:36" ht="15" x14ac:dyDescent="0.25">
      <c r="A13">
        <v>2.86</v>
      </c>
      <c r="B13">
        <v>3.38</v>
      </c>
      <c r="C13">
        <v>2.57</v>
      </c>
      <c r="D13" s="20">
        <f t="shared" si="3"/>
        <v>3.4613396181788936E-2</v>
      </c>
      <c r="E13" s="17">
        <f>IF(OR($A13="",$B13="",$C13=""),"",A13*'MPTO_working_3-way'!$I12)</f>
        <v>2.9589943130799163</v>
      </c>
      <c r="F13" s="21">
        <f>IF(OR($A13="",$B13="",$C13=""),"",B13*'MPTO_working_3-way'!$I12)</f>
        <v>3.4969932790944465</v>
      </c>
      <c r="G13" s="22">
        <f>IF(OR($A13="",$B13="",$C13=""),"",C13*'MPTO_working_3-way'!$I12)</f>
        <v>2.6589564281871976</v>
      </c>
      <c r="H13" s="17">
        <f>IF(OR($A13="",$B13="",$C13=""),"",'MPTO_working_3-way'!E12)</f>
        <v>2.9575950294358595</v>
      </c>
      <c r="I13" s="21">
        <f>IF(OR($A13="",$B13="",$C13=""),"",'MPTO_working_3-way'!F12)</f>
        <v>3.5171614157094377</v>
      </c>
      <c r="J13" s="22">
        <f>IF(OR($A13="",$B13="",$C13=""),"",'MPTO_working_3-way'!G12)</f>
        <v>2.6485347298318622</v>
      </c>
      <c r="K13" s="17">
        <f>IF(OR($A13="",$B13="",$C13=""),"",'OddsRatio_working_3-way'!H12)</f>
        <v>2.9589225981395728</v>
      </c>
      <c r="L13" s="21">
        <f>IF(OR($A13="",$B13="",$C13=""),"",'OddsRatio_working_3-way'!I12)</f>
        <v>3.5065783782646149</v>
      </c>
      <c r="M13" s="22">
        <f>IF(OR($A13="",$B13="",$C13=""),"",'OddsRatio_working_3-way'!J12)</f>
        <v>2.6534991823006071</v>
      </c>
      <c r="N13" s="23">
        <f t="shared" si="16"/>
        <v>33.795266032773618</v>
      </c>
      <c r="O13" s="24">
        <f t="shared" si="17"/>
        <v>28.595994335423828</v>
      </c>
      <c r="P13" s="24">
        <f t="shared" si="18"/>
        <v>37.608739631802543</v>
      </c>
      <c r="Q13" t="s">
        <v>122</v>
      </c>
      <c r="R13" t="s">
        <v>102</v>
      </c>
      <c r="S13" s="48" t="s">
        <v>166</v>
      </c>
      <c r="T13" s="35">
        <v>100</v>
      </c>
      <c r="U13" s="35">
        <f t="shared" si="19"/>
        <v>48.453608247422686</v>
      </c>
      <c r="V13" s="35">
        <f t="shared" si="20"/>
        <v>70.760233918128648</v>
      </c>
      <c r="W13" s="35">
        <f t="shared" si="21"/>
        <v>77.116704805491992</v>
      </c>
      <c r="X13" s="35">
        <f t="shared" si="22"/>
        <v>52.12306127637936</v>
      </c>
      <c r="Y13" s="35">
        <f t="shared" si="23"/>
        <v>74.429686947085344</v>
      </c>
      <c r="Z13" s="35">
        <f t="shared" si="24"/>
        <v>80.786157834448673</v>
      </c>
      <c r="AA13" s="35">
        <f t="shared" si="25"/>
        <v>-3.6694530289566742</v>
      </c>
      <c r="AB13" s="35">
        <f t="shared" si="26"/>
        <v>-3.6694530289566956</v>
      </c>
      <c r="AC13" s="35">
        <f t="shared" si="27"/>
        <v>-3.6694530289566814</v>
      </c>
      <c r="AF13">
        <v>1.96</v>
      </c>
      <c r="AG13">
        <v>1.91</v>
      </c>
      <c r="AJ13" t="s">
        <v>72</v>
      </c>
    </row>
    <row r="14" spans="1:36" ht="15" x14ac:dyDescent="0.25">
      <c r="A14">
        <v>1.94</v>
      </c>
      <c r="B14">
        <v>3.42</v>
      </c>
      <c r="C14">
        <v>4.37</v>
      </c>
      <c r="D14" s="20">
        <f t="shared" si="3"/>
        <v>3.6694530289566707E-2</v>
      </c>
      <c r="E14" s="17">
        <f>IF(OR($A14="",$B14="",$C14=""),"",A14*'MPTO_working_3-way'!$I13)</f>
        <v>2.0111873887617593</v>
      </c>
      <c r="F14" s="21">
        <f>IF(OR($A14="",$B14="",$C14=""),"",B14*'MPTO_working_3-way'!$I13)</f>
        <v>3.5454952935903181</v>
      </c>
      <c r="G14" s="22">
        <f>IF(OR($A14="",$B14="",$C14=""),"",C14*'MPTO_working_3-way'!$I13)</f>
        <v>4.5303550973654065</v>
      </c>
      <c r="H14" s="17">
        <f>IF(OR($A14="",$B14="",$C14=""),"",'MPTO_working_3-way'!E13)</f>
        <v>1.9871534210375537</v>
      </c>
      <c r="I14" s="21">
        <f>IF(OR($A14="",$B14="",$C14=""),"",'MPTO_working_3-way'!F13)</f>
        <v>3.5693105588318761</v>
      </c>
      <c r="J14" s="22">
        <f>IF(OR($A14="",$B14="",$C14=""),"",'MPTO_working_3-way'!G13)</f>
        <v>4.6167744381829836</v>
      </c>
      <c r="K14" s="17">
        <f>IF(OR($A14="",$B14="",$C14=""),"",'OddsRatio_working_3-way'!H13)</f>
        <v>1.9965662546208389</v>
      </c>
      <c r="L14" s="21">
        <f>IF(OR($A14="",$B14="",$C14=""),"",'OddsRatio_working_3-way'!I13)</f>
        <v>3.5656280172153521</v>
      </c>
      <c r="M14" s="22">
        <f>IF(OR($A14="",$B14="",$C14=""),"",'OddsRatio_working_3-way'!J13)</f>
        <v>4.5727960405023707</v>
      </c>
      <c r="N14" s="23">
        <f t="shared" si="16"/>
        <v>49.721871049304681</v>
      </c>
      <c r="O14" s="24">
        <f t="shared" si="17"/>
        <v>28.204804045512009</v>
      </c>
      <c r="P14" s="24">
        <f t="shared" si="18"/>
        <v>22.073324905183313</v>
      </c>
      <c r="Q14" t="s">
        <v>83</v>
      </c>
      <c r="R14" t="s">
        <v>123</v>
      </c>
      <c r="S14" s="48" t="s">
        <v>166</v>
      </c>
      <c r="T14" s="35">
        <v>100</v>
      </c>
      <c r="U14" s="35">
        <f t="shared" si="19"/>
        <v>69.969969969969966</v>
      </c>
      <c r="V14" s="35">
        <f t="shared" si="20"/>
        <v>69.879518072289159</v>
      </c>
      <c r="W14" s="35">
        <f t="shared" si="21"/>
        <v>56.896551724137922</v>
      </c>
      <c r="X14" s="35">
        <f t="shared" si="22"/>
        <v>73.22393020357292</v>
      </c>
      <c r="Y14" s="35">
        <f t="shared" si="23"/>
        <v>73.133478305892098</v>
      </c>
      <c r="Z14" s="35">
        <f t="shared" si="24"/>
        <v>60.150511957740882</v>
      </c>
      <c r="AA14" s="35">
        <f t="shared" si="25"/>
        <v>-3.2539602336029532</v>
      </c>
      <c r="AB14" s="35">
        <f t="shared" si="26"/>
        <v>-3.253960233602939</v>
      </c>
      <c r="AC14" s="35">
        <f t="shared" si="27"/>
        <v>-3.2539602336029603</v>
      </c>
      <c r="AF14">
        <v>2.52</v>
      </c>
      <c r="AG14">
        <v>1.56</v>
      </c>
      <c r="AJ14" t="s">
        <v>72</v>
      </c>
    </row>
    <row r="15" spans="1:36" ht="15" x14ac:dyDescent="0.25">
      <c r="A15">
        <v>3.33</v>
      </c>
      <c r="B15">
        <v>3.32</v>
      </c>
      <c r="C15">
        <v>2.3199999999999998</v>
      </c>
      <c r="D15" s="20">
        <f t="shared" si="3"/>
        <v>3.2539602336029594E-2</v>
      </c>
      <c r="E15" s="17">
        <f>IF(OR($A15="",$B15="",$C15=""),"",A15*'MPTO_working_3-way'!$I14)</f>
        <v>3.4383568757789784</v>
      </c>
      <c r="F15" s="21">
        <f>IF(OR($A15="",$B15="",$C15=""),"",B15*'MPTO_working_3-way'!$I14)</f>
        <v>3.4280314797556182</v>
      </c>
      <c r="G15" s="22">
        <f>IF(OR($A15="",$B15="",$C15=""),"",C15*'MPTO_working_3-way'!$I14)</f>
        <v>2.3954918774195884</v>
      </c>
      <c r="H15" s="17">
        <f>IF(OR($A15="",$B15="",$C15=""),"",'MPTO_working_3-way'!E14)</f>
        <v>3.4547831702749288</v>
      </c>
      <c r="I15" s="21">
        <f>IF(OR($A15="",$B15="",$C15=""),"",'MPTO_working_3-way'!F14)</f>
        <v>3.4440208910567063</v>
      </c>
      <c r="J15" s="22">
        <f>IF(OR($A15="",$B15="",$C15=""),"",'MPTO_working_3-way'!G14)</f>
        <v>2.3798873890146388</v>
      </c>
      <c r="K15" s="17">
        <f>IF(OR($A15="",$B15="",$C15=""),"",'OddsRatio_working_3-way'!H14)</f>
        <v>3.4476083824528851</v>
      </c>
      <c r="L15" s="21">
        <f>IF(OR($A15="",$B15="",$C15=""),"",'OddsRatio_working_3-way'!I14)</f>
        <v>3.4371036254466496</v>
      </c>
      <c r="M15" s="22">
        <f>IF(OR($A15="",$B15="",$C15=""),"",'OddsRatio_working_3-way'!J14)</f>
        <v>2.3866279248230935</v>
      </c>
      <c r="N15" s="23">
        <f t="shared" si="16"/>
        <v>29.083659321240312</v>
      </c>
      <c r="O15" s="24">
        <f t="shared" si="17"/>
        <v>29.171260704738021</v>
      </c>
      <c r="P15" s="24">
        <f t="shared" si="18"/>
        <v>41.745079974021657</v>
      </c>
      <c r="Q15" t="s">
        <v>124</v>
      </c>
      <c r="R15" t="s">
        <v>104</v>
      </c>
      <c r="S15" s="48" t="s">
        <v>166</v>
      </c>
      <c r="T15" s="35">
        <v>100</v>
      </c>
      <c r="U15" s="35">
        <f t="shared" si="19"/>
        <v>50</v>
      </c>
      <c r="V15" s="35">
        <f t="shared" si="20"/>
        <v>70.414201183431956</v>
      </c>
      <c r="W15" s="35">
        <f t="shared" si="21"/>
        <v>76.19047619047619</v>
      </c>
      <c r="X15" s="35">
        <f t="shared" si="22"/>
        <v>53.395322626091854</v>
      </c>
      <c r="Y15" s="35">
        <f t="shared" si="23"/>
        <v>73.80952380952381</v>
      </c>
      <c r="Z15" s="35">
        <f t="shared" si="24"/>
        <v>79.585798816568044</v>
      </c>
      <c r="AA15" s="35">
        <f t="shared" si="25"/>
        <v>-3.3953226260918541</v>
      </c>
      <c r="AB15" s="35">
        <f t="shared" si="26"/>
        <v>-3.3953226260918541</v>
      </c>
      <c r="AC15" s="35">
        <f t="shared" si="27"/>
        <v>-3.3953226260918541</v>
      </c>
      <c r="AF15">
        <v>2.11</v>
      </c>
      <c r="AG15">
        <v>1.77</v>
      </c>
      <c r="AJ15" t="s">
        <v>72</v>
      </c>
    </row>
    <row r="16" spans="1:36" ht="15" x14ac:dyDescent="0.25">
      <c r="A16">
        <v>2</v>
      </c>
      <c r="B16">
        <v>3.38</v>
      </c>
      <c r="C16">
        <v>4.2</v>
      </c>
      <c r="D16" s="20">
        <f t="shared" si="3"/>
        <v>3.3953226260918568E-2</v>
      </c>
      <c r="E16" s="17">
        <f>IF(OR($A16="",$B16="",$C16=""),"",A16*'MPTO_working_3-way'!$I15)</f>
        <v>2.0679064525218371</v>
      </c>
      <c r="F16" s="21">
        <f>IF(OR($A16="",$B16="",$C16=""),"",B16*'MPTO_working_3-way'!$I15)</f>
        <v>3.4947619047619045</v>
      </c>
      <c r="G16" s="22">
        <f>IF(OR($A16="",$B16="",$C16=""),"",C16*'MPTO_working_3-way'!$I15)</f>
        <v>4.3426035502958582</v>
      </c>
      <c r="H16" s="17">
        <f>IF(OR($A16="",$B16="",$C16=""),"",'MPTO_working_3-way'!E15)</f>
        <v>2.046319431097444</v>
      </c>
      <c r="I16" s="21">
        <f>IF(OR($A16="",$B16="",$C16=""),"",'MPTO_working_3-way'!F15)</f>
        <v>3.5144413269516424</v>
      </c>
      <c r="J16" s="22">
        <f>IF(OR($A16="",$B16="",$C16=""),"",'MPTO_working_3-way'!G15)</f>
        <v>4.4096086146200051</v>
      </c>
      <c r="K16" s="17">
        <f>IF(OR($A16="",$B16="",$C16=""),"",'OddsRatio_working_3-way'!H15)</f>
        <v>2.0549404576166945</v>
      </c>
      <c r="L16" s="21">
        <f>IF(OR($A16="",$B16="",$C16=""),"",'OddsRatio_working_3-way'!I15)</f>
        <v>3.5107582891277329</v>
      </c>
      <c r="M16" s="22">
        <f>IF(OR($A16="",$B16="",$C16=""),"",'OddsRatio_working_3-way'!J15)</f>
        <v>4.3758094643734227</v>
      </c>
      <c r="N16" s="23">
        <f t="shared" si="16"/>
        <v>48.358086932824634</v>
      </c>
      <c r="O16" s="24">
        <f t="shared" si="17"/>
        <v>28.614252622973158</v>
      </c>
      <c r="P16" s="24">
        <f t="shared" si="18"/>
        <v>23.027660444202205</v>
      </c>
      <c r="Q16" t="s">
        <v>87</v>
      </c>
      <c r="R16" t="s">
        <v>82</v>
      </c>
      <c r="S16" s="48" t="s">
        <v>166</v>
      </c>
      <c r="T16" s="35">
        <v>100</v>
      </c>
      <c r="U16" s="35">
        <f t="shared" si="19"/>
        <v>45.054945054945051</v>
      </c>
      <c r="V16" s="35">
        <f t="shared" si="20"/>
        <v>73.958333333333343</v>
      </c>
      <c r="W16" s="35">
        <f t="shared" si="21"/>
        <v>77.426636568848764</v>
      </c>
      <c r="X16" s="35">
        <f t="shared" si="22"/>
        <v>48.615030097817915</v>
      </c>
      <c r="Y16" s="35">
        <f t="shared" si="23"/>
        <v>77.518418376206185</v>
      </c>
      <c r="Z16" s="35">
        <f t="shared" si="24"/>
        <v>80.986721611721606</v>
      </c>
      <c r="AA16" s="35">
        <f t="shared" si="25"/>
        <v>-3.5600850428728634</v>
      </c>
      <c r="AB16" s="35">
        <f t="shared" si="26"/>
        <v>-3.5600850428728421</v>
      </c>
      <c r="AC16" s="35">
        <f t="shared" si="27"/>
        <v>-3.5600850428728421</v>
      </c>
      <c r="AF16">
        <v>2.3199999999999998</v>
      </c>
      <c r="AG16">
        <v>1.65</v>
      </c>
      <c r="AJ16" t="s">
        <v>72</v>
      </c>
    </row>
    <row r="17" spans="1:36" ht="15" x14ac:dyDescent="0.25">
      <c r="A17">
        <v>1.82</v>
      </c>
      <c r="B17">
        <v>3.84</v>
      </c>
      <c r="C17">
        <v>4.43</v>
      </c>
      <c r="D17" s="20">
        <f t="shared" si="3"/>
        <v>3.5600850428728403E-2</v>
      </c>
      <c r="E17" s="17">
        <f>IF(OR($A17="",$B17="",$C17=""),"",A17*'MPTO_working_3-way'!$I16)</f>
        <v>1.8847935477802857</v>
      </c>
      <c r="F17" s="21">
        <f>IF(OR($A17="",$B17="",$C17=""),"",B17*'MPTO_working_3-way'!$I16)</f>
        <v>3.9767072656463167</v>
      </c>
      <c r="G17" s="22">
        <f>IF(OR($A17="",$B17="",$C17=""),"",C17*'MPTO_working_3-way'!$I16)</f>
        <v>4.5877117673992664</v>
      </c>
      <c r="H17" s="17">
        <f>IF(OR($A17="",$B17="",$C17=""),"",'MPTO_working_3-way'!E16)</f>
        <v>1.8601757964489829</v>
      </c>
      <c r="I17" s="21">
        <f>IF(OR($A17="",$B17="",$C17=""),"",'MPTO_working_3-way'!F16)</f>
        <v>4.0233399337006146</v>
      </c>
      <c r="J17" s="22">
        <f>IF(OR($A17="",$B17="",$C17=""),"",'MPTO_working_3-way'!G16)</f>
        <v>4.6758100911670963</v>
      </c>
      <c r="K17" s="17">
        <f>IF(OR($A17="",$B17="",$C17=""),"",'OddsRatio_working_3-way'!H16)</f>
        <v>1.8692752910436312</v>
      </c>
      <c r="L17" s="21">
        <f>IF(OR($A17="",$B17="",$C17=""),"",'OddsRatio_working_3-way'!I16)</f>
        <v>4.0106607641023322</v>
      </c>
      <c r="M17" s="22">
        <f>IF(OR($A17="",$B17="",$C17=""),"",'OddsRatio_working_3-way'!J16)</f>
        <v>4.6361149369264067</v>
      </c>
      <c r="N17" s="23">
        <f t="shared" si="16"/>
        <v>53.056208791551526</v>
      </c>
      <c r="O17" s="24">
        <f t="shared" si="17"/>
        <v>25.146432291829115</v>
      </c>
      <c r="P17" s="24">
        <f t="shared" si="18"/>
        <v>21.797358916619366</v>
      </c>
      <c r="Q17" t="s">
        <v>103</v>
      </c>
      <c r="R17" t="s">
        <v>81</v>
      </c>
      <c r="S17" s="48" t="s">
        <v>166</v>
      </c>
      <c r="T17" s="35">
        <v>100</v>
      </c>
      <c r="U17" s="35">
        <f t="shared" si="19"/>
        <v>52.606635071090047</v>
      </c>
      <c r="V17" s="35">
        <f t="shared" si="20"/>
        <v>69.418960244648318</v>
      </c>
      <c r="W17" s="35">
        <f t="shared" si="21"/>
        <v>74.619289340101517</v>
      </c>
      <c r="X17" s="35">
        <f t="shared" si="22"/>
        <v>55.961750415250158</v>
      </c>
      <c r="Y17" s="35">
        <f t="shared" si="23"/>
        <v>72.774075588808429</v>
      </c>
      <c r="Z17" s="35">
        <f t="shared" si="24"/>
        <v>77.974404684261629</v>
      </c>
      <c r="AA17" s="35">
        <f t="shared" si="25"/>
        <v>-3.3551153441601116</v>
      </c>
      <c r="AB17" s="35">
        <f t="shared" si="26"/>
        <v>-3.3551153441601116</v>
      </c>
      <c r="AC17" s="35">
        <f t="shared" si="27"/>
        <v>-3.3551153441601116</v>
      </c>
      <c r="AF17">
        <v>1.83</v>
      </c>
      <c r="AG17">
        <v>2.0499999999999998</v>
      </c>
      <c r="AJ17" t="s">
        <v>72</v>
      </c>
    </row>
    <row r="18" spans="1:36" ht="15" x14ac:dyDescent="0.25">
      <c r="A18">
        <v>2.11</v>
      </c>
      <c r="B18">
        <v>3.27</v>
      </c>
      <c r="C18">
        <v>3.94</v>
      </c>
      <c r="D18" s="20">
        <f t="shared" si="3"/>
        <v>3.3551153441601089E-2</v>
      </c>
      <c r="E18" s="17">
        <f>IF(OR($A18="",$B18="",$C18=""),"",A18*'MPTO_working_3-way'!$I17)</f>
        <v>2.180792933761778</v>
      </c>
      <c r="F18" s="21">
        <f>IF(OR($A18="",$B18="",$C18=""),"",B18*'MPTO_working_3-way'!$I17)</f>
        <v>3.3797122717540358</v>
      </c>
      <c r="G18" s="22">
        <f>IF(OR($A18="",$B18="",$C18=""),"",C18*'MPTO_working_3-way'!$I17)</f>
        <v>4.0721915445599084</v>
      </c>
      <c r="H18" s="17">
        <f>IF(OR($A18="",$B18="",$C18=""),"",'MPTO_working_3-way'!E17)</f>
        <v>2.1609943772698808</v>
      </c>
      <c r="I18" s="21">
        <f>IF(OR($A18="",$B18="",$C18=""),"",'MPTO_working_3-way'!F17)</f>
        <v>3.3941257488414203</v>
      </c>
      <c r="J18" s="22">
        <f>IF(OR($A18="",$B18="",$C18=""),"",'MPTO_working_3-way'!G17)</f>
        <v>4.1216141815810756</v>
      </c>
      <c r="K18" s="17">
        <f>IF(OR($A18="",$B18="",$C18=""),"",'OddsRatio_working_3-way'!H17)</f>
        <v>2.1691723812040546</v>
      </c>
      <c r="L18" s="21">
        <f>IF(OR($A18="",$B18="",$C18=""),"",'OddsRatio_working_3-way'!I17)</f>
        <v>3.3910101849848675</v>
      </c>
      <c r="M18" s="22">
        <f>IF(OR($A18="",$B18="",$C18=""),"",'OddsRatio_working_3-way'!J17)</f>
        <v>4.0967268475134411</v>
      </c>
      <c r="N18" s="23">
        <f t="shared" si="16"/>
        <v>45.854880787560205</v>
      </c>
      <c r="O18" s="24">
        <f t="shared" si="17"/>
        <v>29.588317572401223</v>
      </c>
      <c r="P18" s="24">
        <f t="shared" si="18"/>
        <v>24.556801640038582</v>
      </c>
      <c r="Q18" t="s">
        <v>70</v>
      </c>
      <c r="R18" t="s">
        <v>77</v>
      </c>
      <c r="S18" s="48" t="s">
        <v>166</v>
      </c>
      <c r="T18" s="35">
        <v>100</v>
      </c>
      <c r="U18" s="35">
        <f t="shared" si="19"/>
        <v>50.980392156862742</v>
      </c>
      <c r="V18" s="35">
        <f t="shared" si="20"/>
        <v>72.375690607734811</v>
      </c>
      <c r="W18" s="35">
        <f t="shared" si="21"/>
        <v>72.14484679665739</v>
      </c>
      <c r="X18" s="35">
        <f t="shared" si="22"/>
        <v>55.479462595607806</v>
      </c>
      <c r="Y18" s="35">
        <f t="shared" si="23"/>
        <v>76.874761046479875</v>
      </c>
      <c r="Z18" s="35">
        <f t="shared" si="24"/>
        <v>76.643917235402455</v>
      </c>
      <c r="AA18" s="35">
        <f t="shared" si="25"/>
        <v>-4.4990704387450648</v>
      </c>
      <c r="AB18" s="35">
        <f t="shared" si="26"/>
        <v>-4.4990704387450648</v>
      </c>
      <c r="AC18" s="35">
        <f t="shared" si="27"/>
        <v>-4.4990704387450648</v>
      </c>
      <c r="AF18">
        <v>2.2599999999999998</v>
      </c>
      <c r="AG18">
        <v>1.68</v>
      </c>
      <c r="AJ18" t="s">
        <v>72</v>
      </c>
    </row>
    <row r="19" spans="1:36" ht="15" x14ac:dyDescent="0.25">
      <c r="A19">
        <v>2.04</v>
      </c>
      <c r="B19">
        <v>3.62</v>
      </c>
      <c r="C19">
        <v>3.59</v>
      </c>
      <c r="D19" s="20">
        <f t="shared" si="3"/>
        <v>4.4990704387450675E-2</v>
      </c>
      <c r="E19" s="17">
        <f>IF(OR($A19="",$B19="",$C19=""),"",A19*'MPTO_working_3-way'!$I18)</f>
        <v>2.1317810369503993</v>
      </c>
      <c r="F19" s="21">
        <f>IF(OR($A19="",$B19="",$C19=""),"",B19*'MPTO_working_3-way'!$I18)</f>
        <v>3.7828663498825716</v>
      </c>
      <c r="G19" s="22">
        <f>IF(OR($A19="",$B19="",$C19=""),"",C19*'MPTO_working_3-way'!$I18)</f>
        <v>3.7515166287509478</v>
      </c>
      <c r="H19" s="17">
        <f>IF(OR($A19="",$B19="",$C19=""),"",'MPTO_working_3-way'!E18)</f>
        <v>2.104380749096856</v>
      </c>
      <c r="I19" s="21">
        <f>IF(OR($A19="",$B19="",$C19=""),"",'MPTO_working_3-way'!F18)</f>
        <v>3.8278069838375455</v>
      </c>
      <c r="J19" s="22">
        <f>IF(OR($A19="",$B19="",$C19=""),"",'MPTO_working_3-way'!G18)</f>
        <v>3.7942797583699588</v>
      </c>
      <c r="K19" s="17">
        <f>IF(OR($A19="",$B19="",$C19=""),"",'OddsRatio_working_3-way'!H18)</f>
        <v>2.1152260040772988</v>
      </c>
      <c r="L19" s="21">
        <f>IF(OR($A19="",$B19="",$C19=""),"",'OddsRatio_working_3-way'!I18)</f>
        <v>3.8095116641178097</v>
      </c>
      <c r="M19" s="22">
        <f>IF(OR($A19="",$B19="",$C19=""),"",'OddsRatio_working_3-way'!J18)</f>
        <v>3.7773416832309645</v>
      </c>
      <c r="N19" s="23">
        <f t="shared" si="16"/>
        <v>46.909132911255334</v>
      </c>
      <c r="O19" s="24">
        <f t="shared" si="17"/>
        <v>26.434980977613503</v>
      </c>
      <c r="P19" s="24">
        <f t="shared" si="18"/>
        <v>26.655886111131167</v>
      </c>
      <c r="Q19" t="s">
        <v>86</v>
      </c>
      <c r="R19" t="s">
        <v>152</v>
      </c>
      <c r="S19" s="48" t="s">
        <v>166</v>
      </c>
      <c r="T19" s="35">
        <v>100</v>
      </c>
      <c r="U19" s="35">
        <f t="shared" si="19"/>
        <v>38.271604938271601</v>
      </c>
      <c r="V19" s="35">
        <f t="shared" si="20"/>
        <v>75.609756097560975</v>
      </c>
      <c r="W19" s="35">
        <f t="shared" si="21"/>
        <v>81.096408317580341</v>
      </c>
      <c r="X19" s="35">
        <f t="shared" si="22"/>
        <v>43.293835584858684</v>
      </c>
      <c r="Y19" s="35">
        <f t="shared" si="23"/>
        <v>80.631986744148051</v>
      </c>
      <c r="Z19" s="35">
        <f t="shared" si="24"/>
        <v>86.118638964167417</v>
      </c>
      <c r="AA19" s="35">
        <f t="shared" si="25"/>
        <v>-5.022230646587083</v>
      </c>
      <c r="AB19" s="35">
        <f t="shared" si="26"/>
        <v>-5.0222306465870759</v>
      </c>
      <c r="AC19" s="35">
        <f t="shared" si="27"/>
        <v>-5.0222306465870759</v>
      </c>
      <c r="AF19">
        <v>2.0299999999999998</v>
      </c>
      <c r="AG19">
        <v>1.81</v>
      </c>
      <c r="AJ19" t="s">
        <v>73</v>
      </c>
    </row>
    <row r="20" spans="1:36" ht="15" x14ac:dyDescent="0.25">
      <c r="A20">
        <v>1.62</v>
      </c>
      <c r="B20">
        <v>4.0999999999999996</v>
      </c>
      <c r="C20">
        <v>5.29</v>
      </c>
      <c r="D20" s="20">
        <f t="shared" si="3"/>
        <v>5.022230646587067E-2</v>
      </c>
      <c r="E20" s="17">
        <f>IF(OR($A20="",$B20="",$C20=""),"",A20*'MPTO_working_3-way'!$I19)</f>
        <v>1.7013601364747106</v>
      </c>
      <c r="F20" s="21">
        <f>IF(OR($A20="",$B20="",$C20=""),"",B20*'MPTO_working_3-way'!$I19)</f>
        <v>4.3059114565100698</v>
      </c>
      <c r="G20" s="22">
        <f>IF(OR($A20="",$B20="",$C20=""),"",C20*'MPTO_working_3-way'!$I19)</f>
        <v>5.5556760012044561</v>
      </c>
      <c r="H20" s="17">
        <f>IF(OR($A20="",$B20="",$C20=""),"",'MPTO_working_3-way'!E19)</f>
        <v>1.6651591930666745</v>
      </c>
      <c r="I20" s="21">
        <f>IF(OR($A20="",$B20="",$C20=""),"",'MPTO_working_3-way'!F19)</f>
        <v>4.402151116026122</v>
      </c>
      <c r="J20" s="22">
        <f>IF(OR($A20="",$B20="",$C20=""),"",'MPTO_working_3-way'!G19)</f>
        <v>5.8039939696212501</v>
      </c>
      <c r="K20" s="17">
        <f>IF(OR($A20="",$B20="",$C20=""),"",'OddsRatio_working_3-way'!H19)</f>
        <v>1.677329181240077</v>
      </c>
      <c r="L20" s="21">
        <f>IF(OR($A20="",$B20="",$C20=""),"",'OddsRatio_working_3-way'!I19)</f>
        <v>4.3866459062003829</v>
      </c>
      <c r="M20" s="22">
        <f>IF(OR($A20="",$B20="",$C20=""),"",'OddsRatio_working_3-way'!J19)</f>
        <v>5.6866809476127891</v>
      </c>
      <c r="N20" s="23">
        <f t="shared" si="16"/>
        <v>58.776503490439239</v>
      </c>
      <c r="O20" s="24">
        <f t="shared" si="17"/>
        <v>23.223886745002819</v>
      </c>
      <c r="P20" s="24">
        <f t="shared" si="18"/>
        <v>17.999609764557949</v>
      </c>
      <c r="Q20" t="s">
        <v>105</v>
      </c>
      <c r="R20" t="s">
        <v>85</v>
      </c>
      <c r="S20" s="48" t="s">
        <v>166</v>
      </c>
      <c r="T20" s="35">
        <v>100</v>
      </c>
      <c r="U20" s="35">
        <f t="shared" si="19"/>
        <v>65.397923875432525</v>
      </c>
      <c r="V20" s="35">
        <f t="shared" si="20"/>
        <v>70.149253731343279</v>
      </c>
      <c r="W20" s="35">
        <f t="shared" si="21"/>
        <v>62.264150943396231</v>
      </c>
      <c r="X20" s="35">
        <f t="shared" si="22"/>
        <v>67.58659532526049</v>
      </c>
      <c r="Y20" s="35">
        <f t="shared" si="23"/>
        <v>72.337925181171244</v>
      </c>
      <c r="Z20" s="35">
        <f t="shared" si="24"/>
        <v>64.452822393224181</v>
      </c>
      <c r="AA20" s="35">
        <f t="shared" si="25"/>
        <v>-2.1886714498279645</v>
      </c>
      <c r="AB20" s="35">
        <f t="shared" si="26"/>
        <v>-2.1886714498279645</v>
      </c>
      <c r="AC20" s="35">
        <f t="shared" si="27"/>
        <v>-2.1886714498279503</v>
      </c>
      <c r="AF20">
        <v>1.85</v>
      </c>
      <c r="AG20">
        <v>1.99</v>
      </c>
      <c r="AJ20" t="s">
        <v>73</v>
      </c>
    </row>
    <row r="21" spans="1:36" ht="15" x14ac:dyDescent="0.25">
      <c r="A21">
        <v>2.89</v>
      </c>
      <c r="B21">
        <v>3.35</v>
      </c>
      <c r="C21">
        <v>2.65</v>
      </c>
      <c r="D21" s="20">
        <f t="shared" si="3"/>
        <v>2.1886714498279503E-2</v>
      </c>
      <c r="E21" s="17">
        <f>IF(OR($A21="",$B21="",$C21=""),"",A21*'MPTO_working_3-way'!$I20)</f>
        <v>2.9532526049000278</v>
      </c>
      <c r="F21" s="21">
        <f>IF(OR($A21="",$B21="",$C21=""),"",B21*'MPTO_working_3-way'!$I20)</f>
        <v>3.4233204935692365</v>
      </c>
      <c r="G21" s="22">
        <f>IF(OR($A21="",$B21="",$C21=""),"",C21*'MPTO_working_3-way'!$I20)</f>
        <v>2.7079997934204405</v>
      </c>
      <c r="H21" s="17">
        <f>IF(OR($A21="",$B21="",$C21=""),"",'MPTO_working_3-way'!E20)</f>
        <v>2.9522457445492538</v>
      </c>
      <c r="I21" s="21">
        <f>IF(OR($A21="",$B21="",$C21=""),"",'MPTO_working_3-way'!F20)</f>
        <v>3.4339257092952051</v>
      </c>
      <c r="J21" s="22">
        <f>IF(OR($A21="",$B21="",$C21=""),"",'MPTO_working_3-way'!G20)</f>
        <v>2.7022431821114186</v>
      </c>
      <c r="K21" s="17">
        <f>IF(OR($A21="",$B21="",$C21=""),"",'OddsRatio_working_3-way'!H20)</f>
        <v>2.9530334408571983</v>
      </c>
      <c r="L21" s="21">
        <f>IF(OR($A21="",$B21="",$C21=""),"",'OddsRatio_working_3-way'!I20)</f>
        <v>3.4283749132351407</v>
      </c>
      <c r="M21" s="22">
        <f>IF(OR($A21="",$B21="",$C21=""),"",'OddsRatio_working_3-way'!J20)</f>
        <v>2.7050291943991414</v>
      </c>
      <c r="N21" s="23">
        <f t="shared" si="16"/>
        <v>33.860970725660344</v>
      </c>
      <c r="O21" s="24">
        <f t="shared" si="17"/>
        <v>29.211404596166684</v>
      </c>
      <c r="P21" s="24">
        <f t="shared" si="18"/>
        <v>36.927624678172982</v>
      </c>
      <c r="Q21" t="s">
        <v>156</v>
      </c>
      <c r="R21" t="s">
        <v>157</v>
      </c>
      <c r="S21" s="48" t="s">
        <v>166</v>
      </c>
      <c r="T21" s="35">
        <v>100</v>
      </c>
      <c r="U21" s="35">
        <f t="shared" si="19"/>
        <v>55.947136563876647</v>
      </c>
      <c r="V21" s="35">
        <f t="shared" si="20"/>
        <v>69.418960244648318</v>
      </c>
      <c r="W21" s="35">
        <f t="shared" si="21"/>
        <v>71.264367816091948</v>
      </c>
      <c r="X21" s="35">
        <f t="shared" si="22"/>
        <v>59.316671939259727</v>
      </c>
      <c r="Y21" s="35">
        <f t="shared" si="23"/>
        <v>72.788495620031384</v>
      </c>
      <c r="Z21" s="35">
        <f t="shared" si="24"/>
        <v>74.633903191475028</v>
      </c>
      <c r="AA21" s="35">
        <f t="shared" si="25"/>
        <v>-3.3695353753830801</v>
      </c>
      <c r="AB21" s="35">
        <f t="shared" si="26"/>
        <v>-3.3695353753830659</v>
      </c>
      <c r="AC21" s="35">
        <f t="shared" si="27"/>
        <v>-3.3695353753830801</v>
      </c>
      <c r="AF21">
        <v>2.09</v>
      </c>
      <c r="AG21">
        <v>1.81</v>
      </c>
      <c r="AJ21" t="s">
        <v>169</v>
      </c>
    </row>
    <row r="22" spans="1:36" ht="15" x14ac:dyDescent="0.25">
      <c r="A22">
        <v>2.27</v>
      </c>
      <c r="B22">
        <v>3.27</v>
      </c>
      <c r="C22">
        <v>3.48</v>
      </c>
      <c r="D22" s="20">
        <f t="shared" si="3"/>
        <v>3.3695353753830704E-2</v>
      </c>
      <c r="E22" s="17">
        <f>IF(OR($A22="",$B22="",$C22=""),"",A22*'MPTO_working_3-way'!$I21)</f>
        <v>2.3464884530211956</v>
      </c>
      <c r="F22" s="21">
        <f>IF(OR($A22="",$B22="",$C22=""),"",B22*'MPTO_working_3-way'!$I21)</f>
        <v>3.3801838067750265</v>
      </c>
      <c r="G22" s="22">
        <f>IF(OR($A22="",$B22="",$C22=""),"",C22*'MPTO_working_3-way'!$I21)</f>
        <v>3.5972598310633308</v>
      </c>
      <c r="H22" s="17">
        <f>IF(OR($A22="",$B22="",$C22=""),"",'MPTO_working_3-way'!E21)</f>
        <v>2.3293904917316111</v>
      </c>
      <c r="I22" s="21">
        <f>IF(OR($A22="",$B22="",$C22=""),"",'MPTO_working_3-way'!F21)</f>
        <v>3.3946795727005212</v>
      </c>
      <c r="J22" s="22">
        <f>IF(OR($A22="",$B22="",$C22=""),"",'MPTO_working_3-way'!G21)</f>
        <v>3.6215542810613104</v>
      </c>
      <c r="K22" s="17">
        <f>IF(OR($A22="",$B22="",$C22=""),"",'OddsRatio_working_3-way'!H21)</f>
        <v>2.3366925035452693</v>
      </c>
      <c r="L22" s="21">
        <f>IF(OR($A22="",$B22="",$C22=""),"",'OddsRatio_working_3-way'!I21)</f>
        <v>3.3892062858643799</v>
      </c>
      <c r="M22" s="22">
        <f>IF(OR($A22="",$B22="",$C22=""),"",'OddsRatio_working_3-way'!J21)</f>
        <v>3.6102341801513926</v>
      </c>
      <c r="N22" s="23">
        <f t="shared" si="16"/>
        <v>42.616872830226846</v>
      </c>
      <c r="O22" s="24">
        <f t="shared" si="17"/>
        <v>29.5841900075275</v>
      </c>
      <c r="P22" s="24">
        <f t="shared" si="18"/>
        <v>27.798937162245668</v>
      </c>
      <c r="Q22" t="s">
        <v>147</v>
      </c>
      <c r="R22" t="s">
        <v>148</v>
      </c>
      <c r="S22" s="48" t="s">
        <v>166</v>
      </c>
      <c r="T22" s="35">
        <v>100</v>
      </c>
      <c r="U22" s="35">
        <f t="shared" si="19"/>
        <v>48.717948717948723</v>
      </c>
      <c r="V22" s="35">
        <f t="shared" si="20"/>
        <v>69.696969696969703</v>
      </c>
      <c r="W22" s="35">
        <f t="shared" si="21"/>
        <v>78.021978021978015</v>
      </c>
      <c r="X22" s="35">
        <f t="shared" si="22"/>
        <v>52.28105228105229</v>
      </c>
      <c r="Y22" s="35">
        <f t="shared" si="23"/>
        <v>73.26007326007327</v>
      </c>
      <c r="Z22" s="35">
        <f t="shared" si="24"/>
        <v>81.585081585081596</v>
      </c>
      <c r="AA22" s="35">
        <f t="shared" si="25"/>
        <v>-3.5631035631035672</v>
      </c>
      <c r="AB22" s="35">
        <f t="shared" si="26"/>
        <v>-3.5631035631035672</v>
      </c>
      <c r="AC22" s="35">
        <f t="shared" si="27"/>
        <v>-3.5631035631035815</v>
      </c>
      <c r="AF22">
        <v>2.09</v>
      </c>
      <c r="AG22">
        <v>1.79</v>
      </c>
      <c r="AJ22" t="s">
        <v>98</v>
      </c>
    </row>
    <row r="23" spans="1:36" ht="15" x14ac:dyDescent="0.25">
      <c r="A23">
        <v>1.95</v>
      </c>
      <c r="B23">
        <v>3.3</v>
      </c>
      <c r="C23">
        <v>4.55</v>
      </c>
      <c r="D23" s="20">
        <f t="shared" si="3"/>
        <v>3.5631035631035868E-2</v>
      </c>
      <c r="E23" s="17">
        <f>IF(OR($A23="",$B23="",$C23=""),"",A23*'MPTO_working_3-way'!$I22)</f>
        <v>2.0194805194805201</v>
      </c>
      <c r="F23" s="21">
        <f>IF(OR($A23="",$B23="",$C23=""),"",B23*'MPTO_working_3-way'!$I22)</f>
        <v>3.4175824175824183</v>
      </c>
      <c r="G23" s="22">
        <f>IF(OR($A23="",$B23="",$C23=""),"",C23*'MPTO_working_3-way'!$I22)</f>
        <v>4.7121212121212128</v>
      </c>
      <c r="H23" s="17">
        <f>IF(OR($A23="",$B23="",$C23=""),"",'MPTO_working_3-way'!E22)</f>
        <v>1.9962331043651675</v>
      </c>
      <c r="I23" s="21">
        <f>IF(OR($A23="",$B23="",$C23=""),"",'MPTO_working_3-way'!F22)</f>
        <v>3.4346168509340456</v>
      </c>
      <c r="J23" s="22">
        <f>IF(OR($A23="",$B23="",$C23=""),"",'MPTO_working_3-way'!G22)</f>
        <v>4.8099305926321421</v>
      </c>
      <c r="K23" s="17">
        <f>IF(OR($A23="",$B23="",$C23=""),"",'OddsRatio_working_3-way'!H22)</f>
        <v>2.0055035600559354</v>
      </c>
      <c r="L23" s="21">
        <f>IF(OR($A23="",$B23="",$C23=""),"",'OddsRatio_working_3-way'!I22)</f>
        <v>3.434377040135423</v>
      </c>
      <c r="M23" s="22">
        <f>IF(OR($A23="",$B23="",$C23=""),"",'OddsRatio_working_3-way'!J22)</f>
        <v>4.7574080402090235</v>
      </c>
      <c r="N23" s="23">
        <f t="shared" si="16"/>
        <v>49.517684887459787</v>
      </c>
      <c r="O23" s="24">
        <f t="shared" si="17"/>
        <v>29.2604501607717</v>
      </c>
      <c r="P23" s="24">
        <f t="shared" si="18"/>
        <v>21.221864951768485</v>
      </c>
      <c r="Q23" t="s">
        <v>133</v>
      </c>
      <c r="R23" t="s">
        <v>132</v>
      </c>
      <c r="S23" s="48" t="s">
        <v>166</v>
      </c>
      <c r="T23" s="35">
        <v>100</v>
      </c>
      <c r="U23" s="35">
        <f t="shared" si="19"/>
        <v>58.333333333333336</v>
      </c>
      <c r="V23" s="35">
        <f t="shared" si="20"/>
        <v>69.040247678018574</v>
      </c>
      <c r="W23" s="35">
        <f t="shared" si="21"/>
        <v>69.325153374233125</v>
      </c>
      <c r="X23" s="35">
        <f t="shared" si="22"/>
        <v>61.634598947748302</v>
      </c>
      <c r="Y23" s="35">
        <f t="shared" si="23"/>
        <v>72.341513292433547</v>
      </c>
      <c r="Z23" s="35">
        <f t="shared" si="24"/>
        <v>72.626418988648098</v>
      </c>
      <c r="AA23" s="35">
        <f t="shared" si="25"/>
        <v>-3.3012656144149659</v>
      </c>
      <c r="AB23" s="35">
        <f t="shared" si="26"/>
        <v>-3.301265614414973</v>
      </c>
      <c r="AC23" s="35">
        <f t="shared" si="27"/>
        <v>-3.301265614414973</v>
      </c>
      <c r="AF23">
        <v>2.41</v>
      </c>
      <c r="AG23">
        <v>1.6</v>
      </c>
      <c r="AJ23" t="s">
        <v>98</v>
      </c>
    </row>
    <row r="24" spans="1:36" ht="15" x14ac:dyDescent="0.25">
      <c r="A24">
        <v>2.4</v>
      </c>
      <c r="B24">
        <v>3.23</v>
      </c>
      <c r="C24">
        <v>3.26</v>
      </c>
      <c r="D24" s="20">
        <f t="shared" si="3"/>
        <v>3.3012656144149721E-2</v>
      </c>
      <c r="E24" s="17">
        <f>IF(OR($A24="",$B24="",$C24=""),"",A24*'MPTO_working_3-way'!$I23)</f>
        <v>2.4792303747459594</v>
      </c>
      <c r="F24" s="21">
        <f>IF(OR($A24="",$B24="",$C24=""),"",B24*'MPTO_working_3-way'!$I23)</f>
        <v>3.3366308793456034</v>
      </c>
      <c r="G24" s="22">
        <f>IF(OR($A24="",$B24="",$C24=""),"",C24*'MPTO_working_3-way'!$I23)</f>
        <v>3.3676212590299279</v>
      </c>
      <c r="H24" s="17">
        <f>IF(OR($A24="",$B24="",$C24=""),"",'MPTO_working_3-way'!E23)</f>
        <v>2.4651036965552402</v>
      </c>
      <c r="I24" s="21">
        <f>IF(OR($A24="",$B24="",$C24=""),"",'MPTO_working_3-way'!F23)</f>
        <v>3.3490369171453662</v>
      </c>
      <c r="J24" s="22">
        <f>IF(OR($A24="",$B24="",$C24=""),"",'MPTO_working_3-way'!G23)</f>
        <v>3.3812999181151135</v>
      </c>
      <c r="K24" s="17">
        <f>IF(OR($A24="",$B24="",$C24=""),"",'OddsRatio_working_3-way'!H23)</f>
        <v>2.4713322106771383</v>
      </c>
      <c r="L24" s="21">
        <f>IF(OR($A24="",$B24="",$C24=""),"",'OddsRatio_working_3-way'!I23)</f>
        <v>3.3436220212928709</v>
      </c>
      <c r="M24" s="22">
        <f>IF(OR($A24="",$B24="",$C24=""),"",'OddsRatio_working_3-way'!J23)</f>
        <v>3.3751505686645236</v>
      </c>
      <c r="N24" s="23">
        <f t="shared" si="16"/>
        <v>40.335097947582526</v>
      </c>
      <c r="O24" s="24">
        <f t="shared" si="17"/>
        <v>29.970351416160391</v>
      </c>
      <c r="P24" s="24">
        <f t="shared" si="18"/>
        <v>29.694550636257077</v>
      </c>
      <c r="Q24" t="s">
        <v>158</v>
      </c>
      <c r="R24" t="s">
        <v>149</v>
      </c>
      <c r="S24" s="48" t="s">
        <v>166</v>
      </c>
      <c r="T24" s="35">
        <v>100</v>
      </c>
      <c r="U24" s="35">
        <f t="shared" si="19"/>
        <v>58.50622406639004</v>
      </c>
      <c r="V24" s="35">
        <f t="shared" si="20"/>
        <v>67.948717948717942</v>
      </c>
      <c r="W24" s="35">
        <f t="shared" si="21"/>
        <v>70.326409495548958</v>
      </c>
      <c r="X24" s="35">
        <f t="shared" si="22"/>
        <v>61.724872555733093</v>
      </c>
      <c r="Y24" s="35">
        <f t="shared" si="23"/>
        <v>71.167366438060981</v>
      </c>
      <c r="Z24" s="35">
        <f t="shared" si="24"/>
        <v>73.545057984891997</v>
      </c>
      <c r="AA24" s="35">
        <f t="shared" si="25"/>
        <v>-3.2186484893430531</v>
      </c>
      <c r="AB24" s="35">
        <f t="shared" si="26"/>
        <v>-3.2186484893430389</v>
      </c>
      <c r="AC24" s="35">
        <f t="shared" si="27"/>
        <v>-3.2186484893430389</v>
      </c>
      <c r="AF24">
        <v>2.1</v>
      </c>
      <c r="AG24">
        <v>1.78</v>
      </c>
      <c r="AJ24" t="s">
        <v>98</v>
      </c>
    </row>
    <row r="25" spans="1:36" ht="15" x14ac:dyDescent="0.25">
      <c r="A25">
        <v>2.41</v>
      </c>
      <c r="B25">
        <v>3.12</v>
      </c>
      <c r="C25">
        <v>3.37</v>
      </c>
      <c r="D25" s="20">
        <f t="shared" si="3"/>
        <v>3.2186484893430345E-2</v>
      </c>
      <c r="E25" s="17">
        <f>IF(OR($A25="",$B25="",$C25=""),"",A25*'MPTO_working_3-way'!$I24)</f>
        <v>2.4875694285931673</v>
      </c>
      <c r="F25" s="21">
        <f>IF(OR($A25="",$B25="",$C25=""),"",B25*'MPTO_working_3-way'!$I24)</f>
        <v>3.2204218328675029</v>
      </c>
      <c r="G25" s="22">
        <f>IF(OR($A25="",$B25="",$C25=""),"",C25*'MPTO_working_3-way'!$I24)</f>
        <v>3.4784684540908604</v>
      </c>
      <c r="H25" s="17">
        <f>IF(OR($A25="",$B25="",$C25=""),"",'MPTO_working_3-way'!E24)</f>
        <v>2.4739680972196854</v>
      </c>
      <c r="I25" s="21">
        <f>IF(OR($A25="",$B25="",$C25=""),"",'MPTO_working_3-way'!F24)</f>
        <v>3.228055758626593</v>
      </c>
      <c r="J25" s="22">
        <f>IF(OR($A25="",$B25="",$C25=""),"",'MPTO_working_3-way'!G24)</f>
        <v>3.4964169816177009</v>
      </c>
      <c r="K25" s="17">
        <f>IF(OR($A25="",$B25="",$C25=""),"",'OddsRatio_working_3-way'!H24)</f>
        <v>2.4800105384932585</v>
      </c>
      <c r="L25" s="21">
        <f>IF(OR($A25="",$B25="",$C25=""),"",'OddsRatio_working_3-way'!I24)</f>
        <v>3.225264072060785</v>
      </c>
      <c r="M25" s="22">
        <f>IF(OR($A25="",$B25="",$C25=""),"",'OddsRatio_working_3-way'!J24)</f>
        <v>3.4876772881056897</v>
      </c>
      <c r="N25" s="23">
        <f t="shared" si="16"/>
        <v>40.199883006503462</v>
      </c>
      <c r="O25" s="24">
        <f t="shared" si="17"/>
        <v>31.051832706946588</v>
      </c>
      <c r="P25" s="24">
        <f t="shared" si="18"/>
        <v>28.748284286549957</v>
      </c>
      <c r="Q25" t="s">
        <v>150</v>
      </c>
      <c r="R25" t="s">
        <v>159</v>
      </c>
      <c r="S25" s="48" t="s">
        <v>166</v>
      </c>
      <c r="T25" s="35">
        <v>100</v>
      </c>
      <c r="U25" s="35">
        <f t="shared" si="19"/>
        <v>55.156950672645742</v>
      </c>
      <c r="V25" s="35">
        <f t="shared" si="20"/>
        <v>67.741935483870961</v>
      </c>
      <c r="W25" s="35">
        <f t="shared" si="21"/>
        <v>74.424552429667528</v>
      </c>
      <c r="X25" s="35">
        <f t="shared" si="22"/>
        <v>57.833512086461511</v>
      </c>
      <c r="Y25" s="35">
        <f t="shared" si="23"/>
        <v>70.418496897686751</v>
      </c>
      <c r="Z25" s="35">
        <f t="shared" si="24"/>
        <v>77.10111384348329</v>
      </c>
      <c r="AA25" s="35">
        <f t="shared" si="25"/>
        <v>-2.6765614138157687</v>
      </c>
      <c r="AB25" s="35">
        <f t="shared" si="26"/>
        <v>-2.67656141381579</v>
      </c>
      <c r="AC25" s="35">
        <f t="shared" si="27"/>
        <v>-2.6765614138157616</v>
      </c>
      <c r="AF25">
        <v>2.16</v>
      </c>
      <c r="AG25">
        <v>1.74</v>
      </c>
      <c r="AJ25" t="s">
        <v>98</v>
      </c>
    </row>
    <row r="26" spans="1:36" ht="15" x14ac:dyDescent="0.25">
      <c r="A26">
        <v>2.23</v>
      </c>
      <c r="B26">
        <v>3.1</v>
      </c>
      <c r="C26">
        <v>3.91</v>
      </c>
      <c r="D26" s="20">
        <f t="shared" si="3"/>
        <v>2.6765614138157812E-2</v>
      </c>
      <c r="E26" s="17">
        <f>IF(OR($A26="",$B26="",$C26=""),"",A26*'MPTO_working_3-way'!$I25)</f>
        <v>2.2896873195280918</v>
      </c>
      <c r="F26" s="21">
        <f>IF(OR($A26="",$B26="",$C26=""),"",B26*'MPTO_working_3-way'!$I25)</f>
        <v>3.1829734038282895</v>
      </c>
      <c r="G26" s="22">
        <f>IF(OR($A26="",$B26="",$C26=""),"",C26*'MPTO_working_3-way'!$I25)</f>
        <v>4.0146535512801975</v>
      </c>
      <c r="H26" s="17">
        <f>IF(OR($A26="",$B26="",$C26=""),"",'MPTO_working_3-way'!E25)</f>
        <v>2.2752682204282717</v>
      </c>
      <c r="I26" s="21">
        <f>IF(OR($A26="",$B26="",$C26=""),"",'MPTO_working_3-way'!F25)</f>
        <v>3.1881779933735492</v>
      </c>
      <c r="J26" s="22">
        <f>IF(OR($A26="",$B26="",$C26=""),"",'MPTO_working_3-way'!G25)</f>
        <v>4.0513286433084712</v>
      </c>
      <c r="K26" s="17">
        <f>IF(OR($A26="",$B26="",$C26=""),"",'OddsRatio_working_3-way'!H25)</f>
        <v>2.2815340985775778</v>
      </c>
      <c r="L26" s="21">
        <f>IF(OR($A26="",$B26="",$C26=""),"",'OddsRatio_working_3-way'!I25)</f>
        <v>3.1879850463519626</v>
      </c>
      <c r="M26" s="22">
        <f>IF(OR($A26="",$B26="",$C26=""),"",'OddsRatio_working_3-way'!J25)</f>
        <v>4.0319221356591477</v>
      </c>
      <c r="N26" s="23">
        <f t="shared" si="16"/>
        <v>43.674085604234456</v>
      </c>
      <c r="O26" s="24">
        <f t="shared" si="17"/>
        <v>31.417164805626712</v>
      </c>
      <c r="P26" s="24">
        <f t="shared" si="18"/>
        <v>24.908749590138825</v>
      </c>
      <c r="Q26" t="s">
        <v>160</v>
      </c>
      <c r="R26" t="s">
        <v>161</v>
      </c>
      <c r="S26" s="48" t="s">
        <v>166</v>
      </c>
      <c r="T26" s="35">
        <v>100</v>
      </c>
      <c r="U26" s="35">
        <f t="shared" si="19"/>
        <v>61.685823754789276</v>
      </c>
      <c r="V26" s="35">
        <f t="shared" si="20"/>
        <v>68.35443037974683</v>
      </c>
      <c r="W26" s="35">
        <f t="shared" si="21"/>
        <v>67.10526315789474</v>
      </c>
      <c r="X26" s="35">
        <f t="shared" si="22"/>
        <v>64.540306462358416</v>
      </c>
      <c r="Y26" s="35">
        <f t="shared" si="23"/>
        <v>71.208913087315992</v>
      </c>
      <c r="Z26" s="35">
        <f t="shared" si="24"/>
        <v>69.959745865463901</v>
      </c>
      <c r="AA26" s="35">
        <f t="shared" si="25"/>
        <v>-2.8544827075691401</v>
      </c>
      <c r="AB26" s="35">
        <f t="shared" si="26"/>
        <v>-2.8544827075691614</v>
      </c>
      <c r="AC26" s="35">
        <f t="shared" si="27"/>
        <v>-2.8544827075691614</v>
      </c>
      <c r="AF26">
        <v>2.61</v>
      </c>
      <c r="AG26">
        <v>1.54</v>
      </c>
      <c r="AJ26" t="s">
        <v>78</v>
      </c>
    </row>
    <row r="27" spans="1:36" ht="15" x14ac:dyDescent="0.25">
      <c r="A27">
        <v>2.61</v>
      </c>
      <c r="B27">
        <v>3.16</v>
      </c>
      <c r="C27">
        <v>3.04</v>
      </c>
      <c r="D27" s="20">
        <f t="shared" si="3"/>
        <v>2.8544827075691614E-2</v>
      </c>
      <c r="E27" s="17">
        <f>IF(OR($A27="",$B27="",$C27=""),"",A27*'MPTO_working_3-way'!$I26)</f>
        <v>2.6845019986675549</v>
      </c>
      <c r="F27" s="21">
        <f>IF(OR($A27="",$B27="",$C27=""),"",B27*'MPTO_working_3-way'!$I26)</f>
        <v>3.2502016535591856</v>
      </c>
      <c r="G27" s="22">
        <f>IF(OR($A27="",$B27="",$C27=""),"",C27*'MPTO_working_3-way'!$I26)</f>
        <v>3.1267762743101026</v>
      </c>
      <c r="H27" s="17">
        <f>IF(OR($A27="",$B27="",$C27=""),"",'MPTO_working_3-way'!E26)</f>
        <v>2.6764673899738622</v>
      </c>
      <c r="I27" s="21">
        <f>IF(OR($A27="",$B27="",$C27=""),"",'MPTO_working_3-way'!F26)</f>
        <v>3.2579577246635241</v>
      </c>
      <c r="J27" s="22">
        <f>IF(OR($A27="",$B27="",$C27=""),"",'MPTO_working_3-way'!G26)</f>
        <v>3.1305525626392599</v>
      </c>
      <c r="K27" s="17">
        <f>IF(OR($A27="",$B27="",$C27=""),"",'OddsRatio_working_3-way'!H26)</f>
        <v>2.6801988811873239</v>
      </c>
      <c r="L27" s="21">
        <f>IF(OR($A27="",$B27="",$C27=""),"",'OddsRatio_working_3-way'!I26)</f>
        <v>3.2541798654438625</v>
      </c>
      <c r="M27" s="22">
        <f>IF(OR($A27="",$B27="",$C27=""),"",'OddsRatio_working_3-way'!J26)</f>
        <v>3.1289476506969809</v>
      </c>
      <c r="N27" s="23">
        <f t="shared" si="16"/>
        <v>37.250856974453633</v>
      </c>
      <c r="O27" s="24">
        <f t="shared" si="17"/>
        <v>30.767321741558217</v>
      </c>
      <c r="P27" s="24">
        <f t="shared" si="18"/>
        <v>31.98182128398815</v>
      </c>
      <c r="Q27" t="s">
        <v>145</v>
      </c>
      <c r="R27" t="s">
        <v>136</v>
      </c>
      <c r="S27" s="48" t="s">
        <v>166</v>
      </c>
      <c r="T27" s="35">
        <v>100</v>
      </c>
      <c r="U27" s="35">
        <f t="shared" si="19"/>
        <v>66.101694915254228</v>
      </c>
      <c r="V27" s="35">
        <f t="shared" si="20"/>
        <v>68.152866242038215</v>
      </c>
      <c r="W27" s="35">
        <f t="shared" si="21"/>
        <v>62.962962962962962</v>
      </c>
      <c r="X27" s="35">
        <f t="shared" si="22"/>
        <v>68.884170794998823</v>
      </c>
      <c r="Y27" s="35">
        <f t="shared" si="23"/>
        <v>70.935342121782796</v>
      </c>
      <c r="Z27" s="35">
        <f t="shared" si="24"/>
        <v>65.745438842707543</v>
      </c>
      <c r="AA27" s="35">
        <f t="shared" si="25"/>
        <v>-2.7824758797445952</v>
      </c>
      <c r="AB27" s="35">
        <f t="shared" si="26"/>
        <v>-2.782475879744581</v>
      </c>
      <c r="AC27" s="35">
        <f t="shared" si="27"/>
        <v>-2.782475879744581</v>
      </c>
      <c r="AF27">
        <v>2.2799999999999998</v>
      </c>
      <c r="AG27">
        <v>1.68</v>
      </c>
      <c r="AJ27" t="s">
        <v>146</v>
      </c>
    </row>
    <row r="28" spans="1:36" ht="15" x14ac:dyDescent="0.25">
      <c r="A28">
        <v>2.95</v>
      </c>
      <c r="B28">
        <v>3.14</v>
      </c>
      <c r="C28">
        <v>2.7</v>
      </c>
      <c r="D28" s="20">
        <f t="shared" si="3"/>
        <v>2.7824758797445615E-2</v>
      </c>
      <c r="E28" s="17">
        <f>IF(OR($A28="",$B28="",$C28=""),"",A28*'MPTO_working_3-way'!$I27)</f>
        <v>3.0320830384524649</v>
      </c>
      <c r="F28" s="21">
        <f>IF(OR($A28="",$B28="",$C28=""),"",B28*'MPTO_working_3-way'!$I27)</f>
        <v>3.2273697426239796</v>
      </c>
      <c r="G28" s="22">
        <f>IF(OR($A28="",$B28="",$C28=""),"",C28*'MPTO_working_3-way'!$I27)</f>
        <v>2.7751268487531036</v>
      </c>
      <c r="H28" s="17">
        <f>IF(OR($A28="",$B28="",$C28=""),"",'MPTO_working_3-way'!E27)</f>
        <v>3.0329855566919042</v>
      </c>
      <c r="I28" s="21">
        <f>IF(OR($A28="",$B28="",$C28=""),"",'MPTO_working_3-way'!F27)</f>
        <v>3.2341901194442877</v>
      </c>
      <c r="J28" s="22">
        <f>IF(OR($A28="",$B28="",$C28=""),"",'MPTO_working_3-way'!G27)</f>
        <v>2.7693508679331638</v>
      </c>
      <c r="K28" s="17">
        <f>IF(OR($A28="",$B28="",$C28=""),"",'OddsRatio_working_3-way'!H27)</f>
        <v>3.0327053389503424</v>
      </c>
      <c r="L28" s="21">
        <f>IF(OR($A28="",$B28="",$C28=""),"",'OddsRatio_working_3-way'!I27)</f>
        <v>3.2307638078737089</v>
      </c>
      <c r="M28" s="22">
        <f>IF(OR($A28="",$B28="",$C28=""),"",'OddsRatio_working_3-way'!J27)</f>
        <v>2.7721020903669658</v>
      </c>
      <c r="N28" s="23">
        <f t="shared" si="16"/>
        <v>32.980627090951529</v>
      </c>
      <c r="O28" s="24">
        <f t="shared" si="17"/>
        <v>30.984984050416248</v>
      </c>
      <c r="P28" s="24">
        <f t="shared" si="18"/>
        <v>36.034388858632227</v>
      </c>
      <c r="Q28" t="s">
        <v>141</v>
      </c>
      <c r="R28" t="s">
        <v>138</v>
      </c>
      <c r="S28" s="48" t="s">
        <v>166</v>
      </c>
      <c r="T28" s="35">
        <v>100</v>
      </c>
      <c r="U28" s="35">
        <f t="shared" si="19"/>
        <v>54.128440366972484</v>
      </c>
      <c r="V28" s="35">
        <f t="shared" si="20"/>
        <v>66.996699669967001</v>
      </c>
      <c r="W28" s="35">
        <f t="shared" si="21"/>
        <v>75.961538461538453</v>
      </c>
      <c r="X28" s="35">
        <f t="shared" si="22"/>
        <v>57.041761868494547</v>
      </c>
      <c r="Y28" s="35">
        <f t="shared" si="23"/>
        <v>69.910021171489063</v>
      </c>
      <c r="Z28" s="35">
        <f t="shared" si="24"/>
        <v>78.874859963060516</v>
      </c>
      <c r="AA28" s="35">
        <f t="shared" si="25"/>
        <v>-2.9133215015220628</v>
      </c>
      <c r="AB28" s="35">
        <f t="shared" si="26"/>
        <v>-2.9133215015220628</v>
      </c>
      <c r="AC28" s="35">
        <f t="shared" si="27"/>
        <v>-2.9133215015220628</v>
      </c>
      <c r="AF28">
        <v>2.3199999999999998</v>
      </c>
      <c r="AG28">
        <v>1.66</v>
      </c>
      <c r="AJ28" t="s">
        <v>146</v>
      </c>
    </row>
    <row r="29" spans="1:36" ht="15" x14ac:dyDescent="0.25">
      <c r="A29">
        <v>2.1800000000000002</v>
      </c>
      <c r="B29">
        <v>3.03</v>
      </c>
      <c r="C29">
        <v>4.16</v>
      </c>
      <c r="D29" s="20">
        <f t="shared" si="3"/>
        <v>2.9133215015220593E-2</v>
      </c>
      <c r="E29" s="17">
        <f>IF(OR($A29="",$B29="",$C29=""),"",A29*'MPTO_working_3-way'!$I28)</f>
        <v>2.2435104087331812</v>
      </c>
      <c r="F29" s="21">
        <f>IF(OR($A29="",$B29="",$C29=""),"",B29*'MPTO_working_3-way'!$I28)</f>
        <v>3.1182736414961183</v>
      </c>
      <c r="G29" s="22">
        <f>IF(OR($A29="",$B29="",$C29=""),"",C29*'MPTO_working_3-way'!$I28)</f>
        <v>4.2811941744633177</v>
      </c>
      <c r="H29" s="17">
        <f>IF(OR($A29="",$B29="",$C29=""),"",'MPTO_working_3-way'!E28)</f>
        <v>2.227149048799661</v>
      </c>
      <c r="I29" s="21">
        <f>IF(OR($A29="",$B29="",$C29=""),"",'MPTO_working_3-way'!F28)</f>
        <v>3.121859296101805</v>
      </c>
      <c r="J29" s="22">
        <f>IF(OR($A29="",$B29="",$C29=""),"",'MPTO_working_3-way'!G28)</f>
        <v>4.3351308689509862</v>
      </c>
      <c r="K29" s="17">
        <f>IF(OR($A29="",$B29="",$C29=""),"",'OddsRatio_working_3-way'!H28)</f>
        <v>2.2342916384599709</v>
      </c>
      <c r="L29" s="21">
        <f>IF(OR($A29="",$B29="",$C29=""),"",'OddsRatio_working_3-way'!I28)</f>
        <v>3.1234000220963911</v>
      </c>
      <c r="M29" s="22">
        <f>IF(OR($A29="",$B29="",$C29=""),"",'OddsRatio_working_3-way'!J28)</f>
        <v>4.3053911674012788</v>
      </c>
      <c r="N29" s="23">
        <f t="shared" si="16"/>
        <v>44.573004703136597</v>
      </c>
      <c r="O29" s="24">
        <f t="shared" si="17"/>
        <v>32.069026486085086</v>
      </c>
      <c r="P29" s="24">
        <f t="shared" si="18"/>
        <v>23.357968810778317</v>
      </c>
      <c r="Q29" t="s">
        <v>143</v>
      </c>
      <c r="R29" t="s">
        <v>144</v>
      </c>
      <c r="S29" s="48" t="s">
        <v>166</v>
      </c>
      <c r="T29" s="35">
        <v>100</v>
      </c>
      <c r="U29" s="35">
        <f t="shared" si="19"/>
        <v>71.014492753623188</v>
      </c>
      <c r="V29" s="35">
        <f t="shared" si="20"/>
        <v>69.135802469135797</v>
      </c>
      <c r="W29" s="35">
        <f t="shared" si="21"/>
        <v>57.081545064377686</v>
      </c>
      <c r="X29" s="35">
        <f t="shared" si="22"/>
        <v>73.782652466486525</v>
      </c>
      <c r="Y29" s="35">
        <f t="shared" si="23"/>
        <v>71.90396218199912</v>
      </c>
      <c r="Z29" s="35">
        <f t="shared" si="24"/>
        <v>59.849704777241008</v>
      </c>
      <c r="AA29" s="35">
        <f t="shared" si="25"/>
        <v>-2.7681597128633371</v>
      </c>
      <c r="AB29" s="35">
        <f t="shared" si="26"/>
        <v>-2.7681597128633229</v>
      </c>
      <c r="AC29" s="35">
        <f t="shared" si="27"/>
        <v>-2.7681597128633229</v>
      </c>
      <c r="AF29">
        <v>3.05</v>
      </c>
      <c r="AG29">
        <v>1.41</v>
      </c>
      <c r="AJ29" t="s">
        <v>146</v>
      </c>
    </row>
    <row r="30" spans="1:36" s="35" customFormat="1" ht="15" x14ac:dyDescent="0.25">
      <c r="A30">
        <v>3.45</v>
      </c>
      <c r="B30">
        <v>3.24</v>
      </c>
      <c r="C30">
        <v>2.33</v>
      </c>
      <c r="D30" s="20">
        <f t="shared" si="3"/>
        <v>2.7681597128633273E-2</v>
      </c>
      <c r="E30" s="17">
        <f>IF(OR($A30="",$B30="",$C30=""),"",A30*'MPTO_working_3-way'!$I29)</f>
        <v>3.5455015100937848</v>
      </c>
      <c r="F30" s="21">
        <f>IF(OR($A30="",$B30="",$C30=""),"",B30*'MPTO_working_3-way'!$I29)</f>
        <v>3.3296883746967718</v>
      </c>
      <c r="G30" s="22">
        <f>IF(OR($A30="",$B30="",$C30=""),"",C30*'MPTO_working_3-way'!$I29)</f>
        <v>2.3944981213097156</v>
      </c>
      <c r="H30" s="17">
        <f>IF(OR($A30="",$B30="",$C30=""),"",'MPTO_working_3-way'!E29)</f>
        <v>3.5634379001981156</v>
      </c>
      <c r="I30" s="21">
        <f>IF(OR($A30="",$B30="",$C30=""),"",'MPTO_working_3-way'!F29)</f>
        <v>3.3398485287592745</v>
      </c>
      <c r="J30" s="22">
        <f>IF(OR($A30="",$B30="",$C30=""),"",'MPTO_working_3-way'!G29)</f>
        <v>2.3811941837757185</v>
      </c>
      <c r="K30" s="17">
        <f>IF(OR($A30="",$B30="",$C30=""),"",'OddsRatio_working_3-way'!H29)</f>
        <v>3.5549612050745552</v>
      </c>
      <c r="L30" s="21">
        <f>IF(OR($A30="",$B30="",$C30=""),"",'OddsRatio_working_3-way'!I29)</f>
        <v>3.3359645303538796</v>
      </c>
      <c r="M30" s="22">
        <f>IF(OR($A30="",$B30="",$C30=""),"",'OddsRatio_working_3-way'!J29)</f>
        <v>2.3869789398976158</v>
      </c>
      <c r="N30" s="23">
        <f t="shared" si="16"/>
        <v>28.204754592631616</v>
      </c>
      <c r="O30" s="24">
        <f t="shared" si="17"/>
        <v>30.03284053845033</v>
      </c>
      <c r="P30" s="24">
        <f t="shared" si="18"/>
        <v>41.762404868918054</v>
      </c>
      <c r="Q30" t="s">
        <v>137</v>
      </c>
      <c r="R30" t="s">
        <v>135</v>
      </c>
      <c r="S30" s="48" t="s">
        <v>166</v>
      </c>
      <c r="T30" s="35">
        <v>100</v>
      </c>
      <c r="U30" s="35">
        <f t="shared" si="19"/>
        <v>58.333333333333336</v>
      </c>
      <c r="V30" s="35">
        <f t="shared" si="20"/>
        <v>68.253968253968253</v>
      </c>
      <c r="W30" s="35">
        <f t="shared" si="21"/>
        <v>70.501474926253692</v>
      </c>
      <c r="X30" s="35">
        <f t="shared" si="22"/>
        <v>61.244556819778055</v>
      </c>
      <c r="Y30" s="35">
        <f t="shared" si="23"/>
        <v>71.165191740412979</v>
      </c>
      <c r="Z30" s="35">
        <f t="shared" si="24"/>
        <v>73.412698412698418</v>
      </c>
      <c r="AA30" s="35">
        <f t="shared" si="25"/>
        <v>-2.9112234864447188</v>
      </c>
      <c r="AB30" s="35">
        <f t="shared" si="26"/>
        <v>-2.9112234864447259</v>
      </c>
      <c r="AC30" s="35">
        <f t="shared" si="27"/>
        <v>-2.9112234864447259</v>
      </c>
      <c r="AD30" s="36"/>
      <c r="AE30" s="36"/>
      <c r="AF30">
        <v>2.2999999999999998</v>
      </c>
      <c r="AG30">
        <v>1.67</v>
      </c>
      <c r="AH30" s="36"/>
      <c r="AI30" s="36"/>
      <c r="AJ30" t="s">
        <v>146</v>
      </c>
    </row>
    <row r="31" spans="1:36" ht="15" x14ac:dyDescent="0.25">
      <c r="A31">
        <v>2.4</v>
      </c>
      <c r="B31">
        <v>3.15</v>
      </c>
      <c r="C31">
        <v>3.39</v>
      </c>
      <c r="D31" s="20">
        <f t="shared" si="3"/>
        <v>2.9112234864447251E-2</v>
      </c>
      <c r="E31" s="17">
        <f>IF(OR($A31="",$B31="",$C31=""),"",A31*'MPTO_working_3-way'!$I30)</f>
        <v>2.4698693636746731</v>
      </c>
      <c r="F31" s="21">
        <f>IF(OR($A31="",$B31="",$C31=""),"",B31*'MPTO_working_3-way'!$I30)</f>
        <v>3.2417035398230087</v>
      </c>
      <c r="G31" s="22">
        <f>IF(OR($A31="",$B31="",$C31=""),"",C31*'MPTO_working_3-way'!$I30)</f>
        <v>3.4886904761904765</v>
      </c>
      <c r="H31" s="17">
        <f>IF(OR($A31="",$B31="",$C31=""),"",'MPTO_working_3-way'!E30)</f>
        <v>2.4572283265259158</v>
      </c>
      <c r="I31" s="21">
        <f>IF(OR($A31="",$B31="",$C31=""),"",'MPTO_working_3-way'!F30)</f>
        <v>3.2493248640219083</v>
      </c>
      <c r="J31" s="22">
        <f>IF(OR($A31="",$B31="",$C31=""),"",'MPTO_working_3-way'!G30)</f>
        <v>3.5053136925033854</v>
      </c>
      <c r="K31" s="17">
        <f>IF(OR($A31="",$B31="",$C31=""),"",'OddsRatio_working_3-way'!H30)</f>
        <v>2.4628304126411318</v>
      </c>
      <c r="L31" s="21">
        <f>IF(OR($A31="",$B31="",$C31=""),"",'OddsRatio_working_3-way'!I30)</f>
        <v>3.2464895622703089</v>
      </c>
      <c r="M31" s="22">
        <f>IF(OR($A31="",$B31="",$C31=""),"",'OddsRatio_working_3-way'!J30)</f>
        <v>3.4972604901516453</v>
      </c>
      <c r="N31" s="23">
        <f t="shared" si="16"/>
        <v>40.487971335949503</v>
      </c>
      <c r="O31" s="24">
        <f t="shared" si="17"/>
        <v>30.847978160723429</v>
      </c>
      <c r="P31" s="24">
        <f t="shared" si="18"/>
        <v>28.664050503327076</v>
      </c>
      <c r="Q31" t="s">
        <v>134</v>
      </c>
      <c r="R31" t="s">
        <v>140</v>
      </c>
      <c r="S31" s="48" t="s">
        <v>166</v>
      </c>
      <c r="T31" s="35">
        <v>100</v>
      </c>
      <c r="U31" s="35">
        <f t="shared" si="19"/>
        <v>40.119760479041922</v>
      </c>
      <c r="V31" s="35">
        <f t="shared" si="20"/>
        <v>73.753280839895012</v>
      </c>
      <c r="W31" s="35">
        <f t="shared" si="21"/>
        <v>81.16760828625236</v>
      </c>
      <c r="X31" s="35">
        <f t="shared" si="22"/>
        <v>45.079110873852635</v>
      </c>
      <c r="Y31" s="35">
        <f t="shared" si="23"/>
        <v>78.712631234705725</v>
      </c>
      <c r="Z31" s="35">
        <f t="shared" si="24"/>
        <v>86.126958681063087</v>
      </c>
      <c r="AA31" s="35">
        <f t="shared" si="25"/>
        <v>-4.9593503948107127</v>
      </c>
      <c r="AB31" s="35">
        <f t="shared" si="26"/>
        <v>-4.9593503948107127</v>
      </c>
      <c r="AC31" s="35">
        <f t="shared" si="27"/>
        <v>-4.9593503948107269</v>
      </c>
      <c r="AF31">
        <v>2.41</v>
      </c>
      <c r="AG31">
        <v>1.61</v>
      </c>
      <c r="AJ31" t="s">
        <v>146</v>
      </c>
    </row>
    <row r="32" spans="1:36" ht="15" x14ac:dyDescent="0.25">
      <c r="A32">
        <v>1.67</v>
      </c>
      <c r="B32">
        <v>3.81</v>
      </c>
      <c r="C32">
        <v>5.31</v>
      </c>
      <c r="D32" s="20">
        <f t="shared" si="3"/>
        <v>4.9593503948107243E-2</v>
      </c>
      <c r="E32" s="17">
        <f>IF(OR($A32="",$B32="",$C32=""),"",A32*'MPTO_working_3-way'!$I31)</f>
        <v>1.752821151593339</v>
      </c>
      <c r="F32" s="21">
        <f>IF(OR($A32="",$B32="",$C32=""),"",B32*'MPTO_working_3-way'!$I31)</f>
        <v>3.9989512500422886</v>
      </c>
      <c r="G32" s="22">
        <f>IF(OR($A32="",$B32="",$C32=""),"",C32*'MPTO_working_3-way'!$I31)</f>
        <v>5.5733415059644491</v>
      </c>
      <c r="H32" s="17">
        <f>IF(OR($A32="",$B32="",$C32=""),"",'MPTO_working_3-way'!E31)</f>
        <v>1.7174126991687262</v>
      </c>
      <c r="I32" s="21">
        <f>IF(OR($A32="",$B32="",$C32=""),"",'MPTO_working_3-way'!F31)</f>
        <v>4.0660981066841861</v>
      </c>
      <c r="J32" s="22">
        <f>IF(OR($A32="",$B32="",$C32=""),"",'MPTO_working_3-way'!G31)</f>
        <v>5.8209674443189989</v>
      </c>
      <c r="K32" s="17">
        <f>IF(OR($A32="",$B32="",$C32=""),"",'OddsRatio_working_3-way'!H31)</f>
        <v>1.7297499456932284</v>
      </c>
      <c r="L32" s="21">
        <f>IF(OR($A32="",$B32="",$C32=""),"",'OddsRatio_working_3-way'!I31)</f>
        <v>4.0605930558178684</v>
      </c>
      <c r="M32" s="22">
        <f>IF(OR($A32="",$B32="",$C32=""),"",'OddsRatio_working_3-way'!J31)</f>
        <v>5.6943615909519592</v>
      </c>
      <c r="N32" s="23">
        <f t="shared" si="16"/>
        <v>57.050886172327743</v>
      </c>
      <c r="O32" s="24">
        <f t="shared" si="17"/>
        <v>25.006556406243391</v>
      </c>
      <c r="P32" s="24">
        <f t="shared" si="18"/>
        <v>17.942557421428873</v>
      </c>
      <c r="Q32" t="s">
        <v>153</v>
      </c>
      <c r="R32" t="s">
        <v>154</v>
      </c>
      <c r="S32" s="48" t="s">
        <v>166</v>
      </c>
      <c r="T32" s="35">
        <v>100</v>
      </c>
      <c r="U32" s="35">
        <f t="shared" si="19"/>
        <v>43.820224719101127</v>
      </c>
      <c r="V32" s="35">
        <f t="shared" si="20"/>
        <v>72.899728997289984</v>
      </c>
      <c r="W32" s="35">
        <f t="shared" si="21"/>
        <v>78.40172786177105</v>
      </c>
      <c r="X32" s="35">
        <f t="shared" si="22"/>
        <v>48.698543140938973</v>
      </c>
      <c r="Y32" s="35">
        <f t="shared" si="23"/>
        <v>77.778047419127816</v>
      </c>
      <c r="Z32" s="35">
        <f t="shared" si="24"/>
        <v>83.280046283608911</v>
      </c>
      <c r="AA32" s="35">
        <f t="shared" si="25"/>
        <v>-4.8783184218378466</v>
      </c>
      <c r="AB32" s="35">
        <f t="shared" si="26"/>
        <v>-4.8783184218378324</v>
      </c>
      <c r="AC32" s="35">
        <f t="shared" si="27"/>
        <v>-4.8783184218378608</v>
      </c>
      <c r="AF32">
        <v>2</v>
      </c>
      <c r="AG32">
        <v>1.84</v>
      </c>
      <c r="AJ32" t="s">
        <v>74</v>
      </c>
    </row>
    <row r="33" spans="1:36" ht="15" x14ac:dyDescent="0.25">
      <c r="A33">
        <v>1.78</v>
      </c>
      <c r="B33">
        <v>3.69</v>
      </c>
      <c r="C33">
        <v>4.63</v>
      </c>
      <c r="D33" s="20">
        <f t="shared" si="3"/>
        <v>4.8783184218378572E-2</v>
      </c>
      <c r="E33" s="17">
        <f>IF(OR($A33="",$B33="",$C33=""),"",A33*'MPTO_working_3-way'!$I32)</f>
        <v>1.8668340679087139</v>
      </c>
      <c r="F33" s="21">
        <f>IF(OR($A33="",$B33="",$C33=""),"",B33*'MPTO_working_3-way'!$I32)</f>
        <v>3.8700099497658167</v>
      </c>
      <c r="G33" s="22">
        <f>IF(OR($A33="",$B33="",$C33=""),"",C33*'MPTO_working_3-way'!$I32)</f>
        <v>4.8558661429310925</v>
      </c>
      <c r="H33" s="17">
        <f>IF(OR($A33="",$B33="",$C33=""),"",'MPTO_working_3-way'!E32)</f>
        <v>1.8330572732486106</v>
      </c>
      <c r="I33" s="21">
        <f>IF(OR($A33="",$B33="",$C33=""),"",'MPTO_working_3-way'!F32)</f>
        <v>3.9255457653408046</v>
      </c>
      <c r="J33" s="22">
        <f>IF(OR($A33="",$B33="",$C33=""),"",'MPTO_working_3-way'!G32)</f>
        <v>5.0069681982382379</v>
      </c>
      <c r="K33" s="17">
        <f>IF(OR($A33="",$B33="",$C33=""),"",'OddsRatio_working_3-way'!H32)</f>
        <v>1.8453163327303383</v>
      </c>
      <c r="L33" s="21">
        <f>IF(OR($A33="",$B33="",$C33=""),"",'OddsRatio_working_3-way'!I32)</f>
        <v>3.9152576090315518</v>
      </c>
      <c r="M33" s="22">
        <f>IF(OR($A33="",$B33="",$C33=""),"",'OddsRatio_working_3-way'!J32)</f>
        <v>4.933972163860421</v>
      </c>
      <c r="N33" s="23">
        <f t="shared" si="16"/>
        <v>53.566624757401783</v>
      </c>
      <c r="O33" s="24">
        <f t="shared" si="17"/>
        <v>25.839726847743954</v>
      </c>
      <c r="P33" s="24">
        <f t="shared" si="18"/>
        <v>20.593648394854252</v>
      </c>
      <c r="Q33" t="s">
        <v>151</v>
      </c>
      <c r="R33" t="s">
        <v>155</v>
      </c>
      <c r="S33" s="48" t="s">
        <v>166</v>
      </c>
      <c r="T33" s="35">
        <v>100</v>
      </c>
      <c r="U33" s="35">
        <f t="shared" si="19"/>
        <v>67.637540453074436</v>
      </c>
      <c r="V33" s="35">
        <f t="shared" si="20"/>
        <v>73.614775725593674</v>
      </c>
      <c r="W33" s="35">
        <f t="shared" si="21"/>
        <v>54.337899543379002</v>
      </c>
      <c r="X33" s="35">
        <f t="shared" si="22"/>
        <v>72.047324731027345</v>
      </c>
      <c r="Y33" s="35">
        <f t="shared" si="23"/>
        <v>78.024560003546583</v>
      </c>
      <c r="Z33" s="35">
        <f t="shared" si="24"/>
        <v>58.747683821331911</v>
      </c>
      <c r="AA33" s="35">
        <f t="shared" si="25"/>
        <v>-4.4097842779529088</v>
      </c>
      <c r="AB33" s="35">
        <f t="shared" si="26"/>
        <v>-4.4097842779529088</v>
      </c>
      <c r="AC33" s="35">
        <f t="shared" si="27"/>
        <v>-4.4097842779529088</v>
      </c>
      <c r="AF33">
        <v>1.93</v>
      </c>
      <c r="AG33">
        <v>1.9</v>
      </c>
      <c r="AJ33" t="s">
        <v>74</v>
      </c>
    </row>
    <row r="34" spans="1:36" ht="15" x14ac:dyDescent="0.25">
      <c r="A34">
        <v>3.09</v>
      </c>
      <c r="B34">
        <v>3.79</v>
      </c>
      <c r="C34">
        <v>2.19</v>
      </c>
      <c r="D34" s="20">
        <f t="shared" si="3"/>
        <v>4.4097842779529106E-2</v>
      </c>
      <c r="E34" s="17">
        <f>IF(OR($A34="",$B34="",$C34=""),"",A34*'MPTO_working_3-way'!$I33)</f>
        <v>3.2262623341887449</v>
      </c>
      <c r="F34" s="21">
        <f>IF(OR($A34="",$B34="",$C34=""),"",B34*'MPTO_working_3-way'!$I33)</f>
        <v>3.9571308241344152</v>
      </c>
      <c r="G34" s="22">
        <f>IF(OR($A34="",$B34="",$C34=""),"",C34*'MPTO_working_3-way'!$I33)</f>
        <v>2.2865742756871685</v>
      </c>
      <c r="H34" s="17">
        <f>IF(OR($A34="",$B34="",$C34=""),"",'MPTO_working_3-way'!E33)</f>
        <v>3.2370283460911717</v>
      </c>
      <c r="I34" s="21">
        <f>IF(OR($A34="",$B34="",$C34=""),"",'MPTO_working_3-way'!F33)</f>
        <v>4.0135986853420054</v>
      </c>
      <c r="J34" s="22">
        <f>IF(OR($A34="",$B34="",$C34=""),"",'MPTO_working_3-way'!G33)</f>
        <v>2.2628441791997127</v>
      </c>
      <c r="K34" s="17">
        <f>IF(OR($A34="",$B34="",$C34=""),"",'OddsRatio_working_3-way'!H33)</f>
        <v>3.2356309185146634</v>
      </c>
      <c r="L34" s="21">
        <f>IF(OR($A34="",$B34="",$C34=""),"",'OddsRatio_working_3-way'!I33)</f>
        <v>3.9844068242372779</v>
      </c>
      <c r="M34" s="22">
        <f>IF(OR($A34="",$B34="",$C34=""),"",'OddsRatio_working_3-way'!J33)</f>
        <v>2.2729190397284449</v>
      </c>
      <c r="N34" s="23">
        <f t="shared" si="16"/>
        <v>30.995619587501821</v>
      </c>
      <c r="O34" s="24">
        <f t="shared" si="17"/>
        <v>25.270834967118898</v>
      </c>
      <c r="P34" s="24">
        <f t="shared" si="18"/>
        <v>43.733545445379278</v>
      </c>
      <c r="Q34" t="s">
        <v>109</v>
      </c>
      <c r="R34" t="s">
        <v>127</v>
      </c>
      <c r="S34" s="48" t="s">
        <v>167</v>
      </c>
      <c r="T34" s="35">
        <v>100</v>
      </c>
      <c r="U34" s="35">
        <f t="shared" si="19"/>
        <v>67.637540453074436</v>
      </c>
      <c r="V34" s="35">
        <f t="shared" si="20"/>
        <v>69.040247678018574</v>
      </c>
      <c r="W34" s="35">
        <f t="shared" si="21"/>
        <v>60.629921259842511</v>
      </c>
      <c r="X34" s="35">
        <f t="shared" si="22"/>
        <v>70.329831062138908</v>
      </c>
      <c r="Y34" s="35">
        <f t="shared" si="23"/>
        <v>71.732538287083045</v>
      </c>
      <c r="Z34" s="35">
        <f t="shared" si="24"/>
        <v>63.322211868906997</v>
      </c>
      <c r="AA34" s="35">
        <f t="shared" si="25"/>
        <v>-2.6922906090644716</v>
      </c>
      <c r="AB34" s="35">
        <f t="shared" si="26"/>
        <v>-2.6922906090644716</v>
      </c>
      <c r="AC34" s="35">
        <f t="shared" si="27"/>
        <v>-2.6922906090644858</v>
      </c>
      <c r="AF34">
        <v>1.87</v>
      </c>
      <c r="AG34">
        <v>1.97</v>
      </c>
      <c r="AJ34" t="s">
        <v>129</v>
      </c>
    </row>
    <row r="35" spans="1:36" s="35" customFormat="1" ht="15" x14ac:dyDescent="0.25">
      <c r="A35">
        <v>3.09</v>
      </c>
      <c r="B35">
        <v>3.23</v>
      </c>
      <c r="C35">
        <v>2.54</v>
      </c>
      <c r="D35" s="20">
        <f t="shared" si="3"/>
        <v>2.6922906090644627E-2</v>
      </c>
      <c r="E35" s="17">
        <f>IF(OR($A35="",$B35="",$C35=""),"",A35*'MPTO_working_3-way'!$I34)</f>
        <v>3.1731917798200917</v>
      </c>
      <c r="F35" s="21">
        <f>IF(OR($A35="",$B35="",$C35=""),"",B35*'MPTO_working_3-way'!$I34)</f>
        <v>3.3169609866727821</v>
      </c>
      <c r="G35" s="22">
        <f>IF(OR($A35="",$B35="",$C35=""),"",C35*'MPTO_working_3-way'!$I34)</f>
        <v>2.6083841814702375</v>
      </c>
      <c r="H35" s="17">
        <f>IF(OR($A35="",$B35="",$C35=""),"",'MPTO_working_3-way'!E34)</f>
        <v>3.1781314711970428</v>
      </c>
      <c r="I35" s="21">
        <f>IF(OR($A35="",$B35="",$C35=""),"",'MPTO_working_3-way'!F34)</f>
        <v>3.3264230089841007</v>
      </c>
      <c r="J35" s="22">
        <f>IF(OR($A35="",$B35="",$C35=""),"",'MPTO_working_3-way'!G34)</f>
        <v>2.5992491757741689</v>
      </c>
      <c r="K35" s="17">
        <f>IF(OR($A35="",$B35="",$C35=""),"",'OddsRatio_working_3-way'!H34)</f>
        <v>3.1760799966906887</v>
      </c>
      <c r="L35" s="21">
        <f>IF(OR($A35="",$B35="",$C35=""),"",'OddsRatio_working_3-way'!I34)</f>
        <v>3.3218461208709251</v>
      </c>
      <c r="M35" s="22">
        <f>IF(OR($A35="",$B35="",$C35=""),"",'OddsRatio_working_3-way'!J34)</f>
        <v>2.603427365982613</v>
      </c>
      <c r="N35" s="23">
        <f t="shared" si="16"/>
        <v>31.514010793784937</v>
      </c>
      <c r="O35" s="24">
        <f t="shared" si="17"/>
        <v>30.148078437397974</v>
      </c>
      <c r="P35" s="24">
        <f t="shared" si="18"/>
        <v>38.337910768817103</v>
      </c>
      <c r="Q35" t="s">
        <v>130</v>
      </c>
      <c r="R35" t="s">
        <v>110</v>
      </c>
      <c r="S35" s="48" t="s">
        <v>167</v>
      </c>
      <c r="T35" s="35">
        <v>100</v>
      </c>
      <c r="U35" s="35">
        <f t="shared" si="19"/>
        <v>52.606635071090047</v>
      </c>
      <c r="V35" s="35">
        <f t="shared" si="20"/>
        <v>69.6048632218845</v>
      </c>
      <c r="W35" s="35">
        <f t="shared" si="21"/>
        <v>75</v>
      </c>
      <c r="X35" s="35">
        <f t="shared" si="22"/>
        <v>55.395136778115493</v>
      </c>
      <c r="Y35" s="35">
        <f t="shared" si="23"/>
        <v>72.393364928909961</v>
      </c>
      <c r="Z35" s="35">
        <f t="shared" si="24"/>
        <v>77.788501707025446</v>
      </c>
      <c r="AA35" s="35">
        <f t="shared" si="25"/>
        <v>-2.7885017070254463</v>
      </c>
      <c r="AB35" s="35">
        <f t="shared" si="26"/>
        <v>-2.7885017070254605</v>
      </c>
      <c r="AC35" s="35">
        <f t="shared" si="27"/>
        <v>-2.7885017070254463</v>
      </c>
      <c r="AD35" s="36"/>
      <c r="AE35" s="36"/>
      <c r="AF35">
        <v>2.2599999999999998</v>
      </c>
      <c r="AG35">
        <v>1.69</v>
      </c>
      <c r="AH35" s="36"/>
      <c r="AI35" s="36"/>
      <c r="AJ35" t="s">
        <v>108</v>
      </c>
    </row>
    <row r="36" spans="1:36" ht="15" x14ac:dyDescent="0.25">
      <c r="A36">
        <v>2.11</v>
      </c>
      <c r="B36">
        <v>3.29</v>
      </c>
      <c r="C36">
        <v>4</v>
      </c>
      <c r="D36" s="20">
        <f t="shared" si="3"/>
        <v>2.7885017070254481E-2</v>
      </c>
      <c r="E36" s="17">
        <f>IF(OR($A36="",$B36="",$C36=""),"",A36*'MPTO_working_3-way'!$I35)</f>
        <v>2.1688373860182368</v>
      </c>
      <c r="F36" s="21">
        <f>IF(OR($A36="",$B36="",$C36=""),"",B36*'MPTO_working_3-way'!$I35)</f>
        <v>3.3817417061611375</v>
      </c>
      <c r="G36" s="22">
        <f>IF(OR($A36="",$B36="",$C36=""),"",C36*'MPTO_working_3-way'!$I35)</f>
        <v>4.1115400682810179</v>
      </c>
      <c r="H36" s="17">
        <f>IF(OR($A36="",$B36="",$C36=""),"",'MPTO_working_3-way'!E35)</f>
        <v>2.1522101395918432</v>
      </c>
      <c r="I36" s="21">
        <f>IF(OR($A36="",$B36="",$C36=""),"",'MPTO_working_3-way'!F35)</f>
        <v>3.3937838399393785</v>
      </c>
      <c r="J36" s="22">
        <f>IF(OR($A36="",$B36="",$C36=""),"",'MPTO_working_3-way'!G35)</f>
        <v>4.1544630300128667</v>
      </c>
      <c r="K36" s="17">
        <f>IF(OR($A36="",$B36="",$C36=""),"",'OddsRatio_working_3-way'!H35)</f>
        <v>2.1591015085252629</v>
      </c>
      <c r="L36" s="21">
        <f>IF(OR($A36="",$B36="",$C36=""),"",'OddsRatio_working_3-way'!I35)</f>
        <v>3.3912995085791455</v>
      </c>
      <c r="M36" s="22">
        <f>IF(OR($A36="",$B36="",$C36=""),"",'OddsRatio_working_3-way'!J35)</f>
        <v>4.1327067797980082</v>
      </c>
      <c r="N36" s="23">
        <f t="shared" si="16"/>
        <v>46.107652258609278</v>
      </c>
      <c r="O36" s="24">
        <f t="shared" si="17"/>
        <v>29.570561174974337</v>
      </c>
      <c r="P36" s="24">
        <f t="shared" si="18"/>
        <v>24.321786566416392</v>
      </c>
      <c r="Q36" t="s">
        <v>113</v>
      </c>
      <c r="R36" t="s">
        <v>112</v>
      </c>
      <c r="S36" s="48" t="s">
        <v>167</v>
      </c>
      <c r="T36" s="35">
        <v>100</v>
      </c>
      <c r="U36" s="35">
        <f t="shared" si="19"/>
        <v>43.181818181818187</v>
      </c>
      <c r="V36" s="35">
        <f t="shared" si="20"/>
        <v>72.375690607734811</v>
      </c>
      <c r="W36" s="35">
        <f t="shared" si="21"/>
        <v>78.586723768736618</v>
      </c>
      <c r="X36" s="35">
        <f t="shared" si="22"/>
        <v>49.037585623528578</v>
      </c>
      <c r="Y36" s="35">
        <f t="shared" si="23"/>
        <v>78.231458049445195</v>
      </c>
      <c r="Z36" s="35">
        <f t="shared" si="24"/>
        <v>84.442491210447031</v>
      </c>
      <c r="AA36" s="35">
        <f t="shared" si="25"/>
        <v>-5.8557674417103911</v>
      </c>
      <c r="AB36" s="35">
        <f t="shared" si="26"/>
        <v>-5.855767441710384</v>
      </c>
      <c r="AC36" s="35">
        <f t="shared" si="27"/>
        <v>-5.8557674417104124</v>
      </c>
      <c r="AF36">
        <v>2.3199999999999998</v>
      </c>
      <c r="AG36">
        <v>1.66</v>
      </c>
      <c r="AJ36" t="s">
        <v>108</v>
      </c>
    </row>
    <row r="37" spans="1:36" ht="15" x14ac:dyDescent="0.25">
      <c r="A37">
        <v>1.76</v>
      </c>
      <c r="B37">
        <v>3.62</v>
      </c>
      <c r="C37">
        <v>4.67</v>
      </c>
      <c r="D37" s="20">
        <f t="shared" si="3"/>
        <v>5.8557674417104133E-2</v>
      </c>
      <c r="E37" s="17">
        <f>IF(OR($A37="",$B37="",$C37=""),"",A37*'MPTO_working_3-way'!$I36)</f>
        <v>1.8630615069741032</v>
      </c>
      <c r="F37" s="21">
        <f>IF(OR($A37="",$B37="",$C37=""),"",B37*'MPTO_working_3-way'!$I36)</f>
        <v>3.8319787813899171</v>
      </c>
      <c r="G37" s="22">
        <f>IF(OR($A37="",$B37="",$C37=""),"",C37*'MPTO_working_3-way'!$I36)</f>
        <v>4.9434643395278766</v>
      </c>
      <c r="H37" s="17">
        <f>IF(OR($A37="",$B37="",$C37=""),"",'MPTO_working_3-way'!E36)</f>
        <v>1.822613774062203</v>
      </c>
      <c r="I37" s="21">
        <f>IF(OR($A37="",$B37="",$C37=""),"",'MPTO_working_3-way'!F36)</f>
        <v>3.8952357778015956</v>
      </c>
      <c r="J37" s="22">
        <f>IF(OR($A37="",$B37="",$C37=""),"",'MPTO_working_3-way'!G36)</f>
        <v>5.1383886897610003</v>
      </c>
      <c r="K37" s="17">
        <f>IF(OR($A37="",$B37="",$C37=""),"",'OddsRatio_working_3-way'!H36)</f>
        <v>1.8371079740101928</v>
      </c>
      <c r="L37" s="21">
        <f>IF(OR($A37="",$B37="",$C37=""),"",'OddsRatio_working_3-way'!I36)</f>
        <v>3.8858195946140861</v>
      </c>
      <c r="M37" s="22">
        <f>IF(OR($A37="",$B37="",$C37=""),"",'OddsRatio_working_3-way'!J36)</f>
        <v>5.0423503481808005</v>
      </c>
      <c r="N37" s="23">
        <f t="shared" si="16"/>
        <v>53.675093187028097</v>
      </c>
      <c r="O37" s="24">
        <f t="shared" si="17"/>
        <v>26.096177903085486</v>
      </c>
      <c r="P37" s="24">
        <f t="shared" si="18"/>
        <v>20.228728909886392</v>
      </c>
      <c r="Q37" t="s">
        <v>97</v>
      </c>
      <c r="R37" t="s">
        <v>89</v>
      </c>
      <c r="S37" s="48" t="s">
        <v>167</v>
      </c>
      <c r="T37" s="35">
        <v>100</v>
      </c>
      <c r="U37" s="35">
        <f t="shared" si="19"/>
        <v>74.358974358974365</v>
      </c>
      <c r="V37" s="35">
        <f t="shared" si="20"/>
        <v>66.329966329966325</v>
      </c>
      <c r="W37" s="35">
        <f t="shared" si="21"/>
        <v>53.703703703703695</v>
      </c>
      <c r="X37" s="35">
        <f t="shared" si="22"/>
        <v>79.966329966329951</v>
      </c>
      <c r="Y37" s="35">
        <f t="shared" si="23"/>
        <v>71.93732193732194</v>
      </c>
      <c r="Z37" s="35">
        <f t="shared" si="24"/>
        <v>59.31105931105931</v>
      </c>
      <c r="AA37" s="35">
        <f t="shared" si="25"/>
        <v>-5.6073556073555864</v>
      </c>
      <c r="AB37" s="35">
        <f t="shared" si="26"/>
        <v>-5.6073556073556148</v>
      </c>
      <c r="AC37" s="35">
        <f t="shared" si="27"/>
        <v>-5.6073556073556148</v>
      </c>
      <c r="AF37">
        <v>2.2599999999999998</v>
      </c>
      <c r="AG37">
        <v>1.63</v>
      </c>
      <c r="AJ37" t="s">
        <v>99</v>
      </c>
    </row>
    <row r="38" spans="1:36" ht="15" x14ac:dyDescent="0.25">
      <c r="A38">
        <v>3.9</v>
      </c>
      <c r="B38">
        <v>2.97</v>
      </c>
      <c r="C38">
        <v>2.16</v>
      </c>
      <c r="D38" s="20">
        <f t="shared" si="3"/>
        <v>5.607355607355613E-2</v>
      </c>
      <c r="E38" s="17">
        <f>IF(OR($A38="",$B38="",$C38=""),"",A38*'MPTO_working_3-way'!$I37)</f>
        <v>4.1186868686868685</v>
      </c>
      <c r="F38" s="21">
        <f>IF(OR($A38="",$B38="",$C38=""),"",B38*'MPTO_working_3-way'!$I37)</f>
        <v>3.1365384615384619</v>
      </c>
      <c r="G38" s="22">
        <f>IF(OR($A38="",$B38="",$C38=""),"",C38*'MPTO_working_3-way'!$I37)</f>
        <v>2.2811188811188812</v>
      </c>
      <c r="H38" s="17">
        <f>IF(OR($A38="",$B38="",$C38=""),"",'MPTO_working_3-way'!E37)</f>
        <v>4.20664608679862</v>
      </c>
      <c r="I38" s="21">
        <f>IF(OR($A38="",$B38="",$C38=""),"",'MPTO_working_3-way'!F37)</f>
        <v>3.1445635944074932</v>
      </c>
      <c r="J38" s="22">
        <f>IF(OR($A38="",$B38="",$C38=""),"",'MPTO_working_3-way'!G37)</f>
        <v>2.2508744656043529</v>
      </c>
      <c r="K38" s="17">
        <f>IF(OR($A38="",$B38="",$C38=""),"",'OddsRatio_working_3-way'!H37)</f>
        <v>4.1594227719112808</v>
      </c>
      <c r="L38" s="21">
        <f>IF(OR($A38="",$B38="",$C38=""),"",'OddsRatio_working_3-way'!I37)</f>
        <v>3.1462285726431816</v>
      </c>
      <c r="M38" s="22">
        <f>IF(OR($A38="",$B38="",$C38=""),"",'OddsRatio_working_3-way'!J37)</f>
        <v>2.2637691087645129</v>
      </c>
      <c r="N38" s="23">
        <f t="shared" si="16"/>
        <v>24.279583077866342</v>
      </c>
      <c r="O38" s="24">
        <f t="shared" si="17"/>
        <v>31.882280809319429</v>
      </c>
      <c r="P38" s="24">
        <f t="shared" si="18"/>
        <v>43.838136112814226</v>
      </c>
      <c r="Q38" t="s">
        <v>88</v>
      </c>
      <c r="R38" t="s">
        <v>93</v>
      </c>
      <c r="S38" s="48" t="s">
        <v>167</v>
      </c>
      <c r="T38" s="35">
        <v>100</v>
      </c>
      <c r="U38" s="35">
        <f t="shared" si="19"/>
        <v>17.355371900826448</v>
      </c>
      <c r="V38" s="35">
        <f t="shared" si="20"/>
        <v>84.567901234567898</v>
      </c>
      <c r="W38" s="35">
        <f t="shared" si="21"/>
        <v>91.575400168491996</v>
      </c>
      <c r="X38" s="35">
        <f t="shared" si="22"/>
        <v>23.856698596940102</v>
      </c>
      <c r="Y38" s="35">
        <f t="shared" si="23"/>
        <v>91.069227930681564</v>
      </c>
      <c r="Z38" s="35">
        <f t="shared" si="24"/>
        <v>98.076726864605661</v>
      </c>
      <c r="AA38" s="35">
        <f t="shared" si="25"/>
        <v>-6.5013266961136544</v>
      </c>
      <c r="AB38" s="35">
        <f t="shared" si="26"/>
        <v>-6.5013266961136651</v>
      </c>
      <c r="AC38" s="35">
        <f t="shared" si="27"/>
        <v>-6.5013266961136651</v>
      </c>
      <c r="AF38">
        <v>2.41</v>
      </c>
      <c r="AG38">
        <v>1.56</v>
      </c>
      <c r="AJ38" t="s">
        <v>99</v>
      </c>
    </row>
    <row r="39" spans="1:36" ht="15" x14ac:dyDescent="0.25">
      <c r="A39">
        <v>1.21</v>
      </c>
      <c r="B39">
        <v>6.48</v>
      </c>
      <c r="C39">
        <v>11.87</v>
      </c>
      <c r="D39" s="20">
        <f t="shared" si="3"/>
        <v>6.5013266961136518E-2</v>
      </c>
      <c r="E39" s="17">
        <f>IF(OR($A39="",$B39="",$C39=""),"",A39*'MPTO_working_3-way'!$I38)</f>
        <v>1.2886660530229752</v>
      </c>
      <c r="F39" s="21">
        <f>IF(OR($A39="",$B39="",$C39=""),"",B39*'MPTO_working_3-way'!$I38)</f>
        <v>6.901285969908165</v>
      </c>
      <c r="G39" s="22">
        <f>IF(OR($A39="",$B39="",$C39=""),"",C39*'MPTO_working_3-way'!$I38)</f>
        <v>12.641707478828689</v>
      </c>
      <c r="H39" s="17">
        <f>IF(OR($A39="",$B39="",$C39=""),"",'MPTO_working_3-way'!E38)</f>
        <v>1.2425830342868871</v>
      </c>
      <c r="I39" s="21">
        <f>IF(OR($A39="",$B39="",$C39=""),"",'MPTO_working_3-way'!F38)</f>
        <v>7.5386412658202691</v>
      </c>
      <c r="J39" s="22">
        <f>IF(OR($A39="",$B39="",$C39=""),"",'MPTO_working_3-way'!G38)</f>
        <v>15.980846168833114</v>
      </c>
      <c r="K39" s="17">
        <f>IF(OR($A39="",$B39="",$C39=""),"",'OddsRatio_working_3-way'!H38)</f>
        <v>1.2534233742133507</v>
      </c>
      <c r="L39" s="21">
        <f>IF(OR($A39="",$B39="",$C39=""),"",'OddsRatio_working_3-way'!I38)</f>
        <v>7.6131432889960191</v>
      </c>
      <c r="M39" s="22">
        <f>IF(OR($A39="",$B39="",$C39=""),"",'OddsRatio_working_3-way'!J38)</f>
        <v>14.117676560472033</v>
      </c>
      <c r="N39" s="23">
        <f t="shared" si="16"/>
        <v>77.599623087314413</v>
      </c>
      <c r="O39" s="24">
        <f t="shared" si="17"/>
        <v>14.490053076489264</v>
      </c>
      <c r="P39" s="24">
        <f t="shared" si="18"/>
        <v>7.9103238361963317</v>
      </c>
      <c r="Q39" t="s">
        <v>96</v>
      </c>
      <c r="R39" t="s">
        <v>107</v>
      </c>
      <c r="S39" s="48" t="s">
        <v>167</v>
      </c>
      <c r="T39" s="35">
        <v>100</v>
      </c>
      <c r="U39" s="35">
        <f t="shared" si="19"/>
        <v>65.277777777777771</v>
      </c>
      <c r="V39" s="35">
        <f t="shared" si="20"/>
        <v>65.986394557823132</v>
      </c>
      <c r="W39" s="35">
        <f t="shared" si="21"/>
        <v>63.235294117647051</v>
      </c>
      <c r="X39" s="35">
        <f t="shared" si="22"/>
        <v>70.77831132452981</v>
      </c>
      <c r="Y39" s="35">
        <f t="shared" si="23"/>
        <v>71.486928104575156</v>
      </c>
      <c r="Z39" s="35">
        <f t="shared" si="24"/>
        <v>68.735827664399096</v>
      </c>
      <c r="AA39" s="35">
        <f t="shared" si="25"/>
        <v>-5.5005335467520382</v>
      </c>
      <c r="AB39" s="35">
        <f t="shared" si="26"/>
        <v>-5.500533546752024</v>
      </c>
      <c r="AC39" s="35">
        <f t="shared" si="27"/>
        <v>-5.5005335467520453</v>
      </c>
      <c r="AF39">
        <v>1.68</v>
      </c>
      <c r="AG39">
        <v>2.16</v>
      </c>
      <c r="AJ39" t="s">
        <v>99</v>
      </c>
    </row>
    <row r="40" spans="1:36" ht="15" x14ac:dyDescent="0.25">
      <c r="A40">
        <v>2.88</v>
      </c>
      <c r="B40">
        <v>2.94</v>
      </c>
      <c r="C40">
        <v>2.72</v>
      </c>
      <c r="D40" s="20">
        <f t="shared" si="3"/>
        <v>5.50053354675204E-2</v>
      </c>
      <c r="E40" s="17">
        <f>IF(OR($A40="",$B40="",$C40=""),"",A40*'MPTO_working_3-way'!$I39)</f>
        <v>3.0384153661464586</v>
      </c>
      <c r="F40" s="21">
        <f>IF(OR($A40="",$B40="",$C40=""),"",B40*'MPTO_working_3-way'!$I39)</f>
        <v>3.1017156862745101</v>
      </c>
      <c r="G40" s="22">
        <f>IF(OR($A40="",$B40="",$C40=""),"",C40*'MPTO_working_3-way'!$I39)</f>
        <v>2.8696145124716557</v>
      </c>
      <c r="H40" s="17">
        <f>IF(OR($A40="",$B40="",$C40=""),"",'MPTO_working_3-way'!E39)</f>
        <v>3.0405569825604979</v>
      </c>
      <c r="I40" s="21">
        <f>IF(OR($A40="",$B40="",$C40=""),"",'MPTO_working_3-way'!F39)</f>
        <v>3.1075110965268307</v>
      </c>
      <c r="J40" s="22">
        <f>IF(OR($A40="",$B40="",$C40=""),"",'MPTO_working_3-way'!G39)</f>
        <v>2.8627706798618959</v>
      </c>
      <c r="K40" s="17">
        <f>IF(OR($A40="",$B40="",$C40=""),"",'OddsRatio_working_3-way'!H39)</f>
        <v>3.0395997287627909</v>
      </c>
      <c r="L40" s="21">
        <f>IF(OR($A40="",$B40="",$C40=""),"",'OddsRatio_working_3-way'!I39)</f>
        <v>3.1046933371275602</v>
      </c>
      <c r="M40" s="22">
        <f>IF(OR($A40="",$B40="",$C40=""),"",'OddsRatio_working_3-way'!J39)</f>
        <v>2.8660167731234041</v>
      </c>
      <c r="N40" s="23">
        <f t="shared" si="16"/>
        <v>32.911892532595807</v>
      </c>
      <c r="O40" s="24">
        <f t="shared" si="17"/>
        <v>32.240221256420384</v>
      </c>
      <c r="P40" s="24">
        <f t="shared" si="18"/>
        <v>34.847886210983795</v>
      </c>
      <c r="Q40" t="s">
        <v>126</v>
      </c>
      <c r="R40" t="s">
        <v>94</v>
      </c>
      <c r="S40" s="48" t="s">
        <v>167</v>
      </c>
      <c r="T40" s="35">
        <v>100</v>
      </c>
      <c r="U40" s="35">
        <f t="shared" si="19"/>
        <v>45.652173913043477</v>
      </c>
      <c r="V40" s="35">
        <f t="shared" si="20"/>
        <v>70.930232558139537</v>
      </c>
      <c r="W40" s="35">
        <f t="shared" si="21"/>
        <v>77.578475336322867</v>
      </c>
      <c r="X40" s="35">
        <f t="shared" si="22"/>
        <v>51.491292105537603</v>
      </c>
      <c r="Y40" s="35">
        <f t="shared" si="23"/>
        <v>76.769350750633649</v>
      </c>
      <c r="Z40" s="35">
        <f t="shared" si="24"/>
        <v>83.417593528816994</v>
      </c>
      <c r="AA40" s="35">
        <f t="shared" si="25"/>
        <v>-5.8391181924941264</v>
      </c>
      <c r="AB40" s="35">
        <f t="shared" si="26"/>
        <v>-5.8391181924941122</v>
      </c>
      <c r="AC40" s="35">
        <f t="shared" si="27"/>
        <v>-5.8391181924941264</v>
      </c>
      <c r="AF40">
        <v>2.5299999999999998</v>
      </c>
      <c r="AG40">
        <v>1.51</v>
      </c>
      <c r="AJ40" t="s">
        <v>99</v>
      </c>
    </row>
    <row r="41" spans="1:36" s="35" customFormat="1" ht="15" x14ac:dyDescent="0.25">
      <c r="A41">
        <v>1.84</v>
      </c>
      <c r="B41">
        <v>3.44</v>
      </c>
      <c r="C41">
        <v>4.46</v>
      </c>
      <c r="D41" s="20">
        <f t="shared" si="3"/>
        <v>5.8391181924941193E-2</v>
      </c>
      <c r="E41" s="17">
        <f>IF(OR($A41="",$B41="",$C41=""),"",A41*'MPTO_working_3-way'!$I40)</f>
        <v>1.9474397747418919</v>
      </c>
      <c r="F41" s="21">
        <f>IF(OR($A41="",$B41="",$C41=""),"",B41*'MPTO_working_3-way'!$I40)</f>
        <v>3.6408656658217975</v>
      </c>
      <c r="G41" s="22">
        <f>IF(OR($A41="",$B41="",$C41=""),"",C41*'MPTO_working_3-way'!$I40)</f>
        <v>4.7204246713852376</v>
      </c>
      <c r="H41" s="17">
        <f>IF(OR($A41="",$B41="",$C41=""),"",'MPTO_working_3-way'!E40)</f>
        <v>1.9083440171094246</v>
      </c>
      <c r="I41" s="21">
        <f>IF(OR($A41="",$B41="",$C41=""),"",'MPTO_working_3-way'!F40)</f>
        <v>3.6868541370058425</v>
      </c>
      <c r="J41" s="22">
        <f>IF(OR($A41="",$B41="",$C41=""),"",'MPTO_working_3-way'!G40)</f>
        <v>4.8839686429668117</v>
      </c>
      <c r="K41" s="17">
        <f>IF(OR($A41="",$B41="",$C41=""),"",'OddsRatio_working_3-way'!H40)</f>
        <v>1.9228957116172758</v>
      </c>
      <c r="L41" s="21">
        <f>IF(OR($A41="",$B41="",$C41=""),"",'OddsRatio_working_3-way'!I40)</f>
        <v>3.6807923051739904</v>
      </c>
      <c r="M41" s="22">
        <f>IF(OR($A41="",$B41="",$C41=""),"",'OddsRatio_working_3-way'!J40)</f>
        <v>4.8014513835663957</v>
      </c>
      <c r="N41" s="23">
        <f t="shared" si="16"/>
        <v>51.349469851129911</v>
      </c>
      <c r="O41" s="24">
        <f t="shared" si="17"/>
        <v>27.465995501767164</v>
      </c>
      <c r="P41" s="24">
        <f t="shared" si="18"/>
        <v>21.184534647102922</v>
      </c>
      <c r="Q41" t="s">
        <v>92</v>
      </c>
      <c r="R41" t="s">
        <v>90</v>
      </c>
      <c r="S41" s="48" t="s">
        <v>167</v>
      </c>
      <c r="T41" s="35">
        <v>100</v>
      </c>
      <c r="U41" s="35">
        <f t="shared" si="19"/>
        <v>87.146529562981996</v>
      </c>
      <c r="V41" s="35">
        <f t="shared" si="20"/>
        <v>76.689976689976689</v>
      </c>
      <c r="W41" s="35">
        <f t="shared" si="21"/>
        <v>30.069930069930074</v>
      </c>
      <c r="X41" s="35">
        <f t="shared" si="22"/>
        <v>93.240093240093245</v>
      </c>
      <c r="Y41" s="35">
        <f t="shared" si="23"/>
        <v>82.783540367087923</v>
      </c>
      <c r="Z41" s="35">
        <f t="shared" si="24"/>
        <v>36.163493747041301</v>
      </c>
      <c r="AA41" s="35">
        <f t="shared" si="25"/>
        <v>-6.0935636771112485</v>
      </c>
      <c r="AB41" s="35">
        <f t="shared" si="26"/>
        <v>-6.0935636771112343</v>
      </c>
      <c r="AC41" s="35">
        <f t="shared" si="27"/>
        <v>-6.0935636771112272</v>
      </c>
      <c r="AD41" s="36"/>
      <c r="AE41" s="36"/>
      <c r="AF41">
        <v>2.2000000000000002</v>
      </c>
      <c r="AG41">
        <v>1.66</v>
      </c>
      <c r="AH41" s="36"/>
      <c r="AI41" s="36"/>
      <c r="AJ41" t="s">
        <v>99</v>
      </c>
    </row>
    <row r="42" spans="1:36" ht="15" x14ac:dyDescent="0.25">
      <c r="A42">
        <v>7.78</v>
      </c>
      <c r="B42">
        <v>4.29</v>
      </c>
      <c r="C42">
        <v>1.43</v>
      </c>
      <c r="D42" s="20">
        <f t="shared" si="3"/>
        <v>6.0935636771112467E-2</v>
      </c>
      <c r="E42" s="17">
        <f>IF(OR($A42="",$B42="",$C42=""),"",A42*'MPTO_working_3-way'!$I41)</f>
        <v>8.2540792540792545</v>
      </c>
      <c r="F42" s="21">
        <f>IF(OR($A42="",$B42="",$C42=""),"",B42*'MPTO_working_3-way'!$I41)</f>
        <v>4.5514138817480729</v>
      </c>
      <c r="G42" s="22">
        <f>IF(OR($A42="",$B42="",$C42=""),"",C42*'MPTO_working_3-way'!$I41)</f>
        <v>1.5171379605826907</v>
      </c>
      <c r="H42" s="17">
        <f>IF(OR($A42="",$B42="",$C42=""),"",'MPTO_working_3-way'!E41)</f>
        <v>9.2401949022720178</v>
      </c>
      <c r="I42" s="21">
        <f>IF(OR($A42="",$B42="",$C42=""),"",'MPTO_working_3-way'!F41)</f>
        <v>4.6995053083140128</v>
      </c>
      <c r="J42" s="22">
        <f>IF(OR($A42="",$B42="",$C42=""),"",'MPTO_working_3-way'!G41)</f>
        <v>1.4727782991254108</v>
      </c>
      <c r="K42" s="17">
        <f>IF(OR($A42="",$B42="",$C42=""),"",'OddsRatio_working_3-way'!H41)</f>
        <v>8.6679064404759991</v>
      </c>
      <c r="L42" s="21">
        <f>IF(OR($A42="",$B42="",$C42=""),"",'OddsRatio_working_3-way'!I41)</f>
        <v>4.7208572550392383</v>
      </c>
      <c r="M42" s="22">
        <f>IF(OR($A42="",$B42="",$C42=""),"",'OddsRatio_working_3-way'!J41)</f>
        <v>1.4863126503546724</v>
      </c>
      <c r="N42" s="23">
        <f t="shared" si="16"/>
        <v>12.115221688788477</v>
      </c>
      <c r="O42" s="24">
        <f t="shared" si="17"/>
        <v>21.971194577802876</v>
      </c>
      <c r="P42" s="24">
        <f t="shared" si="18"/>
        <v>65.913583733408643</v>
      </c>
      <c r="Q42" t="s">
        <v>91</v>
      </c>
      <c r="R42" t="s">
        <v>95</v>
      </c>
      <c r="S42" s="48" t="s">
        <v>167</v>
      </c>
      <c r="T42" s="35">
        <v>100</v>
      </c>
      <c r="U42" s="35">
        <f t="shared" si="19"/>
        <v>24.81203007518797</v>
      </c>
      <c r="V42" s="35">
        <f t="shared" si="20"/>
        <v>81.851179673321241</v>
      </c>
      <c r="W42" s="35">
        <f t="shared" si="21"/>
        <v>90.375360923965346</v>
      </c>
      <c r="X42" s="35">
        <f t="shared" si="22"/>
        <v>27.773459402713414</v>
      </c>
      <c r="Y42" s="35">
        <f t="shared" si="23"/>
        <v>84.812609000846678</v>
      </c>
      <c r="Z42" s="35">
        <f t="shared" si="24"/>
        <v>93.336790251490797</v>
      </c>
      <c r="AA42" s="35">
        <f t="shared" si="25"/>
        <v>-2.961429327525444</v>
      </c>
      <c r="AB42" s="35">
        <f t="shared" si="26"/>
        <v>-2.9614293275254369</v>
      </c>
      <c r="AC42" s="35">
        <f t="shared" si="27"/>
        <v>-2.9614293275254511</v>
      </c>
      <c r="AF42">
        <v>2.06</v>
      </c>
      <c r="AG42">
        <v>1.75</v>
      </c>
      <c r="AJ42" t="s">
        <v>99</v>
      </c>
    </row>
    <row r="43" spans="1:36" ht="15" x14ac:dyDescent="0.25">
      <c r="A43">
        <v>1.33</v>
      </c>
      <c r="B43">
        <v>5.51</v>
      </c>
      <c r="C43">
        <v>10.39</v>
      </c>
      <c r="D43" s="20">
        <f t="shared" si="3"/>
        <v>2.9614293275254555E-2</v>
      </c>
      <c r="E43" s="17">
        <f>IF(OR($A43="",$B43="",$C43=""),"",A43*'MPTO_working_3-way'!$I42)</f>
        <v>1.3693870100560885</v>
      </c>
      <c r="F43" s="21">
        <f>IF(OR($A43="",$B43="",$C43=""),"",B43*'MPTO_working_3-way'!$I42)</f>
        <v>5.6731747559466523</v>
      </c>
      <c r="G43" s="22">
        <f>IF(OR($A43="",$B43="",$C43=""),"",C43*'MPTO_working_3-way'!$I42)</f>
        <v>10.697692507129895</v>
      </c>
      <c r="H43" s="17">
        <f>IF(OR($A43="",$B43="",$C43=""),"",'MPTO_working_3-way'!E42)</f>
        <v>1.3476938774343452</v>
      </c>
      <c r="I43" s="21">
        <f>IF(OR($A43="",$B43="",$C43=""),"",'MPTO_working_3-way'!F42)</f>
        <v>5.8269363030559482</v>
      </c>
      <c r="J43" s="22">
        <f>IF(OR($A43="",$B43="",$C43=""),"",'MPTO_working_3-way'!G42)</f>
        <v>11.577429429047706</v>
      </c>
      <c r="K43" s="17">
        <f>IF(OR($A43="",$B43="",$C43=""),"",'OddsRatio_working_3-way'!H42)</f>
        <v>1.3541311067654138</v>
      </c>
      <c r="L43" s="21">
        <f>IF(OR($A43="",$B43="",$C43=""),"",'OddsRatio_working_3-way'!I42)</f>
        <v>5.8397917924606588</v>
      </c>
      <c r="M43" s="22">
        <f>IF(OR($A43="",$B43="",$C43=""),"",'OddsRatio_working_3-way'!J42)</f>
        <v>11.076639674324964</v>
      </c>
      <c r="N43" s="23">
        <f t="shared" si="16"/>
        <v>73.025375051501413</v>
      </c>
      <c r="O43" s="24">
        <f t="shared" si="17"/>
        <v>17.626814667603792</v>
      </c>
      <c r="P43" s="24">
        <f t="shared" si="18"/>
        <v>9.3478102808947909</v>
      </c>
      <c r="Q43" t="s">
        <v>162</v>
      </c>
      <c r="R43" t="s">
        <v>163</v>
      </c>
      <c r="S43" s="48" t="s">
        <v>167</v>
      </c>
      <c r="T43" s="35">
        <v>100</v>
      </c>
      <c r="U43" s="35">
        <f t="shared" si="19"/>
        <v>92.481203007518786</v>
      </c>
      <c r="V43" s="35">
        <f t="shared" si="20"/>
        <v>82.425307557117748</v>
      </c>
      <c r="W43" s="35">
        <f t="shared" si="21"/>
        <v>21.259842519685037</v>
      </c>
      <c r="X43" s="35">
        <f t="shared" si="22"/>
        <v>96.314849923197201</v>
      </c>
      <c r="Y43" s="35">
        <f t="shared" si="23"/>
        <v>86.258954472796162</v>
      </c>
      <c r="Z43" s="35">
        <f t="shared" si="24"/>
        <v>25.093489435363448</v>
      </c>
      <c r="AA43" s="35">
        <f t="shared" si="25"/>
        <v>-3.8336469156784148</v>
      </c>
      <c r="AB43" s="35">
        <f t="shared" si="26"/>
        <v>-3.8336469156784148</v>
      </c>
      <c r="AC43" s="35">
        <f t="shared" si="27"/>
        <v>-3.8336469156784112</v>
      </c>
      <c r="AF43">
        <v>1.68</v>
      </c>
      <c r="AG43">
        <v>2.29</v>
      </c>
      <c r="AJ43" t="s">
        <v>78</v>
      </c>
    </row>
    <row r="44" spans="1:36" ht="15" x14ac:dyDescent="0.25">
      <c r="A44">
        <v>13.3</v>
      </c>
      <c r="B44">
        <v>5.69</v>
      </c>
      <c r="C44">
        <v>1.27</v>
      </c>
      <c r="D44" s="20">
        <f t="shared" si="3"/>
        <v>3.8336469156784014E-2</v>
      </c>
      <c r="E44" s="17">
        <f>IF(OR($A44="",$B44="",$C44=""),"",A44*'MPTO_working_3-way'!$I43)</f>
        <v>13.809875039785227</v>
      </c>
      <c r="F44" s="21">
        <f>IF(OR($A44="",$B44="",$C44=""),"",B44*'MPTO_working_3-way'!$I43)</f>
        <v>5.9081345095021014</v>
      </c>
      <c r="G44" s="22">
        <f>IF(OR($A44="",$B44="",$C44=""),"",C44*'MPTO_working_3-way'!$I43)</f>
        <v>1.3186873158291157</v>
      </c>
      <c r="H44" s="17">
        <f>IF(OR($A44="",$B44="",$C44=""),"",'MPTO_working_3-way'!E43)</f>
        <v>16.023292259420845</v>
      </c>
      <c r="I44" s="21">
        <f>IF(OR($A44="",$B44="",$C44=""),"",'MPTO_working_3-way'!F43)</f>
        <v>6.1361701557126</v>
      </c>
      <c r="J44" s="22">
        <f>IF(OR($A44="",$B44="",$C44=""),"",'MPTO_working_3-way'!G43)</f>
        <v>1.2909509793505149</v>
      </c>
      <c r="K44" s="17">
        <f>IF(OR($A44="",$B44="",$C44=""),"",'OddsRatio_working_3-way'!H43)</f>
        <v>14.609190443825707</v>
      </c>
      <c r="L44" s="21">
        <f>IF(OR($A44="",$B44="",$C44=""),"",'OddsRatio_working_3-way'!I43)</f>
        <v>6.1891953806132172</v>
      </c>
      <c r="M44" s="22">
        <f>IF(OR($A44="",$B44="",$C44=""),"",'OddsRatio_working_3-way'!J43)</f>
        <v>1.2987383268156862</v>
      </c>
      <c r="N44" s="23">
        <f t="shared" si="16"/>
        <v>7.2411951383996893</v>
      </c>
      <c r="O44" s="24">
        <f t="shared" si="17"/>
        <v>16.925816404343735</v>
      </c>
      <c r="P44" s="24">
        <f t="shared" si="18"/>
        <v>75.83298845725659</v>
      </c>
      <c r="Q44" t="s">
        <v>164</v>
      </c>
      <c r="R44" t="s">
        <v>165</v>
      </c>
      <c r="S44" s="48" t="s">
        <v>167</v>
      </c>
      <c r="T44" s="35">
        <v>100</v>
      </c>
      <c r="U44" s="35">
        <f t="shared" si="19"/>
        <v>54.751131221719454</v>
      </c>
      <c r="V44" s="35">
        <f t="shared" si="20"/>
        <v>70.059880239520965</v>
      </c>
      <c r="W44" s="35">
        <f t="shared" si="21"/>
        <v>72.451790633608823</v>
      </c>
      <c r="X44" s="35">
        <f t="shared" si="22"/>
        <v>57.488329126870227</v>
      </c>
      <c r="Y44" s="35">
        <f t="shared" si="23"/>
        <v>72.79707814467173</v>
      </c>
      <c r="Z44" s="35">
        <f t="shared" si="24"/>
        <v>75.188988538759588</v>
      </c>
      <c r="AA44" s="35">
        <f t="shared" si="25"/>
        <v>-2.7371979051507722</v>
      </c>
      <c r="AB44" s="35">
        <f t="shared" si="26"/>
        <v>-2.7371979051507651</v>
      </c>
      <c r="AC44" s="35">
        <f t="shared" si="27"/>
        <v>-2.7371979051507651</v>
      </c>
      <c r="AF44">
        <v>1.75</v>
      </c>
      <c r="AG44">
        <v>2.14</v>
      </c>
      <c r="AJ44" t="s">
        <v>78</v>
      </c>
    </row>
    <row r="45" spans="1:36" ht="15" x14ac:dyDescent="0.25">
      <c r="A45">
        <v>2.21</v>
      </c>
      <c r="B45">
        <v>3.34</v>
      </c>
      <c r="C45">
        <v>3.63</v>
      </c>
      <c r="D45" s="20">
        <f t="shared" si="3"/>
        <v>2.73719790515079E-2</v>
      </c>
      <c r="E45" s="17">
        <f>IF(OR($A45="",$B45="",$C45=""),"",A45*'MPTO_working_3-way'!$I44)</f>
        <v>2.2704920737038323</v>
      </c>
      <c r="F45" s="21">
        <f>IF(OR($A45="",$B45="",$C45=""),"",B45*'MPTO_working_3-way'!$I44)</f>
        <v>3.4314224100320363</v>
      </c>
      <c r="G45" s="22">
        <f>IF(OR($A45="",$B45="",$C45=""),"",C45*'MPTO_working_3-way'!$I44)</f>
        <v>3.7293602839569737</v>
      </c>
      <c r="H45" s="17">
        <f>IF(OR($A45="",$B45="",$C45=""),"",'MPTO_working_3-way'!E44)</f>
        <v>2.2554795449570086</v>
      </c>
      <c r="I45" s="21">
        <f>IF(OR($A45="",$B45="",$C45=""),"",'MPTO_working_3-way'!F44)</f>
        <v>3.4449828791090851</v>
      </c>
      <c r="J45" s="22">
        <f>IF(OR($A45="",$B45="",$C45=""),"",'MPTO_working_3-way'!G44)</f>
        <v>3.7543442364692718</v>
      </c>
      <c r="K45" s="17">
        <f>IF(OR($A45="",$B45="",$C45=""),"",'OddsRatio_working_3-way'!H44)</f>
        <v>2.2618063169247802</v>
      </c>
      <c r="L45" s="21">
        <f>IF(OR($A45="",$B45="",$C45=""),"",'OddsRatio_working_3-way'!I44)</f>
        <v>3.440187422813211</v>
      </c>
      <c r="M45" s="22">
        <f>IF(OR($A45="",$B45="",$C45=""),"",'OddsRatio_working_3-way'!J44)</f>
        <v>3.7426038128199779</v>
      </c>
      <c r="N45" s="23">
        <f t="shared" si="16"/>
        <v>44.043316053894408</v>
      </c>
      <c r="O45" s="24">
        <f t="shared" si="17"/>
        <v>29.14243367637923</v>
      </c>
      <c r="P45" s="24">
        <f t="shared" si="18"/>
        <v>26.814250269726347</v>
      </c>
      <c r="Q45" t="s">
        <v>139</v>
      </c>
      <c r="R45" t="s">
        <v>142</v>
      </c>
      <c r="S45" s="48" t="s">
        <v>167</v>
      </c>
      <c r="T45" s="35">
        <v>100</v>
      </c>
      <c r="U45" s="35">
        <f t="shared" si="19"/>
        <v>55.55555555555555</v>
      </c>
      <c r="V45" s="35">
        <f t="shared" si="20"/>
        <v>68.152866242038215</v>
      </c>
      <c r="W45" s="35">
        <f t="shared" si="21"/>
        <v>70.674486803519059</v>
      </c>
      <c r="X45" s="35">
        <f t="shared" si="22"/>
        <v>61.172646954442712</v>
      </c>
      <c r="Y45" s="35">
        <f t="shared" si="23"/>
        <v>73.769957640925384</v>
      </c>
      <c r="Z45" s="35">
        <f t="shared" si="24"/>
        <v>76.291578202406214</v>
      </c>
      <c r="AA45" s="35">
        <f t="shared" si="25"/>
        <v>-5.6170913988871618</v>
      </c>
      <c r="AB45" s="35">
        <f t="shared" si="26"/>
        <v>-5.6170913988871689</v>
      </c>
      <c r="AC45" s="35">
        <f t="shared" si="27"/>
        <v>-5.6170913988871547</v>
      </c>
      <c r="AF45">
        <v>2.04</v>
      </c>
      <c r="AG45">
        <v>1.85</v>
      </c>
      <c r="AJ45" t="s">
        <v>146</v>
      </c>
    </row>
    <row r="46" spans="1:36" ht="15" x14ac:dyDescent="0.25">
      <c r="A46">
        <v>2.25</v>
      </c>
      <c r="B46">
        <v>3.14</v>
      </c>
      <c r="C46">
        <v>3.41</v>
      </c>
      <c r="D46" s="20">
        <f t="shared" si="3"/>
        <v>5.6170913988871529E-2</v>
      </c>
      <c r="E46" s="17">
        <f>IF(OR($A46="",$B46="",$C46=""),"",A46*'MPTO_working_3-way'!$I45)</f>
        <v>2.3763845564749611</v>
      </c>
      <c r="F46" s="21">
        <f>IF(OR($A46="",$B46="",$C46=""),"",B46*'MPTO_working_3-way'!$I45)</f>
        <v>3.3163766699250568</v>
      </c>
      <c r="G46" s="22">
        <f>IF(OR($A46="",$B46="",$C46=""),"",C46*'MPTO_working_3-way'!$I45)</f>
        <v>3.601542816702052</v>
      </c>
      <c r="H46" s="17">
        <f>IF(OR($A46="",$B46="",$C46=""),"",'MPTO_working_3-way'!E45)</f>
        <v>2.3489573092354465</v>
      </c>
      <c r="I46" s="21">
        <f>IF(OR($A46="",$B46="",$C46=""),"",'MPTO_working_3-way'!F45)</f>
        <v>3.3361390308919066</v>
      </c>
      <c r="J46" s="22">
        <f>IF(OR($A46="",$B46="",$C46=""),"",'MPTO_working_3-way'!G45)</f>
        <v>3.6425693298222179</v>
      </c>
      <c r="K46" s="17">
        <f>IF(OR($A46="",$B46="",$C46=""),"",'OddsRatio_working_3-way'!H45)</f>
        <v>2.3605513463818668</v>
      </c>
      <c r="L46" s="21">
        <f>IF(OR($A46="",$B46="",$C46=""),"",'OddsRatio_working_3-way'!I45)</f>
        <v>3.3292639050057562</v>
      </c>
      <c r="M46" s="22">
        <f>IF(OR($A46="",$B46="",$C46=""),"",'OddsRatio_working_3-way'!J45)</f>
        <v>3.6231429958242396</v>
      </c>
      <c r="N46" s="23">
        <f t="shared" si="16"/>
        <v>42.080731305684047</v>
      </c>
      <c r="O46" s="24">
        <f t="shared" si="17"/>
        <v>30.153390266811819</v>
      </c>
      <c r="P46" s="24">
        <f t="shared" si="18"/>
        <v>27.765878427504138</v>
      </c>
      <c r="Q46" t="s">
        <v>128</v>
      </c>
      <c r="R46" t="s">
        <v>125</v>
      </c>
      <c r="S46" s="48" t="s">
        <v>168</v>
      </c>
      <c r="T46" s="35">
        <v>100</v>
      </c>
      <c r="U46" s="35" t="e">
        <f t="shared" si="19"/>
        <v>#DIV/0!</v>
      </c>
      <c r="V46" s="35" t="e">
        <f t="shared" si="20"/>
        <v>#DIV/0!</v>
      </c>
      <c r="W46" s="35" t="e">
        <f t="shared" si="21"/>
        <v>#DIV/0!</v>
      </c>
      <c r="X46" s="35" t="e">
        <f t="shared" si="22"/>
        <v>#DIV/0!</v>
      </c>
      <c r="Y46" s="35" t="e">
        <f t="shared" si="23"/>
        <v>#DIV/0!</v>
      </c>
      <c r="Z46" s="35" t="e">
        <f t="shared" si="24"/>
        <v>#DIV/0!</v>
      </c>
      <c r="AA46" s="35" t="e">
        <f t="shared" si="25"/>
        <v>#DIV/0!</v>
      </c>
      <c r="AB46" s="35" t="e">
        <f t="shared" si="26"/>
        <v>#DIV/0!</v>
      </c>
      <c r="AC46" s="35" t="e">
        <f t="shared" si="27"/>
        <v>#DIV/0!</v>
      </c>
      <c r="AF46">
        <v>2.62</v>
      </c>
      <c r="AG46">
        <v>1.48</v>
      </c>
      <c r="AJ46" t="s">
        <v>99</v>
      </c>
    </row>
    <row r="47" spans="1:36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F47"/>
      <c r="AG47"/>
      <c r="AJ47"/>
    </row>
    <row r="48" spans="1:36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F48"/>
      <c r="AG48"/>
      <c r="AJ48"/>
    </row>
    <row r="49" spans="1:36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F49"/>
      <c r="AG49"/>
      <c r="AJ49"/>
    </row>
    <row r="50" spans="1:36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F50"/>
      <c r="AG50"/>
      <c r="AJ50"/>
    </row>
    <row r="51" spans="1:36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F51"/>
      <c r="AG51"/>
      <c r="AJ51"/>
    </row>
    <row r="52" spans="1:36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F52"/>
      <c r="AG52"/>
      <c r="AJ52"/>
    </row>
    <row r="53" spans="1:36" s="35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6"/>
      <c r="AE53" s="36"/>
      <c r="AF53"/>
      <c r="AG53"/>
      <c r="AH53" s="36"/>
      <c r="AI53" s="36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s="35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6"/>
      <c r="AE60" s="36"/>
      <c r="AF60"/>
      <c r="AG60"/>
      <c r="AH60" s="36"/>
      <c r="AI60" s="36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F63"/>
      <c r="AG63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/>
      <c r="AG131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58" customFormat="1" ht="15" x14ac:dyDescent="0.25">
      <c r="A182" s="50"/>
      <c r="B182" s="50"/>
      <c r="C182" s="50"/>
      <c r="D182" s="51"/>
      <c r="E182" s="52"/>
      <c r="F182" s="53"/>
      <c r="G182" s="54"/>
      <c r="H182" s="52"/>
      <c r="I182" s="53"/>
      <c r="J182" s="54"/>
      <c r="K182" s="52"/>
      <c r="L182" s="53"/>
      <c r="M182" s="54"/>
      <c r="N182" s="55"/>
      <c r="O182" s="56"/>
      <c r="P182" s="56"/>
      <c r="Q182" s="50"/>
      <c r="R182" s="50"/>
      <c r="S182" s="57"/>
      <c r="AD182" s="59"/>
      <c r="AE182" s="59"/>
      <c r="AF182" s="50"/>
      <c r="AG182" s="50"/>
      <c r="AH182" s="59"/>
      <c r="AI182" s="59"/>
      <c r="AJ182" s="50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28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28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28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28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28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28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28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28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28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28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28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29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29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29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29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3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3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3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2022-02-02T06:16:13Z</dcterms:modified>
</cp:coreProperties>
</file>