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72" i="2" l="1"/>
  <c r="R172" i="2"/>
  <c r="S172" i="2"/>
  <c r="Q171" i="2"/>
  <c r="R171" i="2"/>
  <c r="S171" i="2"/>
  <c r="Q170" i="2" l="1"/>
  <c r="R170" i="2"/>
  <c r="S170" i="2"/>
  <c r="Q169" i="2"/>
  <c r="R169" i="2"/>
  <c r="S169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L14" i="11" l="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E170" i="5" s="1"/>
  <c r="H171" i="2" s="1"/>
  <c r="D168" i="5"/>
  <c r="E168" i="5" s="1"/>
  <c r="H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Q190" i="4" s="1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F170" i="5" l="1"/>
  <c r="I171" i="2" s="1"/>
  <c r="E14" i="9"/>
  <c r="G15" i="8" s="1"/>
  <c r="G14" i="9"/>
  <c r="T502" i="4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E15" i="8" l="1"/>
  <c r="D15" i="8"/>
  <c r="U494" i="4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68" i="4" l="1"/>
  <c r="W168" i="4" s="1"/>
  <c r="W23" i="4"/>
  <c r="W46" i="4"/>
  <c r="W249" i="4"/>
  <c r="W265" i="4"/>
  <c r="W281" i="4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169" i="4" l="1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AH414" i="4"/>
  <c r="Z414" i="4"/>
  <c r="Y197" i="4"/>
  <c r="AH197" i="4" s="1"/>
  <c r="AU197" i="4"/>
  <c r="AT197" i="4"/>
  <c r="Y233" i="4"/>
  <c r="AB233" i="4" s="1"/>
  <c r="AS233" i="4"/>
  <c r="AI414" i="4"/>
  <c r="AJ414" i="4"/>
  <c r="AK506" i="4"/>
  <c r="AG446" i="4"/>
  <c r="AH446" i="4"/>
  <c r="AJ181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Z518" i="4" s="1"/>
  <c r="AG197" i="4"/>
  <c r="AN221" i="4"/>
  <c r="AN193" i="4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M205" i="4"/>
  <c r="AS205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Y238" i="4"/>
  <c r="AA238" i="4" s="1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A242" i="4"/>
  <c r="AC242" i="4"/>
  <c r="AE242" i="4"/>
  <c r="Z242" i="4"/>
  <c r="AD242" i="4"/>
  <c r="AB242" i="4"/>
  <c r="AE238" i="4"/>
  <c r="AA234" i="4"/>
  <c r="AC234" i="4"/>
  <c r="AE234" i="4"/>
  <c r="Z234" i="4"/>
  <c r="AD234" i="4"/>
  <c r="AB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D14" i="10"/>
  <c r="AL168" i="4" l="1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C197" i="4"/>
  <c r="AO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T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Q242" i="4" s="1"/>
  <c r="AW242" i="4" s="1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M242" i="4"/>
  <c r="AS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AI255" i="4" s="1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Z183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K227" i="4"/>
  <c r="AC271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E191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F3" i="3" l="1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F174" i="4"/>
  <c r="J174" i="4" s="1"/>
  <c r="M17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AP251" i="4" l="1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721" i="4" l="1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<sst xmlns="http://schemas.openxmlformats.org/spreadsheetml/2006/main" count="713" uniqueCount="291">
  <si>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</si>
  <si>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</si>
  <si>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</si>
  <si>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</si>
  <si>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</si>
  <si>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</si>
  <si>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</si>
  <si>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</si>
  <si>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</si>
  <si>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</si>
  <si>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</si>
  <si>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</si>
  <si>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</si>
  <si>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</si>
  <si>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</si>
  <si>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</si>
  <si>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</si>
  <si>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</si>
  <si>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</si>
  <si>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</si>
  <si>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</si>
  <si>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</si>
  <si>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</si>
  <si>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</si>
  <si>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</si>
  <si>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</si>
  <si>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</si>
  <si>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</si>
  <si>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</si>
  <si>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</si>
  <si>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</si>
  <si>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</si>
  <si>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</si>
  <si>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</si>
  <si>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</si>
  <si>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</si>
  <si>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</si>
  <si>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</si>
  <si>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</si>
  <si>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</si>
  <si>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</si>
  <si>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</si>
  <si>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</si>
  <si>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</si>
  <si>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</si>
  <si>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</si>
  <si>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</si>
  <si>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</si>
  <si>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</si>
  <si>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</si>
  <si>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</si>
  <si>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</si>
  <si>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</si>
  <si>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</si>
  <si>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</si>
  <si>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</si>
  <si>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</si>
  <si>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</si>
  <si>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</si>
  <si>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</si>
  <si>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</si>
  <si>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</si>
  <si>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</si>
  <si>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</si>
  <si>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</si>
  <si>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</si>
  <si>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</si>
  <si>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</si>
  <si>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</si>
  <si>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</si>
  <si>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</si>
  <si>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</si>
  <si>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</si>
  <si>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</si>
  <si>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</si>
  <si>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</si>
  <si>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</si>
  <si>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</si>
  <si>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</si>
  <si>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</si>
  <si>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</si>
  <si>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</si>
  <si>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</si>
  <si>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</si>
  <si>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</si>
  <si>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</si>
  <si>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</si>
  <si>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</si>
  <si>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</si>
  <si>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</si>
  <si>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</si>
  <si>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</si>
  <si>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</si>
  <si>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</si>
  <si>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</si>
  <si>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</si>
  <si>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</si>
  <si>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</si>
  <si>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</si>
  <si>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</si>
  <si>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</si>
  <si>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</si>
  <si>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</si>
  <si>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</si>
  <si>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</si>
  <si>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</si>
  <si>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</si>
  <si>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</si>
  <si>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</si>
  <si>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</si>
  <si>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</si>
  <si>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</si>
  <si>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</si>
  <si>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</si>
  <si>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</si>
  <si>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</si>
  <si>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</si>
  <si>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</si>
  <si>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</si>
  <si>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</si>
  <si>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</si>
  <si>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</si>
  <si>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</si>
  <si>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</si>
  <si>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</si>
  <si>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</si>
  <si>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</si>
  <si>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</si>
  <si>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</si>
  <si>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</si>
  <si>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</si>
  <si>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</si>
  <si>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</si>
  <si>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</si>
  <si>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</si>
  <si>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</si>
  <si>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</si>
  <si>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</si>
  <si>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</si>
  <si>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</si>
  <si>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</si>
  <si>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</si>
  <si>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</si>
  <si>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</si>
  <si>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</si>
  <si>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</si>
  <si>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</si>
  <si>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</si>
  <si>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</si>
  <si>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</si>
  <si>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</si>
  <si>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</si>
  <si>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</si>
  <si>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</si>
  <si>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</si>
  <si>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</si>
  <si>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</si>
  <si>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</si>
  <si>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</si>
  <si>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</si>
  <si>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</si>
  <si>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</si>
  <si>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</si>
  <si>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</si>
  <si>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</si>
  <si>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</si>
  <si>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</si>
  <si>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</si>
  <si>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</si>
  <si>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</si>
  <si>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</si>
  <si>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</si>
  <si>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</si>
  <si>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</si>
  <si>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</si>
  <si>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</si>
  <si>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</si>
  <si>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</si>
  <si>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</si>
  <si>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</si>
  <si>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</si>
  <si>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</si>
  <si>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</si>
  <si>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</si>
  <si>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</si>
  <si>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</si>
  <si>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</si>
  <si>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</si>
  <si>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</si>
  <si>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</si>
  <si>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</si>
  <si>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</si>
  <si>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</si>
  <si>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</si>
  <si>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</si>
  <si>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</si>
  <si>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</si>
  <si>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</si>
  <si>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</si>
  <si>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</si>
  <si>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</si>
  <si>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</si>
  <si>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</si>
  <si>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</si>
  <si>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</si>
  <si>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</si>
  <si>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</si>
  <si>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</si>
  <si>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</si>
  <si>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</si>
  <si>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</si>
  <si>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</si>
  <si>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</si>
  <si>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</si>
  <si>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</si>
  <si>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</si>
  <si>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</si>
  <si>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</si>
  <si>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</si>
  <si>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</si>
  <si>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</si>
  <si>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</si>
  <si>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</si>
  <si>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</si>
  <si>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</si>
  <si>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</si>
  <si>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</si>
  <si>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</si>
  <si>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</si>
  <si>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</si>
  <si>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</si>
  <si>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</si>
  <si>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</si>
  <si>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</si>
  <si>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</si>
  <si>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</si>
  <si>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</si>
  <si>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</si>
  <si>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</si>
  <si>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</si>
  <si>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</si>
  <si>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</si>
  <si>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</si>
  <si>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</si>
  <si>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</si>
  <si>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</si>
  <si>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</si>
  <si>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</si>
  <si>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</si>
  <si>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</si>
  <si>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</si>
  <si>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</si>
  <si>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</si>
  <si>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</si>
  <si>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</si>
  <si>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</si>
  <si>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</si>
  <si>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</si>
  <si>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</si>
  <si>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</si>
  <si>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</si>
  <si>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</si>
  <si>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</si>
  <si>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</si>
  <si>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</si>
  <si>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</si>
  <si>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</si>
  <si>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</si>
  <si>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</si>
  <si>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</si>
  <si>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</si>
  <si>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</si>
  <si>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</si>
  <si>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</si>
  <si>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</si>
  <si>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</si>
  <si>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</si>
  <si>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</si>
  <si>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</si>
  <si>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</si>
  <si>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</si>
  <si>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</si>
  <si>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</si>
  <si>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</si>
  <si>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</si>
  <si>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</si>
  <si>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</si>
  <si>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</si>
  <si>
    <t>Santander</t>
  </si>
  <si>
    <t>Paderborn</t>
  </si>
  <si>
    <t>Dusseldford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</si>
</sst>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1.0504520551692067</v>
      </c>
      <c r="F168" s="6">
        <f>IF('Log_working_3-way'!D168="","",1/'True_Odds_Calculator_3-way'!N169+1/'True_Odds_Calculator_3-way'!O169+1/'True_Odds_Calculator_3-way'!P169-1)</f>
        <v>4.4653170050423796E-13</v>
      </c>
      <c r="H168" s="6">
        <f>IF('Log_working_3-way'!$D168="","",'True_Odds_Calculator_3-way'!N169/'True_Odds_Calculator_3-way'!A169-1)</f>
        <v>5.0696533199447336E-2</v>
      </c>
      <c r="I168" s="6">
        <f>IF('Log_working_3-way'!$D168="","",'True_Odds_Calculator_3-way'!O169/'True_Odds_Calculator_3-way'!B169-1)</f>
        <v>6.1761309468584269E-2</v>
      </c>
      <c r="J168" s="6">
        <f>IF('Log_working_3-way'!$D168="","",'True_Odds_Calculator_3-way'!P169/'True_Odds_Calculator_3-way'!C169-1)</f>
        <v>5.0895090765334272E-2</v>
      </c>
      <c r="K168" s="6">
        <f>IF('Log_working_3-way'!$D168="","",1/'True_Odds_Calculator_3-way'!A169+1/'True_Odds_Calculator_3-way'!B169+1/'True_Odds_Calculator_3-way'!C169-1)</f>
        <v>5.3944346057407389E-2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1.0542201743727921</v>
      </c>
      <c r="F170" s="6">
        <f>IF('Log_working_3-way'!D170="","",1/'True_Odds_Calculator_3-way'!N171+1/'True_Odds_Calculator_3-way'!O171+1/'True_Odds_Calculator_3-way'!P171-1)</f>
        <v>8.5642604119584576E-13</v>
      </c>
      <c r="H170" s="6">
        <f>IF('Log_working_3-way'!$D170="","",'True_Odds_Calculator_3-way'!N171/'True_Odds_Calculator_3-way'!A171-1)</f>
        <v>4.3677251471100575E-2</v>
      </c>
      <c r="I170" s="6">
        <f>IF('Log_working_3-way'!$D170="","",'True_Odds_Calculator_3-way'!O171/'True_Odds_Calculator_3-way'!B171-1)</f>
        <v>5.9506821091459772E-2</v>
      </c>
      <c r="J170" s="6">
        <f>IF('Log_working_3-way'!$D170="","",'True_Odds_Calculator_3-way'!P171/'True_Odds_Calculator_3-way'!C171-1)</f>
        <v>7.6283193881875544E-2</v>
      </c>
      <c r="K170" s="6">
        <f>IF('Log_working_3-way'!$D170="","",1/'True_Odds_Calculator_3-way'!A171+1/'True_Odds_Calculator_3-way'!B171+1/'True_Odds_Calculator_3-way'!C171-1)</f>
        <v>5.6630030388231001E-2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1.0536148332932715</v>
      </c>
      <c r="F171" s="6">
        <f>IF('Log_working_3-way'!D171="","",1/'True_Odds_Calculator_3-way'!N172+1/'True_Odds_Calculator_3-way'!O172+1/'True_Odds_Calculator_3-way'!P172-1)</f>
        <v>9.2104102122902987E-13</v>
      </c>
      <c r="H171" s="6">
        <f>IF('Log_working_3-way'!$D171="","",'True_Odds_Calculator_3-way'!N172/'True_Odds_Calculator_3-way'!A172-1)</f>
        <v>3.6454299219696118E-2</v>
      </c>
      <c r="I171" s="6">
        <f>IF('Log_working_3-way'!$D171="","",'True_Odds_Calculator_3-way'!O172/'True_Odds_Calculator_3-way'!B172-1)</f>
        <v>7.5400204693663042E-2</v>
      </c>
      <c r="J171" s="6">
        <f>IF('Log_working_3-way'!$D171="","",'True_Odds_Calculator_3-way'!P172/'True_Odds_Calculator_3-way'!C172-1)</f>
        <v>6.9800493230347982E-2</v>
      </c>
      <c r="K171" s="6">
        <f>IF('Log_working_3-way'!$D171="","",1/'True_Odds_Calculator_3-way'!A172+1/'True_Odds_Calculator_3-way'!B172+1/'True_Odds_Calculator_3-way'!C172-1)</f>
        <v>5.4643380674308739E-2</v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39">(K132/(AR132+K132-(AR132*K132)))</f>
        <v>0.38029420501096939</v>
      </c>
      <c r="E132" s="9">
        <f t="shared" ref="E132:E195" si="40">(L132/(AR132+L132-(AR132*L132)))</f>
        <v>0.30107584757794165</v>
      </c>
      <c r="F132" s="9">
        <f t="shared" ref="F132:F195" si="41">(M132/(AR132+M132-(AR132*M132)))</f>
        <v>0.31862994741108908</v>
      </c>
      <c r="G132" s="9">
        <f t="shared" ref="G132:G195" si="42">AR132</f>
        <v>1.0827528855491388</v>
      </c>
      <c r="H132" s="9">
        <f t="shared" ref="H132:H195" si="43">IF(A132="","",1/D132)</f>
        <v>2.629543092751454</v>
      </c>
      <c r="I132" s="9">
        <f t="shared" ref="I132:I195" si="44">IF(B132="","",1/E132)</f>
        <v>3.3214221866173537</v>
      </c>
      <c r="J132" s="9">
        <f t="shared" ref="J132:J195" si="45">IF(C132="","",1/F132)</f>
        <v>3.1384369489595492</v>
      </c>
      <c r="K132" s="11">
        <f t="shared" ref="K132:K195" si="46">1/A132</f>
        <v>0.39920159680638723</v>
      </c>
      <c r="L132" s="11">
        <f t="shared" ref="L132:L195" si="47">1/B132</f>
        <v>0.31806615776081426</v>
      </c>
      <c r="M132" s="11">
        <f t="shared" ref="M132:M195" si="48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49">O132/N132</f>
        <v>0</v>
      </c>
      <c r="S132" s="11">
        <f t="shared" ref="S132:S195" si="50">P132/N132</f>
        <v>-0.88250450510390099</v>
      </c>
      <c r="T132" s="11">
        <f t="shared" ref="T132:T195" si="51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39"/>
        <v>0.48167958309001557</v>
      </c>
      <c r="E133" s="9">
        <f t="shared" si="40"/>
        <v>0.25989023403577527</v>
      </c>
      <c r="F133" s="9">
        <f t="shared" si="41"/>
        <v>0.25843018287420938</v>
      </c>
      <c r="G133" s="9">
        <f t="shared" si="42"/>
        <v>1.0869382781767407</v>
      </c>
      <c r="H133" s="9">
        <f t="shared" si="43"/>
        <v>2.0760688953949735</v>
      </c>
      <c r="I133" s="9">
        <f t="shared" si="44"/>
        <v>3.8477782888230601</v>
      </c>
      <c r="J133" s="9">
        <f t="shared" si="45"/>
        <v>3.8695170543865958</v>
      </c>
      <c r="K133" s="11">
        <f t="shared" si="46"/>
        <v>0.50251256281407031</v>
      </c>
      <c r="L133" s="11">
        <f t="shared" si="47"/>
        <v>0.27624309392265195</v>
      </c>
      <c r="M133" s="11">
        <f t="shared" si="48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49"/>
        <v>0</v>
      </c>
      <c r="S133" s="11">
        <f t="shared" si="50"/>
        <v>-0.91272428191234456</v>
      </c>
      <c r="T133" s="11">
        <f t="shared" si="51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39"/>
        <v>0.62164779128779024</v>
      </c>
      <c r="E134" s="9">
        <f t="shared" si="40"/>
        <v>0.23268493729101536</v>
      </c>
      <c r="F134" s="9">
        <f t="shared" si="41"/>
        <v>0.14566727142119471</v>
      </c>
      <c r="G134" s="9">
        <f t="shared" si="42"/>
        <v>1.1065962372751441</v>
      </c>
      <c r="H134" s="9">
        <f t="shared" si="43"/>
        <v>1.6086279305013289</v>
      </c>
      <c r="I134" s="9">
        <f t="shared" si="44"/>
        <v>4.29765678707993</v>
      </c>
      <c r="J134" s="9">
        <f t="shared" si="45"/>
        <v>6.8649600575582639</v>
      </c>
      <c r="K134" s="11">
        <f t="shared" si="46"/>
        <v>0.64516129032258063</v>
      </c>
      <c r="L134" s="11">
        <f t="shared" si="47"/>
        <v>0.25125628140703515</v>
      </c>
      <c r="M134" s="11">
        <f t="shared" si="48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49"/>
        <v>0</v>
      </c>
      <c r="S134" s="11">
        <f t="shared" si="50"/>
        <v>-1.0164964831293812</v>
      </c>
      <c r="T134" s="11">
        <f t="shared" si="51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39"/>
        <v>0.44786374134317897</v>
      </c>
      <c r="E135" s="9">
        <f t="shared" si="40"/>
        <v>0.3159522665697152</v>
      </c>
      <c r="F135" s="9">
        <f t="shared" si="41"/>
        <v>0.23618399208710589</v>
      </c>
      <c r="G135" s="9">
        <f t="shared" si="42"/>
        <v>1.0852306049621481</v>
      </c>
      <c r="H135" s="9">
        <f t="shared" si="43"/>
        <v>2.2328219672370007</v>
      </c>
      <c r="I135" s="9">
        <f t="shared" si="44"/>
        <v>3.1650350568994856</v>
      </c>
      <c r="J135" s="9">
        <f t="shared" si="45"/>
        <v>4.2339872027872012</v>
      </c>
      <c r="K135" s="11">
        <f t="shared" si="46"/>
        <v>0.46816479400749061</v>
      </c>
      <c r="L135" s="11">
        <f t="shared" si="47"/>
        <v>0.333889816360601</v>
      </c>
      <c r="M135" s="11">
        <f t="shared" si="48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49"/>
        <v>0</v>
      </c>
      <c r="S135" s="11">
        <f t="shared" si="50"/>
        <v>-0.90484624454604656</v>
      </c>
      <c r="T135" s="11">
        <f t="shared" si="51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39"/>
        <v>0.31360592954190325</v>
      </c>
      <c r="E136" s="9">
        <f t="shared" si="40"/>
        <v>0.34319703522904832</v>
      </c>
      <c r="F136" s="9">
        <f t="shared" si="41"/>
        <v>0.34319703522904832</v>
      </c>
      <c r="G136" s="9">
        <f t="shared" si="42"/>
        <v>1.0781848364762885</v>
      </c>
      <c r="H136" s="9">
        <f t="shared" si="43"/>
        <v>3.1887152180468656</v>
      </c>
      <c r="I136" s="9">
        <f t="shared" si="44"/>
        <v>2.9137780847454118</v>
      </c>
      <c r="J136" s="9">
        <f t="shared" si="45"/>
        <v>2.9137780847454118</v>
      </c>
      <c r="K136" s="11">
        <f t="shared" si="46"/>
        <v>0.33003300330033003</v>
      </c>
      <c r="L136" s="11">
        <f t="shared" si="47"/>
        <v>0.3603603603603604</v>
      </c>
      <c r="M136" s="11">
        <f t="shared" si="48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49"/>
        <v>0</v>
      </c>
      <c r="S136" s="11">
        <f t="shared" si="50"/>
        <v>-0.87245180651661369</v>
      </c>
      <c r="T136" s="11">
        <f t="shared" si="51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39"/>
        <v>0.50332362617571491</v>
      </c>
      <c r="E137" s="9">
        <f t="shared" si="40"/>
        <v>0.29804310894380776</v>
      </c>
      <c r="F137" s="9">
        <f t="shared" si="41"/>
        <v>0.19863326488047689</v>
      </c>
      <c r="G137" s="9">
        <f t="shared" si="42"/>
        <v>1.0903793189760189</v>
      </c>
      <c r="H137" s="9">
        <f t="shared" si="43"/>
        <v>1.9867932836732978</v>
      </c>
      <c r="I137" s="9">
        <f t="shared" si="44"/>
        <v>3.3552193289882011</v>
      </c>
      <c r="J137" s="9">
        <f t="shared" si="45"/>
        <v>5.0344034802112709</v>
      </c>
      <c r="K137" s="11">
        <f t="shared" si="46"/>
        <v>0.52493438320209973</v>
      </c>
      <c r="L137" s="11">
        <f t="shared" si="47"/>
        <v>0.31645569620253161</v>
      </c>
      <c r="M137" s="11">
        <f t="shared" si="48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49"/>
        <v>0</v>
      </c>
      <c r="S137" s="11">
        <f t="shared" si="50"/>
        <v>-0.93532759278615696</v>
      </c>
      <c r="T137" s="11">
        <f t="shared" si="51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39"/>
        <v>0.51709191045768099</v>
      </c>
      <c r="E138" s="9">
        <f t="shared" si="40"/>
        <v>0.2964794297424187</v>
      </c>
      <c r="F138" s="9">
        <f t="shared" si="41"/>
        <v>0.18642865979990017</v>
      </c>
      <c r="G138" s="9">
        <f t="shared" si="42"/>
        <v>1.0909955329203835</v>
      </c>
      <c r="H138" s="9">
        <f t="shared" si="43"/>
        <v>1.9338921761798484</v>
      </c>
      <c r="I138" s="9">
        <f t="shared" si="44"/>
        <v>3.3729152841018344</v>
      </c>
      <c r="J138" s="9">
        <f t="shared" si="45"/>
        <v>5.3639821316815341</v>
      </c>
      <c r="K138" s="11">
        <f t="shared" si="46"/>
        <v>0.5387931034482758</v>
      </c>
      <c r="L138" s="11">
        <f t="shared" si="47"/>
        <v>0.31496062992125984</v>
      </c>
      <c r="M138" s="11">
        <f t="shared" si="48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49"/>
        <v>0</v>
      </c>
      <c r="S138" s="11">
        <f t="shared" si="50"/>
        <v>-0.94411322376195128</v>
      </c>
      <c r="T138" s="11">
        <f t="shared" si="51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39"/>
        <v>0.3832622092915956</v>
      </c>
      <c r="E139" s="9">
        <f t="shared" si="40"/>
        <v>0.32122689824399409</v>
      </c>
      <c r="F139" s="9">
        <f t="shared" si="41"/>
        <v>0.29551089246441037</v>
      </c>
      <c r="G139" s="9">
        <f t="shared" si="42"/>
        <v>1.0836227353130543</v>
      </c>
      <c r="H139" s="9">
        <f t="shared" si="43"/>
        <v>2.6091797619398855</v>
      </c>
      <c r="I139" s="9">
        <f t="shared" si="44"/>
        <v>3.1130643338604562</v>
      </c>
      <c r="J139" s="9">
        <f t="shared" si="45"/>
        <v>3.3839700176887195</v>
      </c>
      <c r="K139" s="11">
        <f t="shared" si="46"/>
        <v>0.4024144869215292</v>
      </c>
      <c r="L139" s="11">
        <f t="shared" si="47"/>
        <v>0.33898305084745761</v>
      </c>
      <c r="M139" s="11">
        <f t="shared" si="48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49"/>
        <v>0</v>
      </c>
      <c r="S139" s="11">
        <f t="shared" si="50"/>
        <v>-0.88452512694936913</v>
      </c>
      <c r="T139" s="11">
        <f t="shared" si="51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39"/>
        <v>0.45816850185304175</v>
      </c>
      <c r="E140" s="9">
        <f t="shared" si="40"/>
        <v>0.31929086973637466</v>
      </c>
      <c r="F140" s="9">
        <f t="shared" si="41"/>
        <v>0.2225406284105835</v>
      </c>
      <c r="G140" s="9">
        <f t="shared" si="42"/>
        <v>1.084956987561446</v>
      </c>
      <c r="H140" s="9">
        <f t="shared" si="43"/>
        <v>2.1826031164419755</v>
      </c>
      <c r="I140" s="9">
        <f t="shared" si="44"/>
        <v>3.1319404805582409</v>
      </c>
      <c r="J140" s="9">
        <f t="shared" si="45"/>
        <v>4.4935614999478561</v>
      </c>
      <c r="K140" s="11">
        <f t="shared" si="46"/>
        <v>0.47846889952153115</v>
      </c>
      <c r="L140" s="11">
        <f t="shared" si="47"/>
        <v>0.33726812816188873</v>
      </c>
      <c r="M140" s="11">
        <f t="shared" si="48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49"/>
        <v>0</v>
      </c>
      <c r="S140" s="11">
        <f t="shared" si="50"/>
        <v>-0.90984791837671009</v>
      </c>
      <c r="T140" s="11">
        <f t="shared" si="51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39"/>
        <v>0.30979616654853204</v>
      </c>
      <c r="E141" s="9">
        <f t="shared" si="40"/>
        <v>0.33737755740255931</v>
      </c>
      <c r="F141" s="9">
        <f t="shared" si="41"/>
        <v>0.35282627604890865</v>
      </c>
      <c r="G141" s="9">
        <f t="shared" si="42"/>
        <v>1.0815188848878252</v>
      </c>
      <c r="H141" s="9">
        <f t="shared" si="43"/>
        <v>3.2279289028689191</v>
      </c>
      <c r="I141" s="9">
        <f t="shared" si="44"/>
        <v>2.9640382949562909</v>
      </c>
      <c r="J141" s="9">
        <f t="shared" si="45"/>
        <v>2.8342560287697518</v>
      </c>
      <c r="K141" s="11">
        <f t="shared" si="46"/>
        <v>0.32679738562091504</v>
      </c>
      <c r="L141" s="11">
        <f t="shared" si="47"/>
        <v>0.35511363636363641</v>
      </c>
      <c r="M141" s="11">
        <f t="shared" si="48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49"/>
        <v>0</v>
      </c>
      <c r="S141" s="11">
        <f t="shared" si="50"/>
        <v>-0.87821771911235791</v>
      </c>
      <c r="T141" s="11">
        <f t="shared" si="51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39"/>
        <v>0.30046938488486197</v>
      </c>
      <c r="E142" s="9">
        <f t="shared" si="40"/>
        <v>0.3074721917689196</v>
      </c>
      <c r="F142" s="9">
        <f t="shared" si="41"/>
        <v>0.39205842334621827</v>
      </c>
      <c r="G142" s="9">
        <f t="shared" si="42"/>
        <v>1.0828493456077588</v>
      </c>
      <c r="H142" s="9">
        <f t="shared" si="43"/>
        <v>3.3281260930566816</v>
      </c>
      <c r="I142" s="9">
        <f t="shared" si="44"/>
        <v>3.2523266388641381</v>
      </c>
      <c r="J142" s="9">
        <f t="shared" si="45"/>
        <v>2.5506402629103104</v>
      </c>
      <c r="K142" s="11">
        <f t="shared" si="46"/>
        <v>0.31746031746031744</v>
      </c>
      <c r="L142" s="11">
        <f t="shared" si="47"/>
        <v>0.32467532467532467</v>
      </c>
      <c r="M142" s="11">
        <f t="shared" si="48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49"/>
        <v>0</v>
      </c>
      <c r="S142" s="11">
        <f t="shared" si="50"/>
        <v>-0.8841481696165342</v>
      </c>
      <c r="T142" s="11">
        <f t="shared" si="51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39"/>
        <v>0.39247252901329871</v>
      </c>
      <c r="E143" s="9">
        <f t="shared" si="40"/>
        <v>0.27627315942635911</v>
      </c>
      <c r="F143" s="9">
        <f t="shared" si="41"/>
        <v>0.33125431156034235</v>
      </c>
      <c r="G143" s="9">
        <f t="shared" si="42"/>
        <v>1.0824818398716256</v>
      </c>
      <c r="H143" s="9">
        <f t="shared" si="43"/>
        <v>2.5479490310164246</v>
      </c>
      <c r="I143" s="9">
        <f t="shared" si="44"/>
        <v>3.6196060524893334</v>
      </c>
      <c r="J143" s="9">
        <f t="shared" si="45"/>
        <v>3.0188286313605817</v>
      </c>
      <c r="K143" s="11">
        <f t="shared" si="46"/>
        <v>0.41152263374485593</v>
      </c>
      <c r="L143" s="11">
        <f t="shared" si="47"/>
        <v>0.29239766081871343</v>
      </c>
      <c r="M143" s="11">
        <f t="shared" si="48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49"/>
        <v>0</v>
      </c>
      <c r="S143" s="11">
        <f t="shared" si="50"/>
        <v>-0.88549475915704623</v>
      </c>
      <c r="T143" s="11">
        <f t="shared" si="51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39"/>
        <v>0.27747692846128907</v>
      </c>
      <c r="E144" s="9">
        <f t="shared" si="40"/>
        <v>0.26321358677237661</v>
      </c>
      <c r="F144" s="9">
        <f t="shared" si="41"/>
        <v>0.45930948476633432</v>
      </c>
      <c r="G144" s="9">
        <f t="shared" si="42"/>
        <v>1.0849596810705509</v>
      </c>
      <c r="H144" s="9">
        <f t="shared" si="43"/>
        <v>3.6039032345693216</v>
      </c>
      <c r="I144" s="9">
        <f t="shared" si="44"/>
        <v>3.7991959771620221</v>
      </c>
      <c r="J144" s="9">
        <f t="shared" si="45"/>
        <v>2.1771812539615474</v>
      </c>
      <c r="K144" s="11">
        <f t="shared" si="46"/>
        <v>0.29411764705882354</v>
      </c>
      <c r="L144" s="11">
        <f t="shared" si="47"/>
        <v>0.27932960893854747</v>
      </c>
      <c r="M144" s="11">
        <f t="shared" si="48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49"/>
        <v>0</v>
      </c>
      <c r="S144" s="11">
        <f t="shared" si="50"/>
        <v>-0.90275545076745378</v>
      </c>
      <c r="T144" s="11">
        <f t="shared" si="51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39"/>
        <v>0.26778638543473809</v>
      </c>
      <c r="E145" s="9">
        <f t="shared" si="40"/>
        <v>0.28430815544664023</v>
      </c>
      <c r="F145" s="9">
        <f t="shared" si="41"/>
        <v>0.44790545911862167</v>
      </c>
      <c r="G145" s="9">
        <f t="shared" si="42"/>
        <v>1.0850475377570326</v>
      </c>
      <c r="H145" s="9">
        <f t="shared" si="43"/>
        <v>3.7343197951477216</v>
      </c>
      <c r="I145" s="9">
        <f t="shared" si="44"/>
        <v>3.5173102875963149</v>
      </c>
      <c r="J145" s="9">
        <f t="shared" si="45"/>
        <v>2.2326140028919887</v>
      </c>
      <c r="K145" s="11">
        <f t="shared" si="46"/>
        <v>0.28409090909090912</v>
      </c>
      <c r="L145" s="11">
        <f t="shared" si="47"/>
        <v>0.30120481927710846</v>
      </c>
      <c r="M145" s="11">
        <f t="shared" si="48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49"/>
        <v>0</v>
      </c>
      <c r="S145" s="11">
        <f t="shared" si="50"/>
        <v>-0.89979532366613491</v>
      </c>
      <c r="T145" s="11">
        <f t="shared" si="51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39"/>
        <v>0.41241083638079251</v>
      </c>
      <c r="E146" s="9">
        <f t="shared" si="40"/>
        <v>0.27609026522503721</v>
      </c>
      <c r="F146" s="9">
        <f t="shared" si="41"/>
        <v>0.31149889839417044</v>
      </c>
      <c r="G146" s="9">
        <f t="shared" si="42"/>
        <v>1.0834726599122182</v>
      </c>
      <c r="H146" s="9">
        <f t="shared" si="43"/>
        <v>2.4247665477845666</v>
      </c>
      <c r="I146" s="9">
        <f t="shared" si="44"/>
        <v>3.6220038369875676</v>
      </c>
      <c r="J146" s="9">
        <f t="shared" si="45"/>
        <v>3.2102842262209248</v>
      </c>
      <c r="K146" s="11">
        <f t="shared" si="46"/>
        <v>0.43196544276457882</v>
      </c>
      <c r="L146" s="11">
        <f t="shared" si="47"/>
        <v>0.29239766081871343</v>
      </c>
      <c r="M146" s="11">
        <f t="shared" si="48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49"/>
        <v>0</v>
      </c>
      <c r="S146" s="11">
        <f t="shared" si="50"/>
        <v>-0.88957117586059664</v>
      </c>
      <c r="T146" s="11">
        <f t="shared" si="51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39"/>
        <v>0.45220071153543412</v>
      </c>
      <c r="E147" s="9">
        <f t="shared" si="40"/>
        <v>0.27389964423228297</v>
      </c>
      <c r="F147" s="9">
        <f t="shared" si="41"/>
        <v>0.27389964423228297</v>
      </c>
      <c r="G147" s="9">
        <f t="shared" si="42"/>
        <v>1.0864640363212339</v>
      </c>
      <c r="H147" s="9">
        <f t="shared" si="43"/>
        <v>2.2114074004981763</v>
      </c>
      <c r="I147" s="9">
        <f t="shared" si="44"/>
        <v>3.6509722486238112</v>
      </c>
      <c r="J147" s="9">
        <f t="shared" si="45"/>
        <v>3.6509722486238112</v>
      </c>
      <c r="K147" s="11">
        <f t="shared" si="46"/>
        <v>0.47281323877068554</v>
      </c>
      <c r="L147" s="11">
        <f t="shared" si="47"/>
        <v>0.29069767441860467</v>
      </c>
      <c r="M147" s="11">
        <f t="shared" si="48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49"/>
        <v>0</v>
      </c>
      <c r="S147" s="11">
        <f t="shared" si="50"/>
        <v>-0.90309755683112281</v>
      </c>
      <c r="T147" s="11">
        <f t="shared" si="51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39"/>
        <v>0.61721533783721494</v>
      </c>
      <c r="E148" s="9">
        <f t="shared" si="40"/>
        <v>0.22445232776187604</v>
      </c>
      <c r="F148" s="9">
        <f t="shared" si="41"/>
        <v>0.15833233440090894</v>
      </c>
      <c r="G148" s="9">
        <f t="shared" si="42"/>
        <v>1.1074644417807393</v>
      </c>
      <c r="H148" s="9">
        <f t="shared" si="43"/>
        <v>1.6201800873972143</v>
      </c>
      <c r="I148" s="9">
        <f t="shared" si="44"/>
        <v>4.4552890583559064</v>
      </c>
      <c r="J148" s="9">
        <f t="shared" si="45"/>
        <v>6.3158293205475493</v>
      </c>
      <c r="K148" s="11">
        <f t="shared" si="46"/>
        <v>0.64102564102564097</v>
      </c>
      <c r="L148" s="11">
        <f t="shared" si="47"/>
        <v>0.24271844660194175</v>
      </c>
      <c r="M148" s="11">
        <f t="shared" si="48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49"/>
        <v>0</v>
      </c>
      <c r="S148" s="11">
        <f t="shared" si="50"/>
        <v>-1.0111416361416361</v>
      </c>
      <c r="T148" s="11">
        <f t="shared" si="51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39"/>
        <v>0.32695957958124428</v>
      </c>
      <c r="E149" s="9">
        <f t="shared" si="40"/>
        <v>0.29367077126814717</v>
      </c>
      <c r="F149" s="9">
        <f t="shared" si="41"/>
        <v>0.37936964915060856</v>
      </c>
      <c r="G149" s="9">
        <f t="shared" si="42"/>
        <v>1.0834115968526832</v>
      </c>
      <c r="H149" s="9">
        <f t="shared" si="43"/>
        <v>3.0584820340200976</v>
      </c>
      <c r="I149" s="9">
        <f t="shared" si="44"/>
        <v>3.4051737450129562</v>
      </c>
      <c r="J149" s="9">
        <f t="shared" si="45"/>
        <v>2.6359515112475513</v>
      </c>
      <c r="K149" s="11">
        <f t="shared" si="46"/>
        <v>0.34482758620689657</v>
      </c>
      <c r="L149" s="11">
        <f t="shared" si="47"/>
        <v>0.3105590062111801</v>
      </c>
      <c r="M149" s="11">
        <f t="shared" si="48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49"/>
        <v>0</v>
      </c>
      <c r="S149" s="11">
        <f t="shared" si="50"/>
        <v>-0.88394424400001281</v>
      </c>
      <c r="T149" s="11">
        <f t="shared" si="51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39"/>
        <v>0.69821274674405143</v>
      </c>
      <c r="E150" s="9">
        <f t="shared" si="40"/>
        <v>0.19194879326922115</v>
      </c>
      <c r="F150" s="9">
        <f t="shared" si="41"/>
        <v>0.10983845998672692</v>
      </c>
      <c r="G150" s="9">
        <f t="shared" si="42"/>
        <v>1.1255943249660074</v>
      </c>
      <c r="H150" s="9">
        <f t="shared" si="43"/>
        <v>1.432228220786947</v>
      </c>
      <c r="I150" s="9">
        <f t="shared" si="44"/>
        <v>5.2097227753728692</v>
      </c>
      <c r="J150" s="9">
        <f t="shared" si="45"/>
        <v>9.1042791397552527</v>
      </c>
      <c r="K150" s="11">
        <f t="shared" si="46"/>
        <v>0.7225433526011561</v>
      </c>
      <c r="L150" s="11">
        <f t="shared" si="47"/>
        <v>0.21097046413502107</v>
      </c>
      <c r="M150" s="11">
        <f t="shared" si="48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49"/>
        <v>0</v>
      </c>
      <c r="S150" s="11">
        <f t="shared" si="50"/>
        <v>-1.0951271291344837</v>
      </c>
      <c r="T150" s="11">
        <f t="shared" si="51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39"/>
        <v>0.46279249975004944</v>
      </c>
      <c r="E151" s="9">
        <f t="shared" si="40"/>
        <v>0.26782105535144995</v>
      </c>
      <c r="F151" s="9">
        <f t="shared" si="41"/>
        <v>0.26938644489850078</v>
      </c>
      <c r="G151" s="9">
        <f t="shared" si="42"/>
        <v>1.084855706643709</v>
      </c>
      <c r="H151" s="9">
        <f t="shared" si="43"/>
        <v>2.1607956061087683</v>
      </c>
      <c r="I151" s="9">
        <f t="shared" si="44"/>
        <v>3.7338363807421464</v>
      </c>
      <c r="J151" s="9">
        <f t="shared" si="45"/>
        <v>3.712139266609273</v>
      </c>
      <c r="K151" s="11">
        <f t="shared" si="46"/>
        <v>0.48309178743961356</v>
      </c>
      <c r="L151" s="11">
        <f t="shared" si="47"/>
        <v>0.28409090909090912</v>
      </c>
      <c r="M151" s="11">
        <f t="shared" si="48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49"/>
        <v>0</v>
      </c>
      <c r="S151" s="11">
        <f t="shared" si="50"/>
        <v>-0.90342679127725811</v>
      </c>
      <c r="T151" s="11">
        <f t="shared" si="51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39"/>
        <v>0.60828089393738038</v>
      </c>
      <c r="E152" s="9">
        <f t="shared" si="40"/>
        <v>0.24074778594807472</v>
      </c>
      <c r="F152" s="9">
        <f t="shared" si="41"/>
        <v>0.150971320114545</v>
      </c>
      <c r="G152" s="9">
        <f t="shared" si="42"/>
        <v>1.1027009078011454</v>
      </c>
      <c r="H152" s="9">
        <f t="shared" si="43"/>
        <v>1.6439773301558691</v>
      </c>
      <c r="I152" s="9">
        <f t="shared" si="44"/>
        <v>4.1537245963112754</v>
      </c>
      <c r="J152" s="9">
        <f t="shared" si="45"/>
        <v>6.6237746297858404</v>
      </c>
      <c r="K152" s="11">
        <f t="shared" si="46"/>
        <v>0.63131313131313127</v>
      </c>
      <c r="L152" s="11">
        <f t="shared" si="47"/>
        <v>0.2590673575129534</v>
      </c>
      <c r="M152" s="11">
        <f t="shared" si="48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49"/>
        <v>0</v>
      </c>
      <c r="S152" s="11">
        <f t="shared" si="50"/>
        <v>-1.0030259828809378</v>
      </c>
      <c r="T152" s="11">
        <f t="shared" si="51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39"/>
        <v>0.55380479487292367</v>
      </c>
      <c r="E153" s="9">
        <f t="shared" si="40"/>
        <v>0.24732684507716843</v>
      </c>
      <c r="F153" s="9">
        <f t="shared" si="41"/>
        <v>0.19886836004990788</v>
      </c>
      <c r="G153" s="9">
        <f t="shared" si="42"/>
        <v>1.0946880396117102</v>
      </c>
      <c r="H153" s="9">
        <f t="shared" si="43"/>
        <v>1.8056903971542184</v>
      </c>
      <c r="I153" s="9">
        <f t="shared" si="44"/>
        <v>4.0432327501205547</v>
      </c>
      <c r="J153" s="9">
        <f t="shared" si="45"/>
        <v>5.0284519857710928</v>
      </c>
      <c r="K153" s="11">
        <f t="shared" si="46"/>
        <v>0.57603686635944706</v>
      </c>
      <c r="L153" s="11">
        <f t="shared" si="47"/>
        <v>0.26455026455026459</v>
      </c>
      <c r="M153" s="11">
        <f t="shared" si="48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49"/>
        <v>0</v>
      </c>
      <c r="S153" s="11">
        <f t="shared" si="50"/>
        <v>-0.95569810692089108</v>
      </c>
      <c r="T153" s="11">
        <f t="shared" si="51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39"/>
        <v>0.43969439148825579</v>
      </c>
      <c r="E154" s="9">
        <f t="shared" si="40"/>
        <v>0.27589783979920596</v>
      </c>
      <c r="F154" s="9">
        <f t="shared" si="41"/>
        <v>0.28440776871253814</v>
      </c>
      <c r="G154" s="9">
        <f t="shared" si="42"/>
        <v>1.0845165329883644</v>
      </c>
      <c r="H154" s="9">
        <f t="shared" si="43"/>
        <v>2.2743069262613278</v>
      </c>
      <c r="I154" s="9">
        <f t="shared" si="44"/>
        <v>3.624530009831842</v>
      </c>
      <c r="J154" s="9">
        <f t="shared" si="45"/>
        <v>3.5160783565330047</v>
      </c>
      <c r="K154" s="11">
        <f t="shared" si="46"/>
        <v>0.45977011494252878</v>
      </c>
      <c r="L154" s="11">
        <f t="shared" si="47"/>
        <v>0.29239766081871343</v>
      </c>
      <c r="M154" s="11">
        <f t="shared" si="48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49"/>
        <v>0</v>
      </c>
      <c r="S154" s="11">
        <f t="shared" si="50"/>
        <v>-0.89663054880156234</v>
      </c>
      <c r="T154" s="11">
        <f t="shared" si="51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39"/>
        <v>0.55924450524204339</v>
      </c>
      <c r="E155" s="9">
        <f t="shared" si="40"/>
        <v>0.25853787156910935</v>
      </c>
      <c r="F155" s="9">
        <f t="shared" si="41"/>
        <v>0.18221762318884729</v>
      </c>
      <c r="G155" s="9">
        <f t="shared" si="42"/>
        <v>1.0946203380596566</v>
      </c>
      <c r="H155" s="9">
        <f t="shared" si="43"/>
        <v>1.7881266434029526</v>
      </c>
      <c r="I155" s="9">
        <f t="shared" si="44"/>
        <v>3.8679052857163003</v>
      </c>
      <c r="J155" s="9">
        <f t="shared" si="45"/>
        <v>5.4879433860445914</v>
      </c>
      <c r="K155" s="11">
        <f t="shared" si="46"/>
        <v>0.58139534883720934</v>
      </c>
      <c r="L155" s="11">
        <f t="shared" si="47"/>
        <v>0.27624309392265195</v>
      </c>
      <c r="M155" s="11">
        <f t="shared" si="48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49"/>
        <v>0</v>
      </c>
      <c r="S155" s="11">
        <f t="shared" si="50"/>
        <v>-0.96195618444734099</v>
      </c>
      <c r="T155" s="11">
        <f t="shared" si="51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39"/>
        <v>0.39263937729980852</v>
      </c>
      <c r="E156" s="9">
        <f t="shared" si="40"/>
        <v>0.3006878462364751</v>
      </c>
      <c r="F156" s="9">
        <f t="shared" si="41"/>
        <v>0.30667277646371643</v>
      </c>
      <c r="G156" s="9">
        <f t="shared" si="42"/>
        <v>1.0817246887024319</v>
      </c>
      <c r="H156" s="9">
        <f t="shared" si="43"/>
        <v>2.5468663048444777</v>
      </c>
      <c r="I156" s="9">
        <f t="shared" si="44"/>
        <v>3.3257080807102288</v>
      </c>
      <c r="J156" s="9">
        <f t="shared" si="45"/>
        <v>3.260804599388083</v>
      </c>
      <c r="K156" s="11">
        <f t="shared" si="46"/>
        <v>0.41152263374485593</v>
      </c>
      <c r="L156" s="11">
        <f t="shared" si="47"/>
        <v>0.31746031746031744</v>
      </c>
      <c r="M156" s="11">
        <f t="shared" si="48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49"/>
        <v>0</v>
      </c>
      <c r="S156" s="11">
        <f t="shared" si="50"/>
        <v>-0.88239344943473064</v>
      </c>
      <c r="T156" s="11">
        <f t="shared" si="51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39"/>
        <v>0.49954228748855695</v>
      </c>
      <c r="E157" s="9">
        <f t="shared" si="40"/>
        <v>0.29261451666660626</v>
      </c>
      <c r="F157" s="9">
        <f t="shared" si="41"/>
        <v>0.20784319584483651</v>
      </c>
      <c r="G157" s="9">
        <f t="shared" si="42"/>
        <v>1.0889483995515006</v>
      </c>
      <c r="H157" s="9">
        <f t="shared" si="43"/>
        <v>2.0018325275873807</v>
      </c>
      <c r="I157" s="9">
        <f t="shared" si="44"/>
        <v>3.4174654470043317</v>
      </c>
      <c r="J157" s="9">
        <f t="shared" si="45"/>
        <v>4.8113193984302525</v>
      </c>
      <c r="K157" s="11">
        <f t="shared" si="46"/>
        <v>0.52083333333333337</v>
      </c>
      <c r="L157" s="11">
        <f t="shared" si="47"/>
        <v>0.3105590062111801</v>
      </c>
      <c r="M157" s="11">
        <f t="shared" si="48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49"/>
        <v>0</v>
      </c>
      <c r="S157" s="11">
        <f t="shared" si="50"/>
        <v>-0.92887918974875594</v>
      </c>
      <c r="T157" s="11">
        <f t="shared" si="51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39"/>
        <v>0.46228221805909264</v>
      </c>
      <c r="E158" s="9">
        <f t="shared" si="40"/>
        <v>0.28218468059019414</v>
      </c>
      <c r="F158" s="9">
        <f t="shared" si="41"/>
        <v>0.25553310135071305</v>
      </c>
      <c r="G158" s="9">
        <f t="shared" si="42"/>
        <v>1.0870848228432279</v>
      </c>
      <c r="H158" s="9">
        <f t="shared" si="43"/>
        <v>2.1631807604422542</v>
      </c>
      <c r="I158" s="9">
        <f t="shared" si="44"/>
        <v>3.5437784854531533</v>
      </c>
      <c r="J158" s="9">
        <f t="shared" si="45"/>
        <v>3.9133873252198508</v>
      </c>
      <c r="K158" s="11">
        <f t="shared" si="46"/>
        <v>0.48309178743961356</v>
      </c>
      <c r="L158" s="11">
        <f t="shared" si="47"/>
        <v>0.29940119760479045</v>
      </c>
      <c r="M158" s="11">
        <f t="shared" si="48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49"/>
        <v>0</v>
      </c>
      <c r="S158" s="11">
        <f t="shared" si="50"/>
        <v>-0.90757570880321659</v>
      </c>
      <c r="T158" s="11">
        <f t="shared" si="51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39"/>
        <v>0.38115669272146763</v>
      </c>
      <c r="E159" s="9">
        <f t="shared" si="40"/>
        <v>0.29669666875583178</v>
      </c>
      <c r="F159" s="9">
        <f t="shared" si="41"/>
        <v>0.32214663852270076</v>
      </c>
      <c r="G159" s="9">
        <f t="shared" si="42"/>
        <v>1.0823952792397566</v>
      </c>
      <c r="H159" s="9">
        <f t="shared" si="43"/>
        <v>2.6235929188596345</v>
      </c>
      <c r="I159" s="9">
        <f t="shared" si="44"/>
        <v>3.3704456615350669</v>
      </c>
      <c r="J159" s="9">
        <f t="shared" si="45"/>
        <v>3.1041764228420865</v>
      </c>
      <c r="K159" s="11">
        <f t="shared" si="46"/>
        <v>0.4</v>
      </c>
      <c r="L159" s="11">
        <f t="shared" si="47"/>
        <v>0.31347962382445144</v>
      </c>
      <c r="M159" s="11">
        <f t="shared" si="48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49"/>
        <v>0</v>
      </c>
      <c r="S159" s="11">
        <f t="shared" si="50"/>
        <v>-0.88223687919273897</v>
      </c>
      <c r="T159" s="11">
        <f t="shared" si="51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39"/>
        <v>0.48669188154143495</v>
      </c>
      <c r="E160" s="9">
        <f t="shared" si="40"/>
        <v>0.24592946540776287</v>
      </c>
      <c r="F160" s="9">
        <f t="shared" si="41"/>
        <v>0.26737865305080227</v>
      </c>
      <c r="G160" s="9">
        <f t="shared" si="42"/>
        <v>1.0873072827943164</v>
      </c>
      <c r="H160" s="9">
        <f t="shared" si="43"/>
        <v>2.0546880643104872</v>
      </c>
      <c r="I160" s="9">
        <f t="shared" si="44"/>
        <v>4.0662065374799718</v>
      </c>
      <c r="J160" s="9">
        <f t="shared" si="45"/>
        <v>3.7400143526416776</v>
      </c>
      <c r="K160" s="11">
        <f t="shared" si="46"/>
        <v>0.50761421319796951</v>
      </c>
      <c r="L160" s="11">
        <f t="shared" si="47"/>
        <v>0.26178010471204188</v>
      </c>
      <c r="M160" s="11">
        <f t="shared" si="48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49"/>
        <v>0</v>
      </c>
      <c r="S160" s="11">
        <f t="shared" si="50"/>
        <v>-0.91539381953946508</v>
      </c>
      <c r="T160" s="11">
        <f t="shared" si="51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39"/>
        <v>0.55303089381197923</v>
      </c>
      <c r="E161" s="9">
        <f t="shared" si="40"/>
        <v>0.24510026072616198</v>
      </c>
      <c r="F161" s="9">
        <f t="shared" si="41"/>
        <v>0.20186884546185899</v>
      </c>
      <c r="G161" s="9">
        <f t="shared" si="42"/>
        <v>1.0921854681500687</v>
      </c>
      <c r="H161" s="9">
        <f t="shared" si="43"/>
        <v>1.8082172464310509</v>
      </c>
      <c r="I161" s="9">
        <f t="shared" si="44"/>
        <v>4.0799630201831931</v>
      </c>
      <c r="J161" s="9">
        <f t="shared" si="45"/>
        <v>4.9537113947032481</v>
      </c>
      <c r="K161" s="11">
        <f t="shared" si="46"/>
        <v>0.57471264367816088</v>
      </c>
      <c r="L161" s="11">
        <f t="shared" si="47"/>
        <v>0.26178010471204188</v>
      </c>
      <c r="M161" s="11">
        <f t="shared" si="48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49"/>
        <v>0</v>
      </c>
      <c r="S161" s="11">
        <f t="shared" si="50"/>
        <v>-0.95046262908023726</v>
      </c>
      <c r="T161" s="11">
        <f t="shared" si="51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39"/>
        <v>0.14442117188406128</v>
      </c>
      <c r="E162" s="9">
        <f t="shared" si="40"/>
        <v>0.23621725105891414</v>
      </c>
      <c r="F162" s="9">
        <f t="shared" si="41"/>
        <v>0.61936157705702466</v>
      </c>
      <c r="G162" s="9">
        <f t="shared" si="42"/>
        <v>1.1073257071458675</v>
      </c>
      <c r="H162" s="9">
        <f t="shared" si="43"/>
        <v>6.9241925332303911</v>
      </c>
      <c r="I162" s="9">
        <f t="shared" si="44"/>
        <v>4.2333910648659332</v>
      </c>
      <c r="J162" s="9">
        <f t="shared" si="45"/>
        <v>1.6145657674659561</v>
      </c>
      <c r="K162" s="11">
        <f t="shared" si="46"/>
        <v>0.15748031496062992</v>
      </c>
      <c r="L162" s="11">
        <f t="shared" si="47"/>
        <v>0.25510204081632654</v>
      </c>
      <c r="M162" s="11">
        <f t="shared" si="48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49"/>
        <v>0</v>
      </c>
      <c r="S162" s="11">
        <f t="shared" si="50"/>
        <v>-1.0178530854500645</v>
      </c>
      <c r="T162" s="11">
        <f t="shared" si="51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39"/>
        <v>0.65449878207503243</v>
      </c>
      <c r="E163" s="9">
        <f t="shared" si="40"/>
        <v>0.20266934705369793</v>
      </c>
      <c r="F163" s="9">
        <f t="shared" si="41"/>
        <v>0.14283187087126964</v>
      </c>
      <c r="G163" s="9">
        <f t="shared" si="42"/>
        <v>1.1113404715576816</v>
      </c>
      <c r="H163" s="9">
        <f t="shared" si="43"/>
        <v>1.5278867239898988</v>
      </c>
      <c r="I163" s="9">
        <f t="shared" si="44"/>
        <v>4.9341452693141932</v>
      </c>
      <c r="J163" s="9">
        <f t="shared" si="45"/>
        <v>7.0012385464114795</v>
      </c>
      <c r="K163" s="11">
        <f t="shared" si="46"/>
        <v>0.67796610169491522</v>
      </c>
      <c r="L163" s="11">
        <f t="shared" si="47"/>
        <v>0.22026431718061673</v>
      </c>
      <c r="M163" s="11">
        <f t="shared" si="48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49"/>
        <v>0</v>
      </c>
      <c r="S163" s="11">
        <f t="shared" si="50"/>
        <v>-1.0368828537130645</v>
      </c>
      <c r="T163" s="11">
        <f t="shared" si="51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39"/>
        <v>0.48274358229221631</v>
      </c>
      <c r="E164" s="9">
        <f t="shared" si="40"/>
        <v>0.27674782952295884</v>
      </c>
      <c r="F164" s="9">
        <f t="shared" si="41"/>
        <v>0.24050858818482485</v>
      </c>
      <c r="G164" s="9">
        <f t="shared" si="42"/>
        <v>1.0889157524796422</v>
      </c>
      <c r="H164" s="9">
        <f t="shared" si="43"/>
        <v>2.0714931004399681</v>
      </c>
      <c r="I164" s="9">
        <f t="shared" si="44"/>
        <v>3.6133978059511414</v>
      </c>
      <c r="J164" s="9">
        <f t="shared" si="45"/>
        <v>4.157855682190962</v>
      </c>
      <c r="K164" s="11">
        <f t="shared" si="46"/>
        <v>0.50403225806451613</v>
      </c>
      <c r="L164" s="11">
        <f t="shared" si="47"/>
        <v>0.29411764705882354</v>
      </c>
      <c r="M164" s="11">
        <f t="shared" si="48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49"/>
        <v>0</v>
      </c>
      <c r="S164" s="11">
        <f t="shared" si="50"/>
        <v>-0.91755443416503146</v>
      </c>
      <c r="T164" s="11">
        <f t="shared" si="51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39"/>
        <v>0.3349143552670662</v>
      </c>
      <c r="E165" s="9">
        <f t="shared" si="40"/>
        <v>0.32895299518827542</v>
      </c>
      <c r="F165" s="9">
        <f t="shared" si="41"/>
        <v>0.33613264954465855</v>
      </c>
      <c r="G165" s="9">
        <f t="shared" si="42"/>
        <v>1.0822005307997369</v>
      </c>
      <c r="H165" s="9">
        <f t="shared" si="43"/>
        <v>2.9858379740175174</v>
      </c>
      <c r="I165" s="9">
        <f t="shared" si="44"/>
        <v>3.0399480005575037</v>
      </c>
      <c r="J165" s="9">
        <f t="shared" si="45"/>
        <v>2.9750159687095201</v>
      </c>
      <c r="K165" s="11">
        <f t="shared" si="46"/>
        <v>0.35273368606701938</v>
      </c>
      <c r="L165" s="11">
        <f t="shared" si="47"/>
        <v>0.34662045060658581</v>
      </c>
      <c r="M165" s="11">
        <f t="shared" si="48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49"/>
        <v>0</v>
      </c>
      <c r="S165" s="11">
        <f t="shared" si="50"/>
        <v>-0.8783978387769672</v>
      </c>
      <c r="T165" s="11">
        <f t="shared" si="51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39"/>
        <v>0.27024072661131732</v>
      </c>
      <c r="E166" s="9">
        <f t="shared" si="40"/>
        <v>0.28359261978233341</v>
      </c>
      <c r="F166" s="9">
        <f t="shared" si="41"/>
        <v>0.44616665360634944</v>
      </c>
      <c r="G166" s="9">
        <f t="shared" si="42"/>
        <v>1.0888727810109859</v>
      </c>
      <c r="H166" s="9">
        <f t="shared" si="43"/>
        <v>3.7004044969072449</v>
      </c>
      <c r="I166" s="9">
        <f t="shared" si="44"/>
        <v>3.5261848519454864</v>
      </c>
      <c r="J166" s="9">
        <f t="shared" si="45"/>
        <v>2.2413149703525241</v>
      </c>
      <c r="K166" s="11">
        <f t="shared" si="46"/>
        <v>0.28735632183908044</v>
      </c>
      <c r="L166" s="11">
        <f t="shared" si="47"/>
        <v>0.30120481927710846</v>
      </c>
      <c r="M166" s="11">
        <f t="shared" si="48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49"/>
        <v>0</v>
      </c>
      <c r="S166" s="11">
        <f t="shared" si="50"/>
        <v>-0.9056114981558453</v>
      </c>
      <c r="T166" s="11">
        <f t="shared" si="51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39"/>
        <v>0.53872162639598453</v>
      </c>
      <c r="E167" s="9">
        <f t="shared" si="40"/>
        <v>0.24510612855420469</v>
      </c>
      <c r="F167" s="9">
        <f t="shared" si="41"/>
        <v>0.21617224504981089</v>
      </c>
      <c r="G167" s="9">
        <f t="shared" si="42"/>
        <v>1.0921508319430755</v>
      </c>
      <c r="H167" s="9">
        <f t="shared" si="43"/>
        <v>1.8562462522433714</v>
      </c>
      <c r="I167" s="9">
        <f t="shared" si="44"/>
        <v>4.0798653460794725</v>
      </c>
      <c r="J167" s="9">
        <f t="shared" si="45"/>
        <v>4.6259407620510107</v>
      </c>
      <c r="K167" s="11">
        <f t="shared" si="46"/>
        <v>0.5605381165919282</v>
      </c>
      <c r="L167" s="11">
        <f t="shared" si="47"/>
        <v>0.26178010471204188</v>
      </c>
      <c r="M167" s="11">
        <f t="shared" si="48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49"/>
        <v>0</v>
      </c>
      <c r="S167" s="11">
        <f t="shared" si="50"/>
        <v>-0.94330862311599817</v>
      </c>
      <c r="T167" s="11">
        <f t="shared" si="51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2.665</v>
      </c>
      <c r="B168" s="4">
        <f>IF('True_Odds_Calculator_3-way'!B169="","",'True_Odds_Calculator_3-way'!B169)</f>
        <v>3.28</v>
      </c>
      <c r="C168" s="4">
        <f>IF('True_Odds_Calculator_3-way'!C169="","",'True_Odds_Calculator_3-way'!C169)</f>
        <v>2.6749999999999998</v>
      </c>
      <c r="D168" s="9">
        <f t="shared" si="39"/>
        <v>0.35661608601822176</v>
      </c>
      <c r="E168" s="9">
        <f t="shared" si="40"/>
        <v>0.28814054788724408</v>
      </c>
      <c r="F168" s="9">
        <f t="shared" si="41"/>
        <v>0.35524336609453433</v>
      </c>
      <c r="G168" s="9">
        <f t="shared" si="42"/>
        <v>1.0835651567733171</v>
      </c>
      <c r="H168" s="9">
        <f t="shared" si="43"/>
        <v>2.804135986027573</v>
      </c>
      <c r="I168" s="9">
        <f t="shared" si="44"/>
        <v>3.4705285574431635</v>
      </c>
      <c r="J168" s="9">
        <f t="shared" si="45"/>
        <v>2.8149716375953058</v>
      </c>
      <c r="K168" s="11">
        <f t="shared" si="46"/>
        <v>0.37523452157598497</v>
      </c>
      <c r="L168" s="11">
        <f t="shared" si="47"/>
        <v>0.3048780487804878</v>
      </c>
      <c r="M168" s="11">
        <f t="shared" si="48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-0.27193747003662117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0.24034853102997897</v>
      </c>
      <c r="Q168" s="11">
        <f>2*'OddsRatio_working_3-way'!K168*'OddsRatio_working_3-way'!L168*'OddsRatio_working_3-way'!M168</f>
        <v>8.5533285064049461E-2</v>
      </c>
      <c r="R168" s="11">
        <f t="shared" si="49"/>
        <v>0</v>
      </c>
      <c r="S168" s="11">
        <f t="shared" si="50"/>
        <v>-0.88383749027896674</v>
      </c>
      <c r="T168" s="11">
        <f t="shared" si="51"/>
        <v>-0.31453291469002376</v>
      </c>
      <c r="U168" s="11">
        <f>'OddsRatio_working_3-way'!S168-'OddsRatio_working_3-way'!R168^2/3</f>
        <v>-0.88383749027896674</v>
      </c>
      <c r="V168" s="11">
        <f>'OddsRatio_working_3-way'!S168*'OddsRatio_working_3-way'!R168/3-2*'OddsRatio_working_3-way'!R168^3/27-'OddsRatio_working_3-way'!T168</f>
        <v>0.31453291469002376</v>
      </c>
      <c r="W168" s="11">
        <f>'OddsRatio_working_3-way'!V168^2+4*'OddsRatio_working_3-way'!U168^3/27</f>
        <v>-3.3544072719734613E-3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0.15991041374420806</v>
      </c>
      <c r="Y168" s="11">
        <f>IF('OddsRatio_working_3-way'!W168&gt;=0,IF('OddsRatio_working_3-way'!V168+SQRT('OddsRatio_working_3-way'!W168)&gt;0,0,PI()),ACOS('OddsRatio_working_3-way'!V168/(2*'OddsRatio_working_3-way'!X168)))</f>
        <v>0.18209749683647081</v>
      </c>
      <c r="Z168" s="11">
        <f>'OddsRatio_working_3-way'!X168^(1/3)*COS('OddsRatio_working_3-way'!Y168/3)</f>
        <v>0.54178257838665855</v>
      </c>
      <c r="AA168" s="11">
        <f>'OddsRatio_working_3-way'!X168^(1/3)*COS(('OddsRatio_working_3-way'!Y168+2*PI())/3)</f>
        <v>-0.29940621313273003</v>
      </c>
      <c r="AB168" s="11">
        <f>'OddsRatio_working_3-way'!X168^(1/3)*COS(('OddsRatio_working_3-way'!Y168+4*PI())/3)</f>
        <v>-0.24237636525392858</v>
      </c>
      <c r="AC168" s="11">
        <f>'OddsRatio_working_3-way'!X168^(1/3)*SIN('OddsRatio_working_3-way'!Y168/3)</f>
        <v>3.2926198024669368E-2</v>
      </c>
      <c r="AD168" s="11">
        <f>'OddsRatio_working_3-way'!X168^(1/3)*SIN(('OddsRatio_working_3-way'!Y168+2*PI())/3)</f>
        <v>0.45273437719834553</v>
      </c>
      <c r="AE168" s="11">
        <f>'OddsRatio_working_3-way'!X168^(1/3)*SIN(('OddsRatio_working_3-way'!Y168+4*PI())/3)</f>
        <v>-0.48566057522301492</v>
      </c>
      <c r="AF168" s="11">
        <f>-'OddsRatio_working_3-way'!U168/(3*'OddsRatio_working_3-way'!X168^(1/3))*COS(('OddsRatio_working_3-way'!Y168)/3)</f>
        <v>0.54178257838665855</v>
      </c>
      <c r="AG168" s="11">
        <f>-'OddsRatio_working_3-way'!U168/(3*'OddsRatio_working_3-way'!X168^(1/3))*COS(('OddsRatio_working_3-way'!Y168+2*PI())/3)</f>
        <v>-0.29940621313273003</v>
      </c>
      <c r="AH168" s="11">
        <f>-'OddsRatio_working_3-way'!U168/(3*'OddsRatio_working_3-way'!X168^(1/3))*COS(('OddsRatio_working_3-way'!Y168+4*PI())/3)</f>
        <v>-0.24237636525392858</v>
      </c>
      <c r="AI168" s="11">
        <f>'OddsRatio_working_3-way'!U168/(3*'OddsRatio_working_3-way'!X168^(1/3))*SIN(('OddsRatio_working_3-way'!Y168)/3)</f>
        <v>-3.2926198024669368E-2</v>
      </c>
      <c r="AJ168" s="11">
        <f>'OddsRatio_working_3-way'!U168/(3*'OddsRatio_working_3-way'!X168^(1/3))*SIN(('OddsRatio_working_3-way'!Y168+2*PI())/3)</f>
        <v>-0.45273437719834553</v>
      </c>
      <c r="AK168" s="11">
        <f>'OddsRatio_working_3-way'!U168/(3*'OddsRatio_working_3-way'!X168^(1/3))*SIN(('OddsRatio_working_3-way'!Y168+4*PI())/3)</f>
        <v>0.48566057522301492</v>
      </c>
      <c r="AL168" s="11">
        <f>'OddsRatio_working_3-way'!Z168+'OddsRatio_working_3-way'!AF168</f>
        <v>1.0835651567733171</v>
      </c>
      <c r="AM168" s="11">
        <f>'OddsRatio_working_3-way'!AA168+'OddsRatio_working_3-way'!AG168</f>
        <v>-0.59881242626546005</v>
      </c>
      <c r="AN168" s="11">
        <f>'OddsRatio_working_3-way'!AB168+'OddsRatio_working_3-way'!AH168</f>
        <v>-0.48475273050785717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1.0835651567733171</v>
      </c>
      <c r="AS168" s="11">
        <f>IF(('OddsRatio_working_3-way'!X168=0),IF(Q168&gt;0,-Q168^(1/3),(-Q168)^(1/3)),'OddsRatio_working_3-way'!AM168-'OddsRatio_working_3-way'!R168/3)</f>
        <v>-0.59881242626546005</v>
      </c>
      <c r="AT168" s="11">
        <f>IF(('OddsRatio_working_3-way'!X168=0),IF(Q168&gt;0,-Q168^(1/3),(-Q168)^(1/3)),'OddsRatio_working_3-way'!AN168-'OddsRatio_working_3-way'!R168/3)</f>
        <v>-0.48475273050785717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39"/>
        <v>0.36170732303265352</v>
      </c>
      <c r="E169" s="9">
        <f t="shared" si="40"/>
        <v>0.27729434652152696</v>
      </c>
      <c r="F169" s="9">
        <f t="shared" si="41"/>
        <v>0.36099833044581975</v>
      </c>
      <c r="G169" s="9">
        <f t="shared" si="42"/>
        <v>1.0859484132780663</v>
      </c>
      <c r="H169" s="9">
        <f t="shared" si="43"/>
        <v>2.7646661715768577</v>
      </c>
      <c r="I169" s="9">
        <f t="shared" si="44"/>
        <v>3.6062761918673587</v>
      </c>
      <c r="J169" s="9">
        <f t="shared" si="45"/>
        <v>2.7700959136432473</v>
      </c>
      <c r="K169" s="11">
        <f t="shared" si="46"/>
        <v>0.38095238095238093</v>
      </c>
      <c r="L169" s="11">
        <f t="shared" si="47"/>
        <v>0.29411764705882354</v>
      </c>
      <c r="M169" s="11">
        <f t="shared" si="48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49"/>
        <v>0</v>
      </c>
      <c r="S169" s="11">
        <f t="shared" si="50"/>
        <v>-0.88957055214723868</v>
      </c>
      <c r="T169" s="11">
        <f t="shared" si="51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9">
        <f t="shared" si="39"/>
        <v>0.43326293914312752</v>
      </c>
      <c r="E170" s="9">
        <f t="shared" si="40"/>
        <v>0.32515390248958259</v>
      </c>
      <c r="F170" s="9">
        <f t="shared" si="41"/>
        <v>0.24158315836729</v>
      </c>
      <c r="G170" s="9">
        <f t="shared" si="42"/>
        <v>1.0900560407530648</v>
      </c>
      <c r="H170" s="9">
        <f t="shared" si="43"/>
        <v>2.308067248903678</v>
      </c>
      <c r="I170" s="9">
        <f t="shared" si="44"/>
        <v>3.0754667015938351</v>
      </c>
      <c r="J170" s="9">
        <f t="shared" si="45"/>
        <v>4.1393613973688268</v>
      </c>
      <c r="K170" s="11">
        <f t="shared" si="46"/>
        <v>0.45454545454545453</v>
      </c>
      <c r="L170" s="11">
        <f t="shared" si="47"/>
        <v>0.34435261707988984</v>
      </c>
      <c r="M170" s="11">
        <f t="shared" si="48"/>
        <v>0.25773195876288663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-0.26545423563400905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0.24140183465394338</v>
      </c>
      <c r="Q170" s="11">
        <f>2*'OddsRatio_working_3-way'!K170*'OddsRatio_working_3-way'!L170*'OddsRatio_working_3-way'!M170</f>
        <v>8.06824313682966E-2</v>
      </c>
      <c r="R170" s="11">
        <f t="shared" si="49"/>
        <v>0</v>
      </c>
      <c r="S170" s="11">
        <f t="shared" si="50"/>
        <v>-0.90939153439153431</v>
      </c>
      <c r="T170" s="11">
        <f t="shared" si="51"/>
        <v>-0.30394102085278557</v>
      </c>
      <c r="U170" s="11">
        <f>'OddsRatio_working_3-way'!S170-'OddsRatio_working_3-way'!R170^2/3</f>
        <v>-0.90939153439153431</v>
      </c>
      <c r="V170" s="11">
        <f>'OddsRatio_working_3-way'!S170*'OddsRatio_working_3-way'!R170/3-2*'OddsRatio_working_3-way'!R170^3/27-'OddsRatio_working_3-way'!T170</f>
        <v>0.30394102085278557</v>
      </c>
      <c r="W170" s="11">
        <f>'OddsRatio_working_3-way'!V170^2+4*'OddsRatio_working_3-way'!U170^3/27</f>
        <v>-1.9036211308536805E-2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0.16689544291679315</v>
      </c>
      <c r="Y170" s="11">
        <f>IF('OddsRatio_working_3-way'!W170&gt;=0,IF('OddsRatio_working_3-way'!V170+SQRT('OddsRatio_working_3-way'!W170)&gt;0,0,PI()),ACOS('OddsRatio_working_3-way'!V170/(2*'OddsRatio_working_3-way'!X170)))</f>
        <v>0.42612775355301835</v>
      </c>
      <c r="Z170" s="11">
        <f>'OddsRatio_working_3-way'!X170^(1/3)*COS('OddsRatio_working_3-way'!Y170/3)</f>
        <v>0.54502802037653242</v>
      </c>
      <c r="AA170" s="11">
        <f>'OddsRatio_working_3-way'!X170^(1/3)*COS(('OddsRatio_working_3-way'!Y170+2*PI())/3)</f>
        <v>-0.34001383501183274</v>
      </c>
      <c r="AB170" s="11">
        <f>'OddsRatio_working_3-way'!X170^(1/3)*COS(('OddsRatio_working_3-way'!Y170+4*PI())/3)</f>
        <v>-0.20501418536469967</v>
      </c>
      <c r="AC170" s="11">
        <f>'OddsRatio_working_3-way'!X170^(1/3)*SIN('OddsRatio_working_3-way'!Y170/3)</f>
        <v>7.7942084064277425E-2</v>
      </c>
      <c r="AD170" s="11">
        <f>'OddsRatio_working_3-way'!X170^(1/3)*SIN(('OddsRatio_working_3-way'!Y170+2*PI())/3)</f>
        <v>0.43303706938828113</v>
      </c>
      <c r="AE170" s="11">
        <f>'OddsRatio_working_3-way'!X170^(1/3)*SIN(('OddsRatio_working_3-way'!Y170+4*PI())/3)</f>
        <v>-0.51097915345255851</v>
      </c>
      <c r="AF170" s="11">
        <f>-'OddsRatio_working_3-way'!U170/(3*'OddsRatio_working_3-way'!X170^(1/3))*COS(('OddsRatio_working_3-way'!Y170)/3)</f>
        <v>0.54502802037653242</v>
      </c>
      <c r="AG170" s="11">
        <f>-'OddsRatio_working_3-way'!U170/(3*'OddsRatio_working_3-way'!X170^(1/3))*COS(('OddsRatio_working_3-way'!Y170+2*PI())/3)</f>
        <v>-0.34001383501183274</v>
      </c>
      <c r="AH170" s="11">
        <f>-'OddsRatio_working_3-way'!U170/(3*'OddsRatio_working_3-way'!X170^(1/3))*COS(('OddsRatio_working_3-way'!Y170+4*PI())/3)</f>
        <v>-0.20501418536469967</v>
      </c>
      <c r="AI170" s="11">
        <f>'OddsRatio_working_3-way'!U170/(3*'OddsRatio_working_3-way'!X170^(1/3))*SIN(('OddsRatio_working_3-way'!Y170)/3)</f>
        <v>-7.7942084064277425E-2</v>
      </c>
      <c r="AJ170" s="11">
        <f>'OddsRatio_working_3-way'!U170/(3*'OddsRatio_working_3-way'!X170^(1/3))*SIN(('OddsRatio_working_3-way'!Y170+2*PI())/3)</f>
        <v>-0.43303706938828113</v>
      </c>
      <c r="AK170" s="11">
        <f>'OddsRatio_working_3-way'!U170/(3*'OddsRatio_working_3-way'!X170^(1/3))*SIN(('OddsRatio_working_3-way'!Y170+4*PI())/3)</f>
        <v>0.51097915345255851</v>
      </c>
      <c r="AL170" s="11">
        <f>'OddsRatio_working_3-way'!Z170+'OddsRatio_working_3-way'!AF170</f>
        <v>1.0900560407530648</v>
      </c>
      <c r="AM170" s="11">
        <f>'OddsRatio_working_3-way'!AA170+'OddsRatio_working_3-way'!AG170</f>
        <v>-0.68002767002366549</v>
      </c>
      <c r="AN170" s="11">
        <f>'OddsRatio_working_3-way'!AB170+'OddsRatio_working_3-way'!AH170</f>
        <v>-0.41002837072939935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1.0900560407530648</v>
      </c>
      <c r="AS170" s="11">
        <f>IF(('OddsRatio_working_3-way'!X170=0),IF(Q170&gt;0,-Q170^(1/3),(-Q170)^(1/3)),'OddsRatio_working_3-way'!AM170-'OddsRatio_working_3-way'!R170/3)</f>
        <v>-0.68002767002366549</v>
      </c>
      <c r="AT170" s="11">
        <f>IF(('OddsRatio_working_3-way'!X170=0),IF(Q170&gt;0,-Q170^(1/3),(-Q170)^(1/3)),'OddsRatio_working_3-way'!AN170-'OddsRatio_working_3-way'!R170/3)</f>
        <v>-0.41002837072939935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9">
        <f t="shared" si="39"/>
        <v>0.49137247381904092</v>
      </c>
      <c r="E171" s="9">
        <f t="shared" si="40"/>
        <v>0.2416605379505006</v>
      </c>
      <c r="F171" s="9">
        <f t="shared" si="41"/>
        <v>0.26696698823045822</v>
      </c>
      <c r="G171" s="9">
        <f t="shared" si="42"/>
        <v>1.0895958249731534</v>
      </c>
      <c r="H171" s="9">
        <f t="shared" si="43"/>
        <v>2.0351160337244956</v>
      </c>
      <c r="I171" s="9">
        <f t="shared" si="44"/>
        <v>4.1380359759226817</v>
      </c>
      <c r="J171" s="9">
        <f t="shared" si="45"/>
        <v>3.7457814789323458</v>
      </c>
      <c r="K171" s="11">
        <f t="shared" si="46"/>
        <v>0.51282051282051289</v>
      </c>
      <c r="L171" s="11">
        <f t="shared" si="47"/>
        <v>0.25773195876288663</v>
      </c>
      <c r="M171" s="11">
        <f t="shared" si="48"/>
        <v>0.28409090909090912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-0.25888544445245454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0.23843210054550262</v>
      </c>
      <c r="Q171" s="11">
        <f>2*'OddsRatio_working_3-way'!K171*'OddsRatio_working_3-way'!L171*'OddsRatio_working_3-way'!M171</f>
        <v>7.5096724581260682E-2</v>
      </c>
      <c r="R171" s="11">
        <f t="shared" si="49"/>
        <v>0</v>
      </c>
      <c r="S171" s="11">
        <f t="shared" si="50"/>
        <v>-0.92099461617005562</v>
      </c>
      <c r="T171" s="11">
        <f t="shared" si="51"/>
        <v>-0.29007704446300969</v>
      </c>
      <c r="U171" s="11">
        <f>'OddsRatio_working_3-way'!S171-'OddsRatio_working_3-way'!R171^2/3</f>
        <v>-0.92099461617005562</v>
      </c>
      <c r="V171" s="11">
        <f>'OddsRatio_working_3-way'!S171*'OddsRatio_working_3-way'!R171/3-2*'OddsRatio_working_3-way'!R171^3/27-'OddsRatio_working_3-way'!T171</f>
        <v>0.29007704446300969</v>
      </c>
      <c r="W171" s="11">
        <f>'OddsRatio_working_3-way'!V171^2+4*'OddsRatio_working_3-way'!U171^3/27</f>
        <v>-3.1591050605116147E-2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0.17009978125317435</v>
      </c>
      <c r="Y171" s="11">
        <f>IF('OddsRatio_working_3-way'!W171&gt;=0,IF('OddsRatio_working_3-way'!V171+SQRT('OddsRatio_working_3-way'!W171)&gt;0,0,PI()),ACOS('OddsRatio_working_3-way'!V171/(2*'OddsRatio_working_3-way'!X171)))</f>
        <v>0.54972676630916695</v>
      </c>
      <c r="Z171" s="11">
        <f>'OddsRatio_working_3-way'!X171^(1/3)*COS('OddsRatio_working_3-way'!Y171/3)</f>
        <v>0.54479791248657661</v>
      </c>
      <c r="AA171" s="11">
        <f>'OddsRatio_working_3-way'!X171^(1/3)*COS(('OddsRatio_working_3-way'!Y171+2*PI())/3)</f>
        <v>-0.35983510411826752</v>
      </c>
      <c r="AB171" s="11">
        <f>'OddsRatio_working_3-way'!X171^(1/3)*COS(('OddsRatio_working_3-way'!Y171+4*PI())/3)</f>
        <v>-0.18496280836830917</v>
      </c>
      <c r="AC171" s="11">
        <f>'OddsRatio_working_3-way'!X171^(1/3)*SIN('OddsRatio_working_3-way'!Y171/3)</f>
        <v>0.10096256702504632</v>
      </c>
      <c r="AD171" s="11">
        <f>'OddsRatio_working_3-way'!X171^(1/3)*SIN(('OddsRatio_working_3-way'!Y171+2*PI())/3)</f>
        <v>0.42132754862958355</v>
      </c>
      <c r="AE171" s="11">
        <f>'OddsRatio_working_3-way'!X171^(1/3)*SIN(('OddsRatio_working_3-way'!Y171+4*PI())/3)</f>
        <v>-0.52229011565462979</v>
      </c>
      <c r="AF171" s="11">
        <f>-'OddsRatio_working_3-way'!U171/(3*'OddsRatio_working_3-way'!X171^(1/3))*COS(('OddsRatio_working_3-way'!Y171)/3)</f>
        <v>0.54479791248657672</v>
      </c>
      <c r="AG171" s="11">
        <f>-'OddsRatio_working_3-way'!U171/(3*'OddsRatio_working_3-way'!X171^(1/3))*COS(('OddsRatio_working_3-way'!Y171+2*PI())/3)</f>
        <v>-0.35983510411826758</v>
      </c>
      <c r="AH171" s="11">
        <f>-'OddsRatio_working_3-way'!U171/(3*'OddsRatio_working_3-way'!X171^(1/3))*COS(('OddsRatio_working_3-way'!Y171+4*PI())/3)</f>
        <v>-0.18496280836830922</v>
      </c>
      <c r="AI171" s="11">
        <f>'OddsRatio_working_3-way'!U171/(3*'OddsRatio_working_3-way'!X171^(1/3))*SIN(('OddsRatio_working_3-way'!Y171)/3)</f>
        <v>-0.10096256702504633</v>
      </c>
      <c r="AJ171" s="11">
        <f>'OddsRatio_working_3-way'!U171/(3*'OddsRatio_working_3-way'!X171^(1/3))*SIN(('OddsRatio_working_3-way'!Y171+2*PI())/3)</f>
        <v>-0.4213275486295836</v>
      </c>
      <c r="AK171" s="11">
        <f>'OddsRatio_working_3-way'!U171/(3*'OddsRatio_working_3-way'!X171^(1/3))*SIN(('OddsRatio_working_3-way'!Y171+4*PI())/3)</f>
        <v>0.52229011565462991</v>
      </c>
      <c r="AL171" s="11">
        <f>'OddsRatio_working_3-way'!Z171+'OddsRatio_working_3-way'!AF171</f>
        <v>1.0895958249731534</v>
      </c>
      <c r="AM171" s="11">
        <f>'OddsRatio_working_3-way'!AA171+'OddsRatio_working_3-way'!AG171</f>
        <v>-0.71967020823653516</v>
      </c>
      <c r="AN171" s="11">
        <f>'OddsRatio_working_3-way'!AB171+'OddsRatio_working_3-way'!AH171</f>
        <v>-0.36992561673661839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1.0895958249731534</v>
      </c>
      <c r="AS171" s="11">
        <f>IF(('OddsRatio_working_3-way'!X171=0),IF(Q171&gt;0,-Q171^(1/3),(-Q171)^(1/3)),'OddsRatio_working_3-way'!AM171-'OddsRatio_working_3-way'!R171/3)</f>
        <v>-0.71967020823653516</v>
      </c>
      <c r="AT171" s="11">
        <f>IF(('OddsRatio_working_3-way'!X171=0),IF(Q171&gt;0,-Q171^(1/3),(-Q171)^(1/3)),'OddsRatio_working_3-way'!AN171-'OddsRatio_working_3-way'!R171/3)</f>
        <v>-0.36992561673661839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2.665</v>
      </c>
      <c r="B168" s="4">
        <f>IF('True_Odds_Calculator_3-way'!B169="","",'True_Odds_Calculator_3-way'!B169)</f>
        <v>3.28</v>
      </c>
      <c r="C168" s="4">
        <f>IF('True_Odds_Calculator_3-way'!C169="","",'True_Odds_Calculator_3-way'!C169)</f>
        <v>2.6749999999999998</v>
      </c>
      <c r="D168" s="4">
        <f t="shared" si="10"/>
        <v>5.3944346057407389E-2</v>
      </c>
      <c r="E168" s="4">
        <f t="shared" si="11"/>
        <v>2.7991361751208617</v>
      </c>
      <c r="F168" s="4">
        <f t="shared" si="12"/>
        <v>3.4855763354113187</v>
      </c>
      <c r="G168" s="4">
        <f t="shared" si="13"/>
        <v>2.8101702431693312</v>
      </c>
      <c r="I168" s="4">
        <f t="shared" si="14"/>
        <v>1.0539443460574074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4">
        <f t="shared" si="10"/>
        <v>5.6630030388231001E-2</v>
      </c>
      <c r="E170" s="4">
        <f t="shared" si="11"/>
        <v>2.2953217009626043</v>
      </c>
      <c r="F170" s="4">
        <f t="shared" si="12"/>
        <v>3.072423722404817</v>
      </c>
      <c r="G170" s="4">
        <f t="shared" si="13"/>
        <v>4.1866354880900483</v>
      </c>
      <c r="I170" s="4">
        <f t="shared" si="14"/>
        <v>1.056630030388231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4">
        <f t="shared" si="10"/>
        <v>5.4643380674308739E-2</v>
      </c>
      <c r="E171" s="4">
        <f t="shared" si="11"/>
        <v>2.0218110853110218</v>
      </c>
      <c r="F171" s="4">
        <f t="shared" si="12"/>
        <v>4.1750603029150257</v>
      </c>
      <c r="G171" s="4">
        <f t="shared" si="13"/>
        <v>3.7611454653641356</v>
      </c>
      <c r="I171" s="4">
        <f t="shared" si="14"/>
        <v>1.0546433806743087</v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81" activePane="bottomLeft" state="frozen"/>
      <selection pane="bottomLeft" activeCell="V170" sqref="V17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33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ref="Q98" si="221">(1/H98)*100</f>
        <v>39.940432073273335</v>
      </c>
      <c r="R98" s="34">
        <f t="shared" ref="R98" si="222">(1/F98)*100</f>
        <v>27.104578923517487</v>
      </c>
      <c r="S98" s="34">
        <f t="shared" ref="S98" si="223">(1/G98)*100</f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33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ref="Q114" si="269">(1/H114)*100</f>
        <v>27.305436574775182</v>
      </c>
      <c r="R114" s="34">
        <f t="shared" ref="R114" si="270">(1/F114)*100</f>
        <v>31.977468621812239</v>
      </c>
      <c r="S114" s="34">
        <f t="shared" ref="S114" si="271">(1/G114)*100</f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33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ref="Q116" si="275">(1/H116)*100</f>
        <v>22.949851336032172</v>
      </c>
      <c r="R116" s="34">
        <f t="shared" ref="R116" si="276">(1/F116)*100</f>
        <v>32.268562947421124</v>
      </c>
      <c r="S116" s="34">
        <f t="shared" ref="S116" si="277">(1/G116)*100</f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326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ref="Q133" si="327">(1/H133)*100</f>
        <v>38.14008606901492</v>
      </c>
      <c r="R133" s="24">
        <f t="shared" ref="R133" si="328">(1/F133)*100</f>
        <v>30.194179890642769</v>
      </c>
      <c r="S133" s="24">
        <f t="shared" ref="S133" si="329">(1/G133)*100</f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326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ref="Q134" si="330">(1/H134)*100</f>
        <v>48.468558566007133</v>
      </c>
      <c r="R134" s="24">
        <f t="shared" ref="R134" si="331">(1/F134)*100</f>
        <v>26.221935838865924</v>
      </c>
      <c r="S134" s="24">
        <f t="shared" ref="S134" si="332">(1/G134)*100</f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326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ref="Q135" si="333">(1/H135)*100</f>
        <v>62.677871350265576</v>
      </c>
      <c r="R135" s="24">
        <f t="shared" ref="R135" si="334">(1/F135)*100</f>
        <v>23.812426843542724</v>
      </c>
      <c r="S135" s="24">
        <f t="shared" ref="S135" si="335">(1/G135)*100</f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326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ref="Q136" si="336">(1/H136)*100</f>
        <v>45.039449674911502</v>
      </c>
      <c r="R136" s="24">
        <f t="shared" ref="R136" si="337">(1/F136)*100</f>
        <v>31.699075644979064</v>
      </c>
      <c r="S136" s="24">
        <f t="shared" ref="S136" si="338">(1/G136)*100</f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326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ref="Q137" si="339">(1/H137)*100</f>
        <v>31.311509529331303</v>
      </c>
      <c r="R137" s="24">
        <f t="shared" ref="R137" si="340">(1/F137)*100</f>
        <v>34.295415959252971</v>
      </c>
      <c r="S137" s="24">
        <f t="shared" ref="S137" si="341">(1/G137)*100</f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326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ref="Q138" si="342">(1/H138)*100</f>
        <v>50.68823709182864</v>
      </c>
      <c r="R138" s="24">
        <f t="shared" ref="R138" si="343">(1/F138)*100</f>
        <v>30.019815391630587</v>
      </c>
      <c r="S138" s="24">
        <f t="shared" ref="S138" si="344">(1/G138)*100</f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326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ref="Q139" si="345">(1/H139)*100</f>
        <v>52.087519232509727</v>
      </c>
      <c r="R139" s="24">
        <f t="shared" ref="R139" si="346">(1/F139)*100</f>
        <v>29.889396350143976</v>
      </c>
      <c r="S139" s="24">
        <f t="shared" ref="S139" si="347">(1/G139)*100</f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326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ref="Q140" si="348">(1/H140)*100</f>
        <v>38.444864099853362</v>
      </c>
      <c r="R140" s="24">
        <f t="shared" ref="R140" si="349">(1/F140)*100</f>
        <v>32.164706596151319</v>
      </c>
      <c r="S140" s="24">
        <f t="shared" ref="S140" si="350">(1/G140)*100</f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326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ref="Q141" si="351">(1/H141)*100</f>
        <v>46.090094874554119</v>
      </c>
      <c r="R141" s="24">
        <f t="shared" ref="R141" si="352">(1/F141)*100</f>
        <v>32.038272436834674</v>
      </c>
      <c r="S141" s="24">
        <f t="shared" ref="S141" si="353">(1/G141)*100</f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326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ref="Q142" si="354">(1/H142)*100</f>
        <v>30.918708452418525</v>
      </c>
      <c r="R142" s="24">
        <f t="shared" ref="R142" si="355">(1/F142)*100</f>
        <v>33.729408516968391</v>
      </c>
      <c r="S142" s="24">
        <f t="shared" ref="S142" si="356">(1/G142)*100</f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326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ref="Q143" si="357">(1/H143)*100</f>
        <v>29.968703323966484</v>
      </c>
      <c r="R143" s="24">
        <f t="shared" ref="R143" si="358">(1/F143)*100</f>
        <v>30.824001261801214</v>
      </c>
      <c r="S143" s="24">
        <f t="shared" ref="S143" si="359">(1/G143)*100</f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326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ref="Q144" si="360">(1/H144)*100</f>
        <v>39.38691556849809</v>
      </c>
      <c r="R144" s="24">
        <f t="shared" ref="R144" si="361">(1/F144)*100</f>
        <v>27.769102363900704</v>
      </c>
      <c r="S144" s="24">
        <f t="shared" ref="S144" si="362">(1/G144)*100</f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326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ref="Q145" si="363">(1/H145)*100</f>
        <v>27.642979274155437</v>
      </c>
      <c r="R145" s="24">
        <f t="shared" ref="R145" si="364">(1/F145)*100</f>
        <v>26.52542721690682</v>
      </c>
      <c r="S145" s="24">
        <f t="shared" ref="S145" si="365">(1/G145)*100</f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326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ref="Q146" si="366">(1/H146)*100</f>
        <v>26.627073496573967</v>
      </c>
      <c r="R146" s="24">
        <f t="shared" ref="R146" si="367">(1/F146)*100</f>
        <v>28.591941784197523</v>
      </c>
      <c r="S146" s="24">
        <f t="shared" ref="S146" si="368">(1/G146)*100</f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326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ref="Q147" si="369">(1/H147)*100</f>
        <v>41.419528542979712</v>
      </c>
      <c r="R147" s="24">
        <f t="shared" ref="R147" si="370">(1/F147)*100</f>
        <v>27.75987409128382</v>
      </c>
      <c r="S147" s="24">
        <f t="shared" ref="S147" si="371">(1/G147)*100</f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326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ref="Q148" si="372">(1/H148)*100</f>
        <v>45.474370956805394</v>
      </c>
      <c r="R148" s="24">
        <f t="shared" ref="R148" si="373">(1/F148)*100</f>
        <v>27.574967405475881</v>
      </c>
      <c r="S148" s="24">
        <f t="shared" ref="S148" si="374">(1/G148)*100</f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326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ref="Q149" si="375">(1/H149)*100</f>
        <v>62.230634744863067</v>
      </c>
      <c r="R149" s="24">
        <f t="shared" ref="R149" si="376">(1/F149)*100</f>
        <v>22.981265493558741</v>
      </c>
      <c r="S149" s="24">
        <f t="shared" ref="S149" si="377">(1/G149)*100</f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326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ref="Q150" si="378">(1/H150)*100</f>
        <v>32.689659723354033</v>
      </c>
      <c r="R150" s="24">
        <f t="shared" ref="R150" si="379">(1/F150)*100</f>
        <v>29.47059014057135</v>
      </c>
      <c r="S150" s="24">
        <f t="shared" ref="S150" si="380">(1/G150)*100</f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326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ref="Q151" si="381">(1/H151)*100</f>
        <v>70.405500718503205</v>
      </c>
      <c r="R151" s="24">
        <f t="shared" ref="R151" si="382">(1/F151)*100</f>
        <v>19.988389656649456</v>
      </c>
      <c r="S151" s="24">
        <f t="shared" ref="S151" si="383">(1/G151)*100</f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326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ref="Q152" si="384">(1/H152)*100</f>
        <v>46.545946002467744</v>
      </c>
      <c r="R152" s="24">
        <f t="shared" ref="R152" si="385">(1/F152)*100</f>
        <v>26.98183334947154</v>
      </c>
      <c r="S152" s="24">
        <f t="shared" ref="S152" si="386">(1/G152)*100</f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326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ref="Q153" si="387">(1/H153)*100</f>
        <v>61.320815962793361</v>
      </c>
      <c r="R153" s="24">
        <f t="shared" ref="R153" si="388">(1/F153)*100</f>
        <v>24.572104009293376</v>
      </c>
      <c r="S153" s="24">
        <f t="shared" ref="S153" si="389">(1/G153)*100</f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326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ref="Q154" si="390">(1/H154)*100</f>
        <v>55.794941816447185</v>
      </c>
      <c r="R154" s="24">
        <f t="shared" ref="R154" si="391">(1/F154)*100</f>
        <v>25.093399750933994</v>
      </c>
      <c r="S154" s="24">
        <f t="shared" ref="S154" si="392">(1/G154)*100</f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326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ref="Q155" si="393">(1/H155)*100</f>
        <v>44.197924992974521</v>
      </c>
      <c r="R155" s="24">
        <f t="shared" ref="R155" si="394">(1/F155)*100</f>
        <v>27.758236942557634</v>
      </c>
      <c r="S155" s="24">
        <f t="shared" ref="S155" si="395">(1/G155)*100</f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326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ref="Q156" si="396">(1/H156)*100</f>
        <v>56.348972412640585</v>
      </c>
      <c r="R156" s="24">
        <f t="shared" ref="R156" si="397">(1/F156)*100</f>
        <v>26.216064362649576</v>
      </c>
      <c r="S156" s="24">
        <f t="shared" ref="S156" si="398">(1/G156)*100</f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326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ref="Q157" si="399">(1/H157)*100</f>
        <v>39.39867848533796</v>
      </c>
      <c r="R157" s="24">
        <f t="shared" ref="R157" si="400">(1/F157)*100</f>
        <v>30.159418718143371</v>
      </c>
      <c r="S157" s="24">
        <f t="shared" ref="S157" si="401">(1/G157)*100</f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326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ref="Q158" si="402">(1/H158)*100</f>
        <v>50.296181274442134</v>
      </c>
      <c r="R158" s="24">
        <f t="shared" ref="R158" si="403">(1/F158)*100</f>
        <v>29.475580300487159</v>
      </c>
      <c r="S158" s="24">
        <f t="shared" ref="S158" si="404">(1/G158)*100</f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326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ref="Q159" si="405">(1/H159)*100</f>
        <v>46.501441561321819</v>
      </c>
      <c r="R159" s="24">
        <f t="shared" ref="R159" si="406">(1/F159)*100</f>
        <v>28.399931401131884</v>
      </c>
      <c r="S159" s="24">
        <f t="shared" ref="S159" si="407">(1/G159)*100</f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326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ref="Q160" si="408">(1/H160)*100</f>
        <v>38.228215437735678</v>
      </c>
      <c r="R160" s="24">
        <f t="shared" ref="R160" si="409">(1/F160)*100</f>
        <v>29.76580459072828</v>
      </c>
      <c r="S160" s="24">
        <f t="shared" ref="S160" si="410">(1/G160)*100</f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326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ref="Q161" si="411">(1/H161)*100</f>
        <v>48.978580419766274</v>
      </c>
      <c r="R161" s="34">
        <f t="shared" ref="R161" si="412">(1/F161)*100</f>
        <v>24.848958296005904</v>
      </c>
      <c r="S161" s="34">
        <f t="shared" ref="S161" si="413">(1/G161)*100</f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326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ref="Q162" si="414">(1/H162)*100</f>
        <v>55.706498873135459</v>
      </c>
      <c r="R162" s="37">
        <f t="shared" ref="R162" si="415">(1/F162)*100</f>
        <v>24.861755427723146</v>
      </c>
      <c r="S162" s="37">
        <f t="shared" ref="S162" si="416">(1/G162)*100</f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326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" si="417">(1/H163)*100</f>
        <v>13.892392412822534</v>
      </c>
      <c r="R163" s="37">
        <f t="shared" ref="R163" si="418">(1/F163)*100</f>
        <v>24.164960715190333</v>
      </c>
      <c r="S163" s="37">
        <f t="shared" ref="S163" si="419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326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ref="Q164" si="420">(1/H164)*100</f>
        <v>65.980596206973786</v>
      </c>
      <c r="R164" s="37">
        <f t="shared" ref="R164" si="421">(1/F164)*100</f>
        <v>20.888421751396802</v>
      </c>
      <c r="S164" s="37">
        <f t="shared" ref="S164" si="422">(1/G164)*100</f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326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ref="Q165" si="423">(1/H165)*100</f>
        <v>48.584553755331747</v>
      </c>
      <c r="R165" s="34">
        <f t="shared" ref="R165" si="424">(1/F165)*100</f>
        <v>27.890077568557341</v>
      </c>
      <c r="S165" s="34">
        <f t="shared" ref="S165" si="425">(1/G165)*100</f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326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ref="Q166" si="426">(1/H166)*100</f>
        <v>33.495487354749912</v>
      </c>
      <c r="R166" s="37">
        <f t="shared" ref="R166" si="427">(1/F166)*100</f>
        <v>32.906907826144128</v>
      </c>
      <c r="S166" s="37">
        <f t="shared" ref="S166" si="428">(1/G166)*100</f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326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ref="Q167" si="429">(1/H167)*100</f>
        <v>26.873936825829475</v>
      </c>
      <c r="R167" s="37">
        <f t="shared" ref="R167" si="430">(1/F167)*100</f>
        <v>28.527212552096103</v>
      </c>
      <c r="S167" s="37">
        <f t="shared" ref="S167" si="431">(1/G167)*100</f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326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ref="Q168" si="432">(1/H168)*100</f>
        <v>54.260488233011102</v>
      </c>
      <c r="R168" s="37">
        <f t="shared" ref="R168" si="433">(1/F168)*100</f>
        <v>24.841542849185931</v>
      </c>
      <c r="S168" s="37">
        <f t="shared" ref="S168" si="434">(1/G168)*100</f>
        <v>21.966364278678295</v>
      </c>
      <c r="T168" s="26" t="s">
        <v>103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2.665</v>
      </c>
      <c r="B169" s="14">
        <v>3.28</v>
      </c>
      <c r="C169" s="15">
        <v>2.6749999999999998</v>
      </c>
      <c r="D169" s="20">
        <f t="shared" si="326"/>
        <v>5.3944346057407389E-2</v>
      </c>
      <c r="E169" s="17">
        <f>IF(OR($A169="",$B169="",$C169=""),"",A169*'MPTO_working_3-way'!$I168)</f>
        <v>2.8087616822429906</v>
      </c>
      <c r="F169" s="21">
        <f>IF(OR($A169="",$B169="",$C169=""),"",B169*'MPTO_working_3-way'!$I168)</f>
        <v>3.4569374550682959</v>
      </c>
      <c r="G169" s="22">
        <f>IF(OR($A169="",$B169="",$C169=""),"",C169*'MPTO_working_3-way'!$I168)</f>
        <v>2.8193011257035647</v>
      </c>
      <c r="H169" s="17">
        <f>IF(OR($A169="",$B169="",$C169=""),"",'MPTO_working_3-way'!E168)</f>
        <v>2.7991361751208617</v>
      </c>
      <c r="I169" s="21">
        <f>IF(OR($A169="",$B169="",$C169=""),"",'MPTO_working_3-way'!F168)</f>
        <v>3.4855763354113187</v>
      </c>
      <c r="J169" s="22">
        <f>IF(OR($A169="",$B169="",$C169=""),"",'MPTO_working_3-way'!G168)</f>
        <v>2.8101702431693312</v>
      </c>
      <c r="K169" s="17">
        <f>IF(OR($A169="",$B169="",$C169=""),"",'OddsRatio_working_3-way'!H168)</f>
        <v>2.804135986027573</v>
      </c>
      <c r="L169" s="21">
        <f>IF(OR($A169="",$B169="",$C169=""),"",'OddsRatio_working_3-way'!I168)</f>
        <v>3.4705285574431635</v>
      </c>
      <c r="M169" s="22">
        <f>IF(OR($A169="",$B169="",$C169=""),"",'OddsRatio_working_3-way'!J168)</f>
        <v>2.8149716375953058</v>
      </c>
      <c r="N169" s="17">
        <f>IF('Log_working_3-way'!$D168="","",A169^('Log_working_3-way'!$D168))</f>
        <v>2.800106260976527</v>
      </c>
      <c r="O169" s="21">
        <f>IF('Log_working_3-way'!$D168="","",B169^('Log_working_3-way'!$D168))</f>
        <v>3.4825770950569561</v>
      </c>
      <c r="P169" s="22">
        <f>IF('Log_working_3-way'!$D168="","",C169^('Log_working_3-way'!$D168))</f>
        <v>2.8111443677972687</v>
      </c>
      <c r="Q169" s="37">
        <f t="shared" ref="Q169" si="435">(1/H169)*100</f>
        <v>35.725307289018254</v>
      </c>
      <c r="R169" s="37">
        <f t="shared" ref="R169" si="436">(1/F169)*100</f>
        <v>28.927338518487712</v>
      </c>
      <c r="S169" s="37">
        <f t="shared" ref="S169" si="437">(1/G169)*100</f>
        <v>35.469783304912035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326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ref="Q170" si="438">(1/H170)*100</f>
        <v>36.251965932126964</v>
      </c>
      <c r="R170" s="37">
        <f t="shared" ref="R170" si="439">(1/F170)*100</f>
        <v>27.870573155839047</v>
      </c>
      <c r="S170" s="37">
        <f t="shared" ref="S170" si="440">(1/G170)*100</f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A171" s="14">
        <v>2.2000000000000002</v>
      </c>
      <c r="B171" s="14">
        <v>2.9039999999999999</v>
      </c>
      <c r="C171" s="15">
        <v>3.88</v>
      </c>
      <c r="D171" s="20">
        <f t="shared" si="326"/>
        <v>5.6630030388231001E-2</v>
      </c>
      <c r="E171" s="17">
        <f>IF(OR($A171="",$B171="",$C171=""),"",A171*'MPTO_working_3-way'!$I170)</f>
        <v>2.3245860668541085</v>
      </c>
      <c r="F171" s="21">
        <f>IF(OR($A171="",$B171="",$C171=""),"",B171*'MPTO_working_3-way'!$I170)</f>
        <v>3.0684536082474225</v>
      </c>
      <c r="G171" s="22">
        <f>IF(OR($A171="",$B171="",$C171=""),"",C171*'MPTO_working_3-way'!$I170)</f>
        <v>4.0997245179063357</v>
      </c>
      <c r="H171" s="17">
        <f>IF(OR($A171="",$B171="",$C171=""),"",'MPTO_working_3-way'!E170)</f>
        <v>2.2953217009626043</v>
      </c>
      <c r="I171" s="21">
        <f>IF(OR($A171="",$B171="",$C171=""),"",'MPTO_working_3-way'!F170)</f>
        <v>3.072423722404817</v>
      </c>
      <c r="J171" s="22">
        <f>IF(OR($A171="",$B171="",$C171=""),"",'MPTO_working_3-way'!G170)</f>
        <v>4.1866354880900483</v>
      </c>
      <c r="K171" s="17">
        <f>IF(OR($A171="",$B171="",$C171=""),"",'OddsRatio_working_3-way'!H170)</f>
        <v>2.308067248903678</v>
      </c>
      <c r="L171" s="21">
        <f>IF(OR($A171="",$B171="",$C171=""),"",'OddsRatio_working_3-way'!I170)</f>
        <v>3.0754667015938351</v>
      </c>
      <c r="M171" s="22">
        <f>IF(OR($A171="",$B171="",$C171=""),"",'OddsRatio_working_3-way'!J170)</f>
        <v>4.1393613973688268</v>
      </c>
      <c r="N171" s="17">
        <f>IF('Log_working_3-way'!$D170="","",A171^('Log_working_3-way'!$D170))</f>
        <v>2.2960899532364216</v>
      </c>
      <c r="O171" s="21">
        <f>IF('Log_working_3-way'!$D170="","",B171^('Log_working_3-way'!$D170))</f>
        <v>3.0768078084495993</v>
      </c>
      <c r="P171" s="22">
        <f>IF('Log_working_3-way'!$D170="","",C171^('Log_working_3-way'!$D170))</f>
        <v>4.1759787922616773</v>
      </c>
      <c r="Q171" s="37">
        <f t="shared" ref="Q171" si="441">(1/H171)*100</f>
        <v>43.566877774937751</v>
      </c>
      <c r="R171" s="37">
        <f t="shared" ref="R171" si="442">(1/F171)*100</f>
        <v>32.589705684719803</v>
      </c>
      <c r="S171" s="37">
        <f t="shared" ref="S171" si="443">(1/G171)*100</f>
        <v>24.391882811450074</v>
      </c>
      <c r="U171" s="4" t="s">
        <v>46</v>
      </c>
      <c r="V171" s="4" t="s">
        <v>288</v>
      </c>
      <c r="W171" s="4" t="s">
        <v>225</v>
      </c>
    </row>
    <row r="172" spans="1:23" x14ac:dyDescent="0.2">
      <c r="A172" s="14">
        <v>1.95</v>
      </c>
      <c r="B172" s="14">
        <v>3.88</v>
      </c>
      <c r="C172" s="15">
        <v>3.52</v>
      </c>
      <c r="D172" s="20">
        <f t="shared" si="326"/>
        <v>5.4643380674308739E-2</v>
      </c>
      <c r="E172" s="17">
        <f>IF(OR($A172="",$B172="",$C172=""),"",A172*'MPTO_working_3-way'!$I171)</f>
        <v>2.0565545923149018</v>
      </c>
      <c r="F172" s="21">
        <f>IF(OR($A172="",$B172="",$C172=""),"",B172*'MPTO_working_3-way'!$I171)</f>
        <v>4.0920163170163182</v>
      </c>
      <c r="G172" s="22">
        <f>IF(OR($A172="",$B172="",$C172=""),"",C172*'MPTO_working_3-way'!$I171)</f>
        <v>3.712344699973567</v>
      </c>
      <c r="H172" s="17">
        <f>IF(OR($A172="",$B172="",$C172=""),"",'MPTO_working_3-way'!E171)</f>
        <v>2.0218110853110218</v>
      </c>
      <c r="I172" s="21">
        <f>IF(OR($A172="",$B172="",$C172=""),"",'MPTO_working_3-way'!F171)</f>
        <v>4.1750603029150257</v>
      </c>
      <c r="J172" s="22">
        <f>IF(OR($A172="",$B172="",$C172=""),"",'MPTO_working_3-way'!G171)</f>
        <v>3.7611454653641356</v>
      </c>
      <c r="K172" s="17">
        <f>IF(OR($A172="",$B172="",$C172=""),"",'OddsRatio_working_3-way'!H171)</f>
        <v>2.0351160337244956</v>
      </c>
      <c r="L172" s="21">
        <f>IF(OR($A172="",$B172="",$C172=""),"",'OddsRatio_working_3-way'!I171)</f>
        <v>4.1380359759226817</v>
      </c>
      <c r="M172" s="22">
        <f>IF(OR($A172="",$B172="",$C172=""),"",'OddsRatio_working_3-way'!J171)</f>
        <v>3.7457814789323458</v>
      </c>
      <c r="N172" s="17">
        <f>IF('Log_working_3-way'!$D171="","",A172^('Log_working_3-way'!$D171))</f>
        <v>2.0210858834784076</v>
      </c>
      <c r="O172" s="21">
        <f>IF('Log_working_3-way'!$D171="","",B172^('Log_working_3-way'!$D171))</f>
        <v>4.1725527942114127</v>
      </c>
      <c r="P172" s="22">
        <f>IF('Log_working_3-way'!$D171="","",C172^('Log_working_3-way'!$D171))</f>
        <v>3.765697736170825</v>
      </c>
      <c r="Q172" s="37">
        <f t="shared" ref="Q172" si="444">(1/H172)*100</f>
        <v>49.460605259574322</v>
      </c>
      <c r="R172" s="37">
        <f t="shared" ref="R172" si="445">(1/F172)*100</f>
        <v>24.437830216892856</v>
      </c>
      <c r="S172" s="37">
        <f t="shared" ref="S172" si="446">(1/G172)*100</f>
        <v>26.937153761802353</v>
      </c>
      <c r="U172" s="4" t="s">
        <v>110</v>
      </c>
      <c r="V172" s="4" t="s">
        <v>290</v>
      </c>
      <c r="W172" s="4" t="s">
        <v>289</v>
      </c>
    </row>
    <row r="173" spans="1:23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1:23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1:23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1:23" ht="19.5" customHeight="1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447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447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447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447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447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447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447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447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447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447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447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447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447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447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447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447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447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447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447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447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447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447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447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447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447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447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447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447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447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447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447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447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447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447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447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447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447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447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447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447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447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447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447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447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447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447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447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447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447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447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447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447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447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447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447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447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447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447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447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447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447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447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447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447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48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48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48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48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48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48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48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48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48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48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48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48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48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48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48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48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48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48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48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48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48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48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48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48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48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48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48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48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48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48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48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48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48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48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48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48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48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48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48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48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48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48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48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48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48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48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48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48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48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48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48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48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48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48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48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48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48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48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48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48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48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48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48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48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449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449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449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449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449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449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449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449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449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449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449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449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449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449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449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449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449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449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449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449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449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449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449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449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449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449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449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449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449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449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449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449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449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449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449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449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449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449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449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449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449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449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449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449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449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449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449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449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449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449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449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449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449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449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449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449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449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449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449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449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449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449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449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449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450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450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450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450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450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450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450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450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450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450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450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450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450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450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450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450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450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450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450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450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450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450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450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450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450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450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450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450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450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450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450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450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450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450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450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450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450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450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450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450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450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450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450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450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450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450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450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450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450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450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450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450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450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450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450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450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450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450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450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450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450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450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450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450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451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451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451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451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451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451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451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451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451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451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451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451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451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451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451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451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451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451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451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451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451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451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451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451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451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451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451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451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451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451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451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451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451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451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451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451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451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451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451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451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451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451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451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451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451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451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451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451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451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451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451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451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451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451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451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451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451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451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451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451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451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451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451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451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452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452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452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452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452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452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452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452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452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452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452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452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452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452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452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452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452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452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452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452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452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452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452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452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452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452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452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452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452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452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452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452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452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452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452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452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452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452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452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452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452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452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452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452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452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452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452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452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452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452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452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452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452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452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452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452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452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452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452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452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452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452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452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452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453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453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453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453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453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453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453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453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453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453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453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453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453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453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453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453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453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453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453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453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453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453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453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453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453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453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453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453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453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453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453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453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453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453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453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453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453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453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453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453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453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453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453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453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453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453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453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453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453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453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453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453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453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453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453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453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453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453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453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453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453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453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453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453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454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454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454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454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454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454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454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454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454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454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454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454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454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454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454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454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454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454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454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454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454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454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454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454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454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454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454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454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454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454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454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454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454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454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454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454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454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454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454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454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454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454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454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454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454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454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454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454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454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454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454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454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454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454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454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454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454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454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454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454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454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454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454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454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455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455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455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455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455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455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455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455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455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455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455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455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455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455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455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455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455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455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455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455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455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455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455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455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455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455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455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455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455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455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455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455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455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455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455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455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455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455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455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455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455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455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455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455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455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455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455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455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455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455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455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455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455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455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455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455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455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455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455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455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455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455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455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455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456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456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456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456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456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456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456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456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456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456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456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456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456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456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456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456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456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456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456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456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456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456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456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456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456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456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456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456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456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456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456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456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456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456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456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456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456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456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456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456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456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456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456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456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456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456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456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456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456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456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456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456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456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456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456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456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456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456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456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456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456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456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456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456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457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457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457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457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457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457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457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457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457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457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457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457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457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457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457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457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457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457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457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457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457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457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457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457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457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457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457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457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457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457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457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457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457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457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457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457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457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457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457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457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457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457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457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457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457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457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457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457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457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457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457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457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457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457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457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457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457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457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457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457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457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457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457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457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458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458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458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458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458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458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458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458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458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458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458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458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458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458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458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458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458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458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458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458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458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458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458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458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458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458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458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458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458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458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458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458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458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458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458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458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458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458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458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458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458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458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458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458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458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458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458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458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458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458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458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458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458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458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458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458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458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458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458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458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458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458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458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458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459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459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459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459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459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459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459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459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459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459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459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459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459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459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459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459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459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459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459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459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459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459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459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459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459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459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459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459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459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459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459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459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459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459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459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459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45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45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2020-03-12T15:02:20Z</dcterms:modified>
</cp:coreProperties>
</file>